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822E56-FA7B-41E8-B703-3CD25773729A}" xr6:coauthVersionLast="47" xr6:coauthVersionMax="47" xr10:uidLastSave="{00000000-0000-0000-0000-000000000000}"/>
  <bookViews>
    <workbookView xWindow="-120" yWindow="-120" windowWidth="38640" windowHeight="15720" tabRatio="601" firstSheet="1" activeTab="1"/>
  </bookViews>
  <sheets>
    <sheet name="XXXXXX" sheetId="6" state="veryHidden" r:id="rId1"/>
    <sheet name="Summary" sheetId="27" r:id="rId2"/>
    <sheet name="Put" sheetId="30" r:id="rId3"/>
    <sheet name="Call" sheetId="29" r:id="rId4"/>
  </sheets>
  <externalReferences>
    <externalReference r:id="rId5"/>
    <externalReference r:id="rId6"/>
    <externalReference r:id="rId7"/>
  </externalReferences>
  <definedNames>
    <definedName name="AMC">[2]Inputs!$E$5</definedName>
    <definedName name="Avg_Load">[2]Inputs!$B$28</definedName>
    <definedName name="days_month">[2]Inputs!$B$34</definedName>
    <definedName name="days_year">[2]Inputs!$B$33</definedName>
    <definedName name="End_Year">[2]Inputs!$E$19</definedName>
    <definedName name="escalator">#REF!</definedName>
    <definedName name="Gas_Price">[2]Inputs!$B$11</definedName>
    <definedName name="Heat_Rate">[2]Inputs!$B$6</definedName>
    <definedName name="hours_year">[2]Inputs!$B$35</definedName>
    <definedName name="HP">[2]Inputs!$B$5</definedName>
    <definedName name="kW_HP">[2]Inputs!$B$40</definedName>
    <definedName name="Min_Load">[2]Inputs!$B$29</definedName>
    <definedName name="mthbeg" localSheetId="3">Call!$A$3</definedName>
    <definedName name="mthbeg" localSheetId="2">Put!$A$3</definedName>
    <definedName name="mthbeg">#REF!</definedName>
    <definedName name="mthend" localSheetId="3">Call!$B$3</definedName>
    <definedName name="mthend" localSheetId="2">Put!$B$3</definedName>
    <definedName name="mthend">#REF!</definedName>
    <definedName name="post_id">#REF!</definedName>
    <definedName name="_xlnm.Print_Area" localSheetId="1">Summary!$B$1:$L$26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[2]Inputs!$E$18</definedName>
    <definedName name="UID">#REF!</definedName>
    <definedName name="weeks_month">[2]Inputs!$B$38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29" l="1"/>
  <c r="L2" i="29"/>
  <c r="A3" i="29"/>
  <c r="B3" i="29"/>
  <c r="C3" i="29"/>
  <c r="D3" i="29"/>
  <c r="E3" i="29"/>
  <c r="J3" i="29"/>
  <c r="I4" i="29"/>
  <c r="J4" i="29"/>
  <c r="L4" i="29"/>
  <c r="M4" i="29"/>
  <c r="AG4" i="29"/>
  <c r="AH4" i="29"/>
  <c r="AI4" i="29"/>
  <c r="AJ4" i="29"/>
  <c r="AK4" i="29"/>
  <c r="AL4" i="29"/>
  <c r="B5" i="29"/>
  <c r="J5" i="29"/>
  <c r="AD5" i="29"/>
  <c r="AE5" i="29"/>
  <c r="AF5" i="29"/>
  <c r="AG5" i="29"/>
  <c r="AH5" i="29"/>
  <c r="AI5" i="29"/>
  <c r="AJ5" i="29"/>
  <c r="AK5" i="29"/>
  <c r="AL5" i="29"/>
  <c r="G6" i="29"/>
  <c r="J6" i="29"/>
  <c r="M6" i="29"/>
  <c r="N6" i="29"/>
  <c r="R6" i="29"/>
  <c r="AD6" i="29"/>
  <c r="AE6" i="29"/>
  <c r="AF6" i="29"/>
  <c r="AG6" i="29"/>
  <c r="AH6" i="29"/>
  <c r="AI6" i="29"/>
  <c r="AJ6" i="29"/>
  <c r="AK6" i="29"/>
  <c r="AL6" i="29"/>
  <c r="N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Q8" i="29"/>
  <c r="R8" i="29"/>
  <c r="Z8" i="29"/>
  <c r="AB8" i="29"/>
  <c r="AC8" i="29"/>
  <c r="AD8" i="29"/>
  <c r="AE8" i="29"/>
  <c r="AF8" i="29"/>
  <c r="AG8" i="29"/>
  <c r="AH8" i="29"/>
  <c r="AI8" i="29"/>
  <c r="AJ8" i="29"/>
  <c r="AK8" i="29"/>
  <c r="AL8" i="29"/>
  <c r="AO8" i="29"/>
  <c r="AP8" i="29"/>
  <c r="AQ8" i="29"/>
  <c r="AR8" i="29"/>
  <c r="AS8" i="29"/>
  <c r="AT8" i="29"/>
  <c r="A10" i="29"/>
  <c r="B10" i="29"/>
  <c r="C10" i="29"/>
  <c r="D10" i="29"/>
  <c r="E10" i="29"/>
  <c r="G10" i="29"/>
  <c r="H10" i="29"/>
  <c r="J10" i="29"/>
  <c r="N10" i="29"/>
  <c r="O10" i="29"/>
  <c r="Q10" i="29"/>
  <c r="R10" i="29"/>
  <c r="T10" i="29"/>
  <c r="U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O10" i="29"/>
  <c r="AP10" i="29"/>
  <c r="AQ10" i="29"/>
  <c r="AR10" i="29"/>
  <c r="AS10" i="29"/>
  <c r="AT10" i="29"/>
  <c r="AV10" i="29"/>
  <c r="AW10" i="29"/>
  <c r="AY10" i="29"/>
  <c r="A11" i="29"/>
  <c r="B11" i="29"/>
  <c r="C11" i="29"/>
  <c r="D11" i="29"/>
  <c r="E11" i="29"/>
  <c r="G11" i="29"/>
  <c r="H11" i="29"/>
  <c r="J11" i="29"/>
  <c r="N11" i="29"/>
  <c r="O11" i="29"/>
  <c r="Q11" i="29"/>
  <c r="R11" i="29"/>
  <c r="T11" i="29"/>
  <c r="U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O11" i="29"/>
  <c r="AP11" i="29"/>
  <c r="AQ11" i="29"/>
  <c r="AR11" i="29"/>
  <c r="AS11" i="29"/>
  <c r="AT11" i="29"/>
  <c r="A12" i="29"/>
  <c r="B12" i="29"/>
  <c r="C12" i="29"/>
  <c r="D12" i="29"/>
  <c r="E12" i="29"/>
  <c r="G12" i="29"/>
  <c r="H12" i="29"/>
  <c r="J12" i="29"/>
  <c r="N12" i="29"/>
  <c r="O12" i="29"/>
  <c r="Q12" i="29"/>
  <c r="R12" i="29"/>
  <c r="T12" i="29"/>
  <c r="U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O12" i="29"/>
  <c r="AP12" i="29"/>
  <c r="AQ12" i="29"/>
  <c r="AR12" i="29"/>
  <c r="AS12" i="29"/>
  <c r="AT12" i="29"/>
  <c r="A13" i="29"/>
  <c r="B13" i="29"/>
  <c r="C13" i="29"/>
  <c r="D13" i="29"/>
  <c r="E13" i="29"/>
  <c r="G13" i="29"/>
  <c r="H13" i="29"/>
  <c r="J13" i="29"/>
  <c r="N13" i="29"/>
  <c r="O13" i="29"/>
  <c r="Q13" i="29"/>
  <c r="R13" i="29"/>
  <c r="T13" i="29"/>
  <c r="U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O13" i="29"/>
  <c r="AP13" i="29"/>
  <c r="AQ13" i="29"/>
  <c r="AR13" i="29"/>
  <c r="AS13" i="29"/>
  <c r="AT13" i="29"/>
  <c r="A14" i="29"/>
  <c r="B14" i="29"/>
  <c r="C14" i="29"/>
  <c r="D14" i="29"/>
  <c r="E14" i="29"/>
  <c r="G14" i="29"/>
  <c r="H14" i="29"/>
  <c r="J14" i="29"/>
  <c r="N14" i="29"/>
  <c r="O14" i="29"/>
  <c r="Q14" i="29"/>
  <c r="R14" i="29"/>
  <c r="T14" i="29"/>
  <c r="U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O14" i="29"/>
  <c r="AP14" i="29"/>
  <c r="AQ14" i="29"/>
  <c r="AR14" i="29"/>
  <c r="AS14" i="29"/>
  <c r="AT14" i="29"/>
  <c r="A15" i="29"/>
  <c r="B15" i="29"/>
  <c r="C15" i="29"/>
  <c r="D15" i="29"/>
  <c r="E15" i="29"/>
  <c r="G15" i="29"/>
  <c r="H15" i="29"/>
  <c r="J15" i="29"/>
  <c r="N15" i="29"/>
  <c r="O15" i="29"/>
  <c r="Q15" i="29"/>
  <c r="R15" i="29"/>
  <c r="T15" i="29"/>
  <c r="U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O15" i="29"/>
  <c r="AP15" i="29"/>
  <c r="AQ15" i="29"/>
  <c r="AR15" i="29"/>
  <c r="AS15" i="29"/>
  <c r="AT15" i="29"/>
  <c r="A16" i="29"/>
  <c r="B16" i="29"/>
  <c r="C16" i="29"/>
  <c r="D16" i="29"/>
  <c r="E16" i="29"/>
  <c r="G16" i="29"/>
  <c r="H16" i="29"/>
  <c r="J16" i="29"/>
  <c r="N16" i="29"/>
  <c r="O16" i="29"/>
  <c r="Q16" i="29"/>
  <c r="R16" i="29"/>
  <c r="T16" i="29"/>
  <c r="U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O16" i="29"/>
  <c r="AP16" i="29"/>
  <c r="AQ16" i="29"/>
  <c r="AR16" i="29"/>
  <c r="AS16" i="29"/>
  <c r="AT16" i="29"/>
  <c r="A17" i="29"/>
  <c r="B17" i="29"/>
  <c r="C17" i="29"/>
  <c r="D17" i="29"/>
  <c r="E17" i="29"/>
  <c r="G17" i="29"/>
  <c r="H17" i="29"/>
  <c r="J17" i="29"/>
  <c r="N17" i="29"/>
  <c r="O17" i="29"/>
  <c r="Q17" i="29"/>
  <c r="R17" i="29"/>
  <c r="T17" i="29"/>
  <c r="U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O17" i="29"/>
  <c r="AP17" i="29"/>
  <c r="AQ17" i="29"/>
  <c r="AR17" i="29"/>
  <c r="AS17" i="29"/>
  <c r="AT17" i="29"/>
  <c r="A18" i="29"/>
  <c r="B18" i="29"/>
  <c r="C18" i="29"/>
  <c r="D18" i="29"/>
  <c r="E18" i="29"/>
  <c r="G18" i="29"/>
  <c r="H18" i="29"/>
  <c r="J18" i="29"/>
  <c r="N18" i="29"/>
  <c r="O18" i="29"/>
  <c r="Q18" i="29"/>
  <c r="R18" i="29"/>
  <c r="T18" i="29"/>
  <c r="U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O18" i="29"/>
  <c r="AP18" i="29"/>
  <c r="AQ18" i="29"/>
  <c r="AR18" i="29"/>
  <c r="AS18" i="29"/>
  <c r="AT18" i="29"/>
  <c r="A19" i="29"/>
  <c r="B19" i="29"/>
  <c r="C19" i="29"/>
  <c r="D19" i="29"/>
  <c r="E19" i="29"/>
  <c r="G19" i="29"/>
  <c r="H19" i="29"/>
  <c r="J19" i="29"/>
  <c r="N19" i="29"/>
  <c r="O19" i="29"/>
  <c r="Q19" i="29"/>
  <c r="R19" i="29"/>
  <c r="T19" i="29"/>
  <c r="U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O19" i="29"/>
  <c r="AP19" i="29"/>
  <c r="AQ19" i="29"/>
  <c r="AR19" i="29"/>
  <c r="AS19" i="29"/>
  <c r="AT19" i="29"/>
  <c r="A20" i="29"/>
  <c r="B20" i="29"/>
  <c r="C20" i="29"/>
  <c r="D20" i="29"/>
  <c r="E20" i="29"/>
  <c r="G20" i="29"/>
  <c r="H20" i="29"/>
  <c r="J20" i="29"/>
  <c r="N20" i="29"/>
  <c r="O20" i="29"/>
  <c r="Q20" i="29"/>
  <c r="R20" i="29"/>
  <c r="T20" i="29"/>
  <c r="U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O20" i="29"/>
  <c r="AP20" i="29"/>
  <c r="AQ20" i="29"/>
  <c r="AR20" i="29"/>
  <c r="AS20" i="29"/>
  <c r="AT20" i="29"/>
  <c r="A21" i="29"/>
  <c r="B21" i="29"/>
  <c r="C21" i="29"/>
  <c r="D21" i="29"/>
  <c r="E21" i="29"/>
  <c r="G21" i="29"/>
  <c r="H21" i="29"/>
  <c r="J21" i="29"/>
  <c r="N21" i="29"/>
  <c r="O21" i="29"/>
  <c r="Q21" i="29"/>
  <c r="R21" i="29"/>
  <c r="T21" i="29"/>
  <c r="U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O21" i="29"/>
  <c r="AP21" i="29"/>
  <c r="AQ21" i="29"/>
  <c r="AR21" i="29"/>
  <c r="AS21" i="29"/>
  <c r="AT21" i="29"/>
  <c r="A22" i="29"/>
  <c r="B22" i="29"/>
  <c r="C22" i="29"/>
  <c r="D22" i="29"/>
  <c r="E22" i="29"/>
  <c r="G22" i="29"/>
  <c r="H22" i="29"/>
  <c r="J22" i="29"/>
  <c r="N22" i="29"/>
  <c r="O22" i="29"/>
  <c r="Q22" i="29"/>
  <c r="R22" i="29"/>
  <c r="T22" i="29"/>
  <c r="U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O22" i="29"/>
  <c r="AP22" i="29"/>
  <c r="AQ22" i="29"/>
  <c r="AR22" i="29"/>
  <c r="AS22" i="29"/>
  <c r="AT22" i="29"/>
  <c r="A23" i="29"/>
  <c r="B23" i="29"/>
  <c r="C23" i="29"/>
  <c r="D23" i="29"/>
  <c r="E23" i="29"/>
  <c r="G23" i="29"/>
  <c r="H23" i="29"/>
  <c r="J23" i="29"/>
  <c r="N23" i="29"/>
  <c r="O23" i="29"/>
  <c r="Q23" i="29"/>
  <c r="R23" i="29"/>
  <c r="T23" i="29"/>
  <c r="U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O23" i="29"/>
  <c r="AP23" i="29"/>
  <c r="AQ23" i="29"/>
  <c r="AR23" i="29"/>
  <c r="AS23" i="29"/>
  <c r="AT23" i="29"/>
  <c r="A24" i="29"/>
  <c r="B24" i="29"/>
  <c r="C24" i="29"/>
  <c r="D24" i="29"/>
  <c r="E24" i="29"/>
  <c r="G24" i="29"/>
  <c r="H24" i="29"/>
  <c r="J24" i="29"/>
  <c r="N24" i="29"/>
  <c r="O24" i="29"/>
  <c r="Q24" i="29"/>
  <c r="R24" i="29"/>
  <c r="T24" i="29"/>
  <c r="U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O24" i="29"/>
  <c r="AP24" i="29"/>
  <c r="AQ24" i="29"/>
  <c r="AR24" i="29"/>
  <c r="AS24" i="29"/>
  <c r="AT24" i="29"/>
  <c r="A25" i="29"/>
  <c r="B25" i="29"/>
  <c r="C25" i="29"/>
  <c r="D25" i="29"/>
  <c r="E25" i="29"/>
  <c r="G25" i="29"/>
  <c r="H25" i="29"/>
  <c r="J25" i="29"/>
  <c r="N25" i="29"/>
  <c r="O25" i="29"/>
  <c r="Q25" i="29"/>
  <c r="R25" i="29"/>
  <c r="T25" i="29"/>
  <c r="U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AI25" i="29"/>
  <c r="AJ25" i="29"/>
  <c r="AK25" i="29"/>
  <c r="AL25" i="29"/>
  <c r="AO25" i="29"/>
  <c r="AP25" i="29"/>
  <c r="AQ25" i="29"/>
  <c r="AR25" i="29"/>
  <c r="AS25" i="29"/>
  <c r="AT25" i="29"/>
  <c r="A26" i="29"/>
  <c r="B26" i="29"/>
  <c r="C26" i="29"/>
  <c r="D26" i="29"/>
  <c r="E26" i="29"/>
  <c r="G26" i="29"/>
  <c r="H26" i="29"/>
  <c r="J26" i="29"/>
  <c r="N26" i="29"/>
  <c r="O26" i="29"/>
  <c r="Q26" i="29"/>
  <c r="R26" i="29"/>
  <c r="T26" i="29"/>
  <c r="U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6" i="29"/>
  <c r="AJ26" i="29"/>
  <c r="AK26" i="29"/>
  <c r="AL26" i="29"/>
  <c r="AO26" i="29"/>
  <c r="AP26" i="29"/>
  <c r="AQ26" i="29"/>
  <c r="AR26" i="29"/>
  <c r="AS26" i="29"/>
  <c r="AT26" i="29"/>
  <c r="A27" i="29"/>
  <c r="B27" i="29"/>
  <c r="C27" i="29"/>
  <c r="D27" i="29"/>
  <c r="E27" i="29"/>
  <c r="G27" i="29"/>
  <c r="H27" i="29"/>
  <c r="J27" i="29"/>
  <c r="N27" i="29"/>
  <c r="O27" i="29"/>
  <c r="Q27" i="29"/>
  <c r="R27" i="29"/>
  <c r="T27" i="29"/>
  <c r="U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O27" i="29"/>
  <c r="AP27" i="29"/>
  <c r="AQ27" i="29"/>
  <c r="AR27" i="29"/>
  <c r="AS27" i="29"/>
  <c r="AT27" i="29"/>
  <c r="A28" i="29"/>
  <c r="B28" i="29"/>
  <c r="C28" i="29"/>
  <c r="D28" i="29"/>
  <c r="E28" i="29"/>
  <c r="G28" i="29"/>
  <c r="H28" i="29"/>
  <c r="J28" i="29"/>
  <c r="N28" i="29"/>
  <c r="O28" i="29"/>
  <c r="Q28" i="29"/>
  <c r="R28" i="29"/>
  <c r="T28" i="29"/>
  <c r="U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O28" i="29"/>
  <c r="AP28" i="29"/>
  <c r="AQ28" i="29"/>
  <c r="AR28" i="29"/>
  <c r="AS28" i="29"/>
  <c r="AT28" i="29"/>
  <c r="A29" i="29"/>
  <c r="B29" i="29"/>
  <c r="C29" i="29"/>
  <c r="D29" i="29"/>
  <c r="E29" i="29"/>
  <c r="G29" i="29"/>
  <c r="H29" i="29"/>
  <c r="J29" i="29"/>
  <c r="N29" i="29"/>
  <c r="O29" i="29"/>
  <c r="Q29" i="29"/>
  <c r="R29" i="29"/>
  <c r="T29" i="29"/>
  <c r="U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O29" i="29"/>
  <c r="AP29" i="29"/>
  <c r="AQ29" i="29"/>
  <c r="AR29" i="29"/>
  <c r="AS29" i="29"/>
  <c r="AT29" i="29"/>
  <c r="A30" i="29"/>
  <c r="B30" i="29"/>
  <c r="C30" i="29"/>
  <c r="D30" i="29"/>
  <c r="E30" i="29"/>
  <c r="G30" i="29"/>
  <c r="H30" i="29"/>
  <c r="J30" i="29"/>
  <c r="N30" i="29"/>
  <c r="O30" i="29"/>
  <c r="Q30" i="29"/>
  <c r="R30" i="29"/>
  <c r="T30" i="29"/>
  <c r="U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O30" i="29"/>
  <c r="AP30" i="29"/>
  <c r="AQ30" i="29"/>
  <c r="AR30" i="29"/>
  <c r="AS30" i="29"/>
  <c r="AT30" i="29"/>
  <c r="A31" i="29"/>
  <c r="B31" i="29"/>
  <c r="C31" i="29"/>
  <c r="D31" i="29"/>
  <c r="E31" i="29"/>
  <c r="G31" i="29"/>
  <c r="H31" i="29"/>
  <c r="J31" i="29"/>
  <c r="N31" i="29"/>
  <c r="O31" i="29"/>
  <c r="Q31" i="29"/>
  <c r="R31" i="29"/>
  <c r="T31" i="29"/>
  <c r="U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O31" i="29"/>
  <c r="AP31" i="29"/>
  <c r="AQ31" i="29"/>
  <c r="AR31" i="29"/>
  <c r="AS31" i="29"/>
  <c r="AT31" i="29"/>
  <c r="A32" i="29"/>
  <c r="B32" i="29"/>
  <c r="C32" i="29"/>
  <c r="D32" i="29"/>
  <c r="E32" i="29"/>
  <c r="G32" i="29"/>
  <c r="H32" i="29"/>
  <c r="J32" i="29"/>
  <c r="N32" i="29"/>
  <c r="O32" i="29"/>
  <c r="Q32" i="29"/>
  <c r="R32" i="29"/>
  <c r="T32" i="29"/>
  <c r="U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O32" i="29"/>
  <c r="AP32" i="29"/>
  <c r="AQ32" i="29"/>
  <c r="AR32" i="29"/>
  <c r="AS32" i="29"/>
  <c r="AT32" i="29"/>
  <c r="A33" i="29"/>
  <c r="B33" i="29"/>
  <c r="C33" i="29"/>
  <c r="D33" i="29"/>
  <c r="E33" i="29"/>
  <c r="G33" i="29"/>
  <c r="H33" i="29"/>
  <c r="J33" i="29"/>
  <c r="N33" i="29"/>
  <c r="O33" i="29"/>
  <c r="Q33" i="29"/>
  <c r="R33" i="29"/>
  <c r="T33" i="29"/>
  <c r="U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O33" i="29"/>
  <c r="AP33" i="29"/>
  <c r="AQ33" i="29"/>
  <c r="AR33" i="29"/>
  <c r="AS33" i="29"/>
  <c r="AT33" i="29"/>
  <c r="A34" i="29"/>
  <c r="B34" i="29"/>
  <c r="C34" i="29"/>
  <c r="D34" i="29"/>
  <c r="E34" i="29"/>
  <c r="G34" i="29"/>
  <c r="H34" i="29"/>
  <c r="J34" i="29"/>
  <c r="N34" i="29"/>
  <c r="O34" i="29"/>
  <c r="Q34" i="29"/>
  <c r="R34" i="29"/>
  <c r="T34" i="29"/>
  <c r="U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O34" i="29"/>
  <c r="AP34" i="29"/>
  <c r="AQ34" i="29"/>
  <c r="AR34" i="29"/>
  <c r="AS34" i="29"/>
  <c r="AT34" i="29"/>
  <c r="A35" i="29"/>
  <c r="B35" i="29"/>
  <c r="C35" i="29"/>
  <c r="D35" i="29"/>
  <c r="E35" i="29"/>
  <c r="G35" i="29"/>
  <c r="H35" i="29"/>
  <c r="J35" i="29"/>
  <c r="N35" i="29"/>
  <c r="O35" i="29"/>
  <c r="Q35" i="29"/>
  <c r="R35" i="29"/>
  <c r="T35" i="29"/>
  <c r="U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O35" i="29"/>
  <c r="AP35" i="29"/>
  <c r="AQ35" i="29"/>
  <c r="AR35" i="29"/>
  <c r="AS35" i="29"/>
  <c r="AT35" i="29"/>
  <c r="A36" i="29"/>
  <c r="B36" i="29"/>
  <c r="C36" i="29"/>
  <c r="D36" i="29"/>
  <c r="E36" i="29"/>
  <c r="G36" i="29"/>
  <c r="H36" i="29"/>
  <c r="J36" i="29"/>
  <c r="N36" i="29"/>
  <c r="O36" i="29"/>
  <c r="Q36" i="29"/>
  <c r="R36" i="29"/>
  <c r="T36" i="29"/>
  <c r="U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O36" i="29"/>
  <c r="AP36" i="29"/>
  <c r="AQ36" i="29"/>
  <c r="AR36" i="29"/>
  <c r="AS36" i="29"/>
  <c r="AT36" i="29"/>
  <c r="A37" i="29"/>
  <c r="B37" i="29"/>
  <c r="C37" i="29"/>
  <c r="D37" i="29"/>
  <c r="E37" i="29"/>
  <c r="G37" i="29"/>
  <c r="H37" i="29"/>
  <c r="J37" i="29"/>
  <c r="N37" i="29"/>
  <c r="O37" i="29"/>
  <c r="Q37" i="29"/>
  <c r="R37" i="29"/>
  <c r="T37" i="29"/>
  <c r="U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7" i="29"/>
  <c r="AJ37" i="29"/>
  <c r="AK37" i="29"/>
  <c r="AL37" i="29"/>
  <c r="AO37" i="29"/>
  <c r="AP37" i="29"/>
  <c r="AQ37" i="29"/>
  <c r="AR37" i="29"/>
  <c r="AS37" i="29"/>
  <c r="AT37" i="29"/>
  <c r="A38" i="29"/>
  <c r="B38" i="29"/>
  <c r="C38" i="29"/>
  <c r="D38" i="29"/>
  <c r="E38" i="29"/>
  <c r="G38" i="29"/>
  <c r="H38" i="29"/>
  <c r="J38" i="29"/>
  <c r="N38" i="29"/>
  <c r="O38" i="29"/>
  <c r="Q38" i="29"/>
  <c r="R38" i="29"/>
  <c r="T38" i="29"/>
  <c r="U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AI38" i="29"/>
  <c r="AJ38" i="29"/>
  <c r="AK38" i="29"/>
  <c r="AL38" i="29"/>
  <c r="AO38" i="29"/>
  <c r="AP38" i="29"/>
  <c r="AQ38" i="29"/>
  <c r="AR38" i="29"/>
  <c r="AS38" i="29"/>
  <c r="AT38" i="29"/>
  <c r="A39" i="29"/>
  <c r="B39" i="29"/>
  <c r="C39" i="29"/>
  <c r="D39" i="29"/>
  <c r="E39" i="29"/>
  <c r="G39" i="29"/>
  <c r="H39" i="29"/>
  <c r="J39" i="29"/>
  <c r="N39" i="29"/>
  <c r="O39" i="29"/>
  <c r="Q39" i="29"/>
  <c r="R39" i="29"/>
  <c r="T39" i="29"/>
  <c r="U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O39" i="29"/>
  <c r="AP39" i="29"/>
  <c r="AQ39" i="29"/>
  <c r="AR39" i="29"/>
  <c r="AS39" i="29"/>
  <c r="AT39" i="29"/>
  <c r="A40" i="29"/>
  <c r="B40" i="29"/>
  <c r="C40" i="29"/>
  <c r="D40" i="29"/>
  <c r="E40" i="29"/>
  <c r="G40" i="29"/>
  <c r="H40" i="29"/>
  <c r="J40" i="29"/>
  <c r="N40" i="29"/>
  <c r="O40" i="29"/>
  <c r="Q40" i="29"/>
  <c r="R40" i="29"/>
  <c r="T40" i="29"/>
  <c r="U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O40" i="29"/>
  <c r="AP40" i="29"/>
  <c r="AQ40" i="29"/>
  <c r="AR40" i="29"/>
  <c r="AS40" i="29"/>
  <c r="AT40" i="29"/>
  <c r="A41" i="29"/>
  <c r="B41" i="29"/>
  <c r="C41" i="29"/>
  <c r="D41" i="29"/>
  <c r="E41" i="29"/>
  <c r="G41" i="29"/>
  <c r="H41" i="29"/>
  <c r="J41" i="29"/>
  <c r="N41" i="29"/>
  <c r="O41" i="29"/>
  <c r="Q41" i="29"/>
  <c r="R41" i="29"/>
  <c r="T41" i="29"/>
  <c r="U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O41" i="29"/>
  <c r="AP41" i="29"/>
  <c r="AQ41" i="29"/>
  <c r="AR41" i="29"/>
  <c r="AS41" i="29"/>
  <c r="AT41" i="29"/>
  <c r="A42" i="29"/>
  <c r="B42" i="29"/>
  <c r="C42" i="29"/>
  <c r="D42" i="29"/>
  <c r="E42" i="29"/>
  <c r="G42" i="29"/>
  <c r="H42" i="29"/>
  <c r="J42" i="29"/>
  <c r="N42" i="29"/>
  <c r="O42" i="29"/>
  <c r="Q42" i="29"/>
  <c r="R42" i="29"/>
  <c r="T42" i="29"/>
  <c r="U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O42" i="29"/>
  <c r="AP42" i="29"/>
  <c r="AQ42" i="29"/>
  <c r="AR42" i="29"/>
  <c r="AS42" i="29"/>
  <c r="AT42" i="29"/>
  <c r="A43" i="29"/>
  <c r="B43" i="29"/>
  <c r="C43" i="29"/>
  <c r="D43" i="29"/>
  <c r="E43" i="29"/>
  <c r="G43" i="29"/>
  <c r="H43" i="29"/>
  <c r="J43" i="29"/>
  <c r="N43" i="29"/>
  <c r="O43" i="29"/>
  <c r="Q43" i="29"/>
  <c r="R43" i="29"/>
  <c r="T43" i="29"/>
  <c r="U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O43" i="29"/>
  <c r="AP43" i="29"/>
  <c r="AQ43" i="29"/>
  <c r="AR43" i="29"/>
  <c r="AS43" i="29"/>
  <c r="AT43" i="29"/>
  <c r="A44" i="29"/>
  <c r="B44" i="29"/>
  <c r="C44" i="29"/>
  <c r="D44" i="29"/>
  <c r="E44" i="29"/>
  <c r="G44" i="29"/>
  <c r="H44" i="29"/>
  <c r="J44" i="29"/>
  <c r="N44" i="29"/>
  <c r="O44" i="29"/>
  <c r="Q44" i="29"/>
  <c r="R44" i="29"/>
  <c r="T44" i="29"/>
  <c r="U44" i="29"/>
  <c r="W44" i="29"/>
  <c r="X44" i="29"/>
  <c r="Y44" i="29"/>
  <c r="Z44" i="29"/>
  <c r="AA44" i="29"/>
  <c r="AB44" i="29"/>
  <c r="AC44" i="29"/>
  <c r="AD44" i="29"/>
  <c r="AE44" i="29"/>
  <c r="AF44" i="29"/>
  <c r="AG44" i="29"/>
  <c r="AH44" i="29"/>
  <c r="AI44" i="29"/>
  <c r="AJ44" i="29"/>
  <c r="AK44" i="29"/>
  <c r="AL44" i="29"/>
  <c r="AO44" i="29"/>
  <c r="AP44" i="29"/>
  <c r="AQ44" i="29"/>
  <c r="AR44" i="29"/>
  <c r="AS44" i="29"/>
  <c r="AT44" i="29"/>
  <c r="A45" i="29"/>
  <c r="B45" i="29"/>
  <c r="C45" i="29"/>
  <c r="D45" i="29"/>
  <c r="E45" i="29"/>
  <c r="G45" i="29"/>
  <c r="H45" i="29"/>
  <c r="J45" i="29"/>
  <c r="N45" i="29"/>
  <c r="O45" i="29"/>
  <c r="Q45" i="29"/>
  <c r="R45" i="29"/>
  <c r="T45" i="29"/>
  <c r="U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O45" i="29"/>
  <c r="AP45" i="29"/>
  <c r="AQ45" i="29"/>
  <c r="AR45" i="29"/>
  <c r="AS45" i="29"/>
  <c r="AT45" i="29"/>
  <c r="A46" i="29"/>
  <c r="B46" i="29"/>
  <c r="C46" i="29"/>
  <c r="D46" i="29"/>
  <c r="E46" i="29"/>
  <c r="G46" i="29"/>
  <c r="H46" i="29"/>
  <c r="J46" i="29"/>
  <c r="N46" i="29"/>
  <c r="O46" i="29"/>
  <c r="Q46" i="29"/>
  <c r="R46" i="29"/>
  <c r="T46" i="29"/>
  <c r="U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O46" i="29"/>
  <c r="AP46" i="29"/>
  <c r="AQ46" i="29"/>
  <c r="AR46" i="29"/>
  <c r="AS46" i="29"/>
  <c r="AT46" i="29"/>
  <c r="A47" i="29"/>
  <c r="B47" i="29"/>
  <c r="C47" i="29"/>
  <c r="D47" i="29"/>
  <c r="E47" i="29"/>
  <c r="G47" i="29"/>
  <c r="H47" i="29"/>
  <c r="J47" i="29"/>
  <c r="N47" i="29"/>
  <c r="O47" i="29"/>
  <c r="Q47" i="29"/>
  <c r="R47" i="29"/>
  <c r="T47" i="29"/>
  <c r="U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O47" i="29"/>
  <c r="AP47" i="29"/>
  <c r="AQ47" i="29"/>
  <c r="AR47" i="29"/>
  <c r="AS47" i="29"/>
  <c r="AT47" i="29"/>
  <c r="A48" i="29"/>
  <c r="B48" i="29"/>
  <c r="C48" i="29"/>
  <c r="D48" i="29"/>
  <c r="E48" i="29"/>
  <c r="G48" i="29"/>
  <c r="H48" i="29"/>
  <c r="J48" i="29"/>
  <c r="N48" i="29"/>
  <c r="O48" i="29"/>
  <c r="Q48" i="29"/>
  <c r="R48" i="29"/>
  <c r="T48" i="29"/>
  <c r="U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O48" i="29"/>
  <c r="AP48" i="29"/>
  <c r="AQ48" i="29"/>
  <c r="AR48" i="29"/>
  <c r="AS48" i="29"/>
  <c r="AT48" i="29"/>
  <c r="A49" i="29"/>
  <c r="B49" i="29"/>
  <c r="C49" i="29"/>
  <c r="D49" i="29"/>
  <c r="E49" i="29"/>
  <c r="G49" i="29"/>
  <c r="H49" i="29"/>
  <c r="J49" i="29"/>
  <c r="N49" i="29"/>
  <c r="O49" i="29"/>
  <c r="Q49" i="29"/>
  <c r="R49" i="29"/>
  <c r="T49" i="29"/>
  <c r="U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O49" i="29"/>
  <c r="AP49" i="29"/>
  <c r="AQ49" i="29"/>
  <c r="AR49" i="29"/>
  <c r="AS49" i="29"/>
  <c r="AT49" i="29"/>
  <c r="A50" i="29"/>
  <c r="B50" i="29"/>
  <c r="C50" i="29"/>
  <c r="D50" i="29"/>
  <c r="E50" i="29"/>
  <c r="G50" i="29"/>
  <c r="H50" i="29"/>
  <c r="J50" i="29"/>
  <c r="N50" i="29"/>
  <c r="O50" i="29"/>
  <c r="Q50" i="29"/>
  <c r="R50" i="29"/>
  <c r="T50" i="29"/>
  <c r="U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O50" i="29"/>
  <c r="AP50" i="29"/>
  <c r="AQ50" i="29"/>
  <c r="AR50" i="29"/>
  <c r="AS50" i="29"/>
  <c r="AT50" i="29"/>
  <c r="A51" i="29"/>
  <c r="B51" i="29"/>
  <c r="C51" i="29"/>
  <c r="D51" i="29"/>
  <c r="E51" i="29"/>
  <c r="G51" i="29"/>
  <c r="H51" i="29"/>
  <c r="J51" i="29"/>
  <c r="N51" i="29"/>
  <c r="O51" i="29"/>
  <c r="Q51" i="29"/>
  <c r="R51" i="29"/>
  <c r="T51" i="29"/>
  <c r="U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O51" i="29"/>
  <c r="AP51" i="29"/>
  <c r="AQ51" i="29"/>
  <c r="AR51" i="29"/>
  <c r="AS51" i="29"/>
  <c r="AT51" i="29"/>
  <c r="A52" i="29"/>
  <c r="B52" i="29"/>
  <c r="C52" i="29"/>
  <c r="D52" i="29"/>
  <c r="E52" i="29"/>
  <c r="G52" i="29"/>
  <c r="H52" i="29"/>
  <c r="J52" i="29"/>
  <c r="N52" i="29"/>
  <c r="O52" i="29"/>
  <c r="Q52" i="29"/>
  <c r="R52" i="29"/>
  <c r="T52" i="29"/>
  <c r="U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O52" i="29"/>
  <c r="AP52" i="29"/>
  <c r="AQ52" i="29"/>
  <c r="AR52" i="29"/>
  <c r="AS52" i="29"/>
  <c r="AT52" i="29"/>
  <c r="A53" i="29"/>
  <c r="B53" i="29"/>
  <c r="C53" i="29"/>
  <c r="D53" i="29"/>
  <c r="E53" i="29"/>
  <c r="G53" i="29"/>
  <c r="H53" i="29"/>
  <c r="J53" i="29"/>
  <c r="N53" i="29"/>
  <c r="O53" i="29"/>
  <c r="Q53" i="29"/>
  <c r="R53" i="29"/>
  <c r="T53" i="29"/>
  <c r="U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AJ53" i="29"/>
  <c r="AK53" i="29"/>
  <c r="AL53" i="29"/>
  <c r="AO53" i="29"/>
  <c r="AP53" i="29"/>
  <c r="AQ53" i="29"/>
  <c r="AR53" i="29"/>
  <c r="AS53" i="29"/>
  <c r="AT53" i="29"/>
  <c r="A54" i="29"/>
  <c r="B54" i="29"/>
  <c r="C54" i="29"/>
  <c r="D54" i="29"/>
  <c r="E54" i="29"/>
  <c r="G54" i="29"/>
  <c r="H54" i="29"/>
  <c r="J54" i="29"/>
  <c r="N54" i="29"/>
  <c r="O54" i="29"/>
  <c r="Q54" i="29"/>
  <c r="R54" i="29"/>
  <c r="T54" i="29"/>
  <c r="U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O54" i="29"/>
  <c r="AP54" i="29"/>
  <c r="AQ54" i="29"/>
  <c r="AR54" i="29"/>
  <c r="AS54" i="29"/>
  <c r="AT54" i="29"/>
  <c r="A55" i="29"/>
  <c r="B55" i="29"/>
  <c r="C55" i="29"/>
  <c r="D55" i="29"/>
  <c r="E55" i="29"/>
  <c r="G55" i="29"/>
  <c r="H55" i="29"/>
  <c r="J55" i="29"/>
  <c r="N55" i="29"/>
  <c r="O55" i="29"/>
  <c r="Q55" i="29"/>
  <c r="R55" i="29"/>
  <c r="T55" i="29"/>
  <c r="U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O55" i="29"/>
  <c r="AP55" i="29"/>
  <c r="AQ55" i="29"/>
  <c r="AR55" i="29"/>
  <c r="AS55" i="29"/>
  <c r="AT55" i="29"/>
  <c r="A56" i="29"/>
  <c r="B56" i="29"/>
  <c r="C56" i="29"/>
  <c r="D56" i="29"/>
  <c r="E56" i="29"/>
  <c r="G56" i="29"/>
  <c r="H56" i="29"/>
  <c r="J56" i="29"/>
  <c r="N56" i="29"/>
  <c r="O56" i="29"/>
  <c r="Q56" i="29"/>
  <c r="R56" i="29"/>
  <c r="T56" i="29"/>
  <c r="U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O56" i="29"/>
  <c r="AP56" i="29"/>
  <c r="AQ56" i="29"/>
  <c r="AR56" i="29"/>
  <c r="AS56" i="29"/>
  <c r="AT56" i="29"/>
  <c r="A57" i="29"/>
  <c r="B57" i="29"/>
  <c r="C57" i="29"/>
  <c r="D57" i="29"/>
  <c r="E57" i="29"/>
  <c r="G57" i="29"/>
  <c r="H57" i="29"/>
  <c r="J57" i="29"/>
  <c r="N57" i="29"/>
  <c r="O57" i="29"/>
  <c r="Q57" i="29"/>
  <c r="R57" i="29"/>
  <c r="T57" i="29"/>
  <c r="U57" i="29"/>
  <c r="W57" i="29"/>
  <c r="X57" i="29"/>
  <c r="Y57" i="29"/>
  <c r="Z57" i="29"/>
  <c r="AA57" i="29"/>
  <c r="AB57" i="29"/>
  <c r="AC57" i="29"/>
  <c r="AD57" i="29"/>
  <c r="AE57" i="29"/>
  <c r="AF57" i="29"/>
  <c r="AG57" i="29"/>
  <c r="AH57" i="29"/>
  <c r="AI57" i="29"/>
  <c r="AJ57" i="29"/>
  <c r="AK57" i="29"/>
  <c r="AL57" i="29"/>
  <c r="AO57" i="29"/>
  <c r="AP57" i="29"/>
  <c r="AQ57" i="29"/>
  <c r="AR57" i="29"/>
  <c r="AS57" i="29"/>
  <c r="AT57" i="29"/>
  <c r="A58" i="29"/>
  <c r="B58" i="29"/>
  <c r="C58" i="29"/>
  <c r="D58" i="29"/>
  <c r="E58" i="29"/>
  <c r="G58" i="29"/>
  <c r="H58" i="29"/>
  <c r="J58" i="29"/>
  <c r="N58" i="29"/>
  <c r="O58" i="29"/>
  <c r="Q58" i="29"/>
  <c r="R58" i="29"/>
  <c r="T58" i="29"/>
  <c r="U58" i="29"/>
  <c r="W58" i="29"/>
  <c r="X58" i="29"/>
  <c r="Y58" i="29"/>
  <c r="Z58" i="29"/>
  <c r="AA58" i="29"/>
  <c r="AB58" i="29"/>
  <c r="AC58" i="29"/>
  <c r="AD58" i="29"/>
  <c r="AE58" i="29"/>
  <c r="AF58" i="29"/>
  <c r="AG58" i="29"/>
  <c r="AH58" i="29"/>
  <c r="AI58" i="29"/>
  <c r="AJ58" i="29"/>
  <c r="AK58" i="29"/>
  <c r="AL58" i="29"/>
  <c r="AO58" i="29"/>
  <c r="AP58" i="29"/>
  <c r="AQ58" i="29"/>
  <c r="AR58" i="29"/>
  <c r="AS58" i="29"/>
  <c r="AT58" i="29"/>
  <c r="A59" i="29"/>
  <c r="B59" i="29"/>
  <c r="C59" i="29"/>
  <c r="D59" i="29"/>
  <c r="E59" i="29"/>
  <c r="G59" i="29"/>
  <c r="H59" i="29"/>
  <c r="J59" i="29"/>
  <c r="N59" i="29"/>
  <c r="O59" i="29"/>
  <c r="Q59" i="29"/>
  <c r="R59" i="29"/>
  <c r="T59" i="29"/>
  <c r="U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O59" i="29"/>
  <c r="AP59" i="29"/>
  <c r="AQ59" i="29"/>
  <c r="AR59" i="29"/>
  <c r="AS59" i="29"/>
  <c r="AT59" i="29"/>
  <c r="A60" i="29"/>
  <c r="B60" i="29"/>
  <c r="C60" i="29"/>
  <c r="D60" i="29"/>
  <c r="E60" i="29"/>
  <c r="G60" i="29"/>
  <c r="H60" i="29"/>
  <c r="J60" i="29"/>
  <c r="N60" i="29"/>
  <c r="O60" i="29"/>
  <c r="Q60" i="29"/>
  <c r="R60" i="29"/>
  <c r="T60" i="29"/>
  <c r="U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O60" i="29"/>
  <c r="AP60" i="29"/>
  <c r="AQ60" i="29"/>
  <c r="AR60" i="29"/>
  <c r="AS60" i="29"/>
  <c r="AT60" i="29"/>
  <c r="A61" i="29"/>
  <c r="B61" i="29"/>
  <c r="C61" i="29"/>
  <c r="D61" i="29"/>
  <c r="E61" i="29"/>
  <c r="G61" i="29"/>
  <c r="H61" i="29"/>
  <c r="J61" i="29"/>
  <c r="N61" i="29"/>
  <c r="O61" i="29"/>
  <c r="Q61" i="29"/>
  <c r="R61" i="29"/>
  <c r="T61" i="29"/>
  <c r="U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O61" i="29"/>
  <c r="AP61" i="29"/>
  <c r="AQ61" i="29"/>
  <c r="AR61" i="29"/>
  <c r="AS61" i="29"/>
  <c r="AT61" i="29"/>
  <c r="A62" i="29"/>
  <c r="B62" i="29"/>
  <c r="C62" i="29"/>
  <c r="D62" i="29"/>
  <c r="E62" i="29"/>
  <c r="G62" i="29"/>
  <c r="H62" i="29"/>
  <c r="J62" i="29"/>
  <c r="N62" i="29"/>
  <c r="O62" i="29"/>
  <c r="Q62" i="29"/>
  <c r="R62" i="29"/>
  <c r="T62" i="29"/>
  <c r="U62" i="29"/>
  <c r="W62" i="29"/>
  <c r="X62" i="29"/>
  <c r="Y62" i="29"/>
  <c r="Z62" i="29"/>
  <c r="AA62" i="29"/>
  <c r="AB62" i="29"/>
  <c r="AC62" i="29"/>
  <c r="AD62" i="29"/>
  <c r="AE62" i="29"/>
  <c r="AF62" i="29"/>
  <c r="AG62" i="29"/>
  <c r="AH62" i="29"/>
  <c r="AI62" i="29"/>
  <c r="AJ62" i="29"/>
  <c r="AK62" i="29"/>
  <c r="AL62" i="29"/>
  <c r="AO62" i="29"/>
  <c r="AP62" i="29"/>
  <c r="AQ62" i="29"/>
  <c r="AR62" i="29"/>
  <c r="AS62" i="29"/>
  <c r="AT62" i="29"/>
  <c r="A63" i="29"/>
  <c r="B63" i="29"/>
  <c r="C63" i="29"/>
  <c r="D63" i="29"/>
  <c r="E63" i="29"/>
  <c r="G63" i="29"/>
  <c r="H63" i="29"/>
  <c r="J63" i="29"/>
  <c r="N63" i="29"/>
  <c r="O63" i="29"/>
  <c r="Q63" i="29"/>
  <c r="R63" i="29"/>
  <c r="T63" i="29"/>
  <c r="U63" i="29"/>
  <c r="W63" i="29"/>
  <c r="X63" i="29"/>
  <c r="Y63" i="29"/>
  <c r="Z63" i="29"/>
  <c r="AA63" i="29"/>
  <c r="AB63" i="29"/>
  <c r="AC63" i="29"/>
  <c r="AD63" i="29"/>
  <c r="AE63" i="29"/>
  <c r="AF63" i="29"/>
  <c r="AG63" i="29"/>
  <c r="AH63" i="29"/>
  <c r="AI63" i="29"/>
  <c r="AJ63" i="29"/>
  <c r="AK63" i="29"/>
  <c r="AL63" i="29"/>
  <c r="AO63" i="29"/>
  <c r="AP63" i="29"/>
  <c r="AQ63" i="29"/>
  <c r="AR63" i="29"/>
  <c r="AS63" i="29"/>
  <c r="AT63" i="29"/>
  <c r="A64" i="29"/>
  <c r="B64" i="29"/>
  <c r="C64" i="29"/>
  <c r="D64" i="29"/>
  <c r="E64" i="29"/>
  <c r="G64" i="29"/>
  <c r="H64" i="29"/>
  <c r="J64" i="29"/>
  <c r="N64" i="29"/>
  <c r="O64" i="29"/>
  <c r="Q64" i="29"/>
  <c r="R64" i="29"/>
  <c r="T64" i="29"/>
  <c r="U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O64" i="29"/>
  <c r="AP64" i="29"/>
  <c r="AQ64" i="29"/>
  <c r="AR64" i="29"/>
  <c r="AS64" i="29"/>
  <c r="AT64" i="29"/>
  <c r="A65" i="29"/>
  <c r="B65" i="29"/>
  <c r="C65" i="29"/>
  <c r="D65" i="29"/>
  <c r="E65" i="29"/>
  <c r="G65" i="29"/>
  <c r="H65" i="29"/>
  <c r="J65" i="29"/>
  <c r="N65" i="29"/>
  <c r="O65" i="29"/>
  <c r="Q65" i="29"/>
  <c r="R65" i="29"/>
  <c r="T65" i="29"/>
  <c r="U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O65" i="29"/>
  <c r="AP65" i="29"/>
  <c r="AQ65" i="29"/>
  <c r="AR65" i="29"/>
  <c r="AS65" i="29"/>
  <c r="AT65" i="29"/>
  <c r="A66" i="29"/>
  <c r="B66" i="29"/>
  <c r="C66" i="29"/>
  <c r="D66" i="29"/>
  <c r="E66" i="29"/>
  <c r="G66" i="29"/>
  <c r="H66" i="29"/>
  <c r="J66" i="29"/>
  <c r="N66" i="29"/>
  <c r="O66" i="29"/>
  <c r="Q66" i="29"/>
  <c r="R66" i="29"/>
  <c r="T66" i="29"/>
  <c r="U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O66" i="29"/>
  <c r="AP66" i="29"/>
  <c r="AQ66" i="29"/>
  <c r="AR66" i="29"/>
  <c r="AS66" i="29"/>
  <c r="AT66" i="29"/>
  <c r="A67" i="29"/>
  <c r="B67" i="29"/>
  <c r="C67" i="29"/>
  <c r="D67" i="29"/>
  <c r="E67" i="29"/>
  <c r="G67" i="29"/>
  <c r="H67" i="29"/>
  <c r="J67" i="29"/>
  <c r="N67" i="29"/>
  <c r="O67" i="29"/>
  <c r="Q67" i="29"/>
  <c r="R67" i="29"/>
  <c r="T67" i="29"/>
  <c r="U67" i="29"/>
  <c r="W67" i="29"/>
  <c r="X67" i="29"/>
  <c r="Y67" i="29"/>
  <c r="Z67" i="29"/>
  <c r="AA67" i="29"/>
  <c r="AB67" i="29"/>
  <c r="AC67" i="29"/>
  <c r="AD67" i="29"/>
  <c r="AE67" i="29"/>
  <c r="AF67" i="29"/>
  <c r="AG67" i="29"/>
  <c r="AH67" i="29"/>
  <c r="AI67" i="29"/>
  <c r="AJ67" i="29"/>
  <c r="AK67" i="29"/>
  <c r="AL67" i="29"/>
  <c r="AO67" i="29"/>
  <c r="AP67" i="29"/>
  <c r="AQ67" i="29"/>
  <c r="AR67" i="29"/>
  <c r="AS67" i="29"/>
  <c r="AT67" i="29"/>
  <c r="A68" i="29"/>
  <c r="B68" i="29"/>
  <c r="C68" i="29"/>
  <c r="D68" i="29"/>
  <c r="E68" i="29"/>
  <c r="G68" i="29"/>
  <c r="H68" i="29"/>
  <c r="J68" i="29"/>
  <c r="N68" i="29"/>
  <c r="O68" i="29"/>
  <c r="Q68" i="29"/>
  <c r="R68" i="29"/>
  <c r="T68" i="29"/>
  <c r="U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AI68" i="29"/>
  <c r="AJ68" i="29"/>
  <c r="AK68" i="29"/>
  <c r="AL68" i="29"/>
  <c r="AO68" i="29"/>
  <c r="AP68" i="29"/>
  <c r="AQ68" i="29"/>
  <c r="AR68" i="29"/>
  <c r="AS68" i="29"/>
  <c r="AT68" i="29"/>
  <c r="A69" i="29"/>
  <c r="B69" i="29"/>
  <c r="C69" i="29"/>
  <c r="D69" i="29"/>
  <c r="E69" i="29"/>
  <c r="G69" i="29"/>
  <c r="H69" i="29"/>
  <c r="J69" i="29"/>
  <c r="N69" i="29"/>
  <c r="O69" i="29"/>
  <c r="Q69" i="29"/>
  <c r="R69" i="29"/>
  <c r="T69" i="29"/>
  <c r="U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O69" i="29"/>
  <c r="AP69" i="29"/>
  <c r="AQ69" i="29"/>
  <c r="AR69" i="29"/>
  <c r="AS69" i="29"/>
  <c r="AT69" i="29"/>
  <c r="A70" i="29"/>
  <c r="B70" i="29"/>
  <c r="C70" i="29"/>
  <c r="D70" i="29"/>
  <c r="E70" i="29"/>
  <c r="G70" i="29"/>
  <c r="H70" i="29"/>
  <c r="J70" i="29"/>
  <c r="N70" i="29"/>
  <c r="O70" i="29"/>
  <c r="Q70" i="29"/>
  <c r="R70" i="29"/>
  <c r="T70" i="29"/>
  <c r="U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O70" i="29"/>
  <c r="AP70" i="29"/>
  <c r="AQ70" i="29"/>
  <c r="AR70" i="29"/>
  <c r="AS70" i="29"/>
  <c r="AT70" i="29"/>
  <c r="A71" i="29"/>
  <c r="B71" i="29"/>
  <c r="C71" i="29"/>
  <c r="D71" i="29"/>
  <c r="E71" i="29"/>
  <c r="G71" i="29"/>
  <c r="H71" i="29"/>
  <c r="J71" i="29"/>
  <c r="N71" i="29"/>
  <c r="O71" i="29"/>
  <c r="Q71" i="29"/>
  <c r="R71" i="29"/>
  <c r="T71" i="29"/>
  <c r="U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O71" i="29"/>
  <c r="AP71" i="29"/>
  <c r="AQ71" i="29"/>
  <c r="AR71" i="29"/>
  <c r="AS71" i="29"/>
  <c r="AT71" i="29"/>
  <c r="A72" i="29"/>
  <c r="B72" i="29"/>
  <c r="C72" i="29"/>
  <c r="D72" i="29"/>
  <c r="E72" i="29"/>
  <c r="G72" i="29"/>
  <c r="H72" i="29"/>
  <c r="J72" i="29"/>
  <c r="N72" i="29"/>
  <c r="O72" i="29"/>
  <c r="Q72" i="29"/>
  <c r="R72" i="29"/>
  <c r="T72" i="29"/>
  <c r="U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O72" i="29"/>
  <c r="AP72" i="29"/>
  <c r="AQ72" i="29"/>
  <c r="AR72" i="29"/>
  <c r="AS72" i="29"/>
  <c r="AT72" i="29"/>
  <c r="A73" i="29"/>
  <c r="B73" i="29"/>
  <c r="C73" i="29"/>
  <c r="D73" i="29"/>
  <c r="E73" i="29"/>
  <c r="G73" i="29"/>
  <c r="H73" i="29"/>
  <c r="J73" i="29"/>
  <c r="N73" i="29"/>
  <c r="O73" i="29"/>
  <c r="Q73" i="29"/>
  <c r="R73" i="29"/>
  <c r="T73" i="29"/>
  <c r="U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O73" i="29"/>
  <c r="AP73" i="29"/>
  <c r="AQ73" i="29"/>
  <c r="AR73" i="29"/>
  <c r="AS73" i="29"/>
  <c r="AT73" i="29"/>
  <c r="A74" i="29"/>
  <c r="B74" i="29"/>
  <c r="C74" i="29"/>
  <c r="D74" i="29"/>
  <c r="E74" i="29"/>
  <c r="G74" i="29"/>
  <c r="H74" i="29"/>
  <c r="J74" i="29"/>
  <c r="N74" i="29"/>
  <c r="O74" i="29"/>
  <c r="Q74" i="29"/>
  <c r="R74" i="29"/>
  <c r="T74" i="29"/>
  <c r="U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O74" i="29"/>
  <c r="AP74" i="29"/>
  <c r="AQ74" i="29"/>
  <c r="AR74" i="29"/>
  <c r="AS74" i="29"/>
  <c r="AT74" i="29"/>
  <c r="A75" i="29"/>
  <c r="B75" i="29"/>
  <c r="C75" i="29"/>
  <c r="D75" i="29"/>
  <c r="E75" i="29"/>
  <c r="G75" i="29"/>
  <c r="H75" i="29"/>
  <c r="J75" i="29"/>
  <c r="N75" i="29"/>
  <c r="O75" i="29"/>
  <c r="Q75" i="29"/>
  <c r="R75" i="29"/>
  <c r="T75" i="29"/>
  <c r="U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O75" i="29"/>
  <c r="AP75" i="29"/>
  <c r="AQ75" i="29"/>
  <c r="AR75" i="29"/>
  <c r="AS75" i="29"/>
  <c r="AT75" i="29"/>
  <c r="A76" i="29"/>
  <c r="B76" i="29"/>
  <c r="C76" i="29"/>
  <c r="D76" i="29"/>
  <c r="E76" i="29"/>
  <c r="G76" i="29"/>
  <c r="H76" i="29"/>
  <c r="J76" i="29"/>
  <c r="N76" i="29"/>
  <c r="O76" i="29"/>
  <c r="Q76" i="29"/>
  <c r="R76" i="29"/>
  <c r="T76" i="29"/>
  <c r="U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O76" i="29"/>
  <c r="AP76" i="29"/>
  <c r="AQ76" i="29"/>
  <c r="AR76" i="29"/>
  <c r="AS76" i="29"/>
  <c r="AT76" i="29"/>
  <c r="A77" i="29"/>
  <c r="B77" i="29"/>
  <c r="C77" i="29"/>
  <c r="D77" i="29"/>
  <c r="E77" i="29"/>
  <c r="G77" i="29"/>
  <c r="H77" i="29"/>
  <c r="J77" i="29"/>
  <c r="N77" i="29"/>
  <c r="O77" i="29"/>
  <c r="Q77" i="29"/>
  <c r="R77" i="29"/>
  <c r="T77" i="29"/>
  <c r="U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O77" i="29"/>
  <c r="AP77" i="29"/>
  <c r="AQ77" i="29"/>
  <c r="AR77" i="29"/>
  <c r="AS77" i="29"/>
  <c r="AT77" i="29"/>
  <c r="A78" i="29"/>
  <c r="B78" i="29"/>
  <c r="C78" i="29"/>
  <c r="D78" i="29"/>
  <c r="E78" i="29"/>
  <c r="G78" i="29"/>
  <c r="H78" i="29"/>
  <c r="J78" i="29"/>
  <c r="N78" i="29"/>
  <c r="O78" i="29"/>
  <c r="Q78" i="29"/>
  <c r="R78" i="29"/>
  <c r="T78" i="29"/>
  <c r="U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O78" i="29"/>
  <c r="AP78" i="29"/>
  <c r="AQ78" i="29"/>
  <c r="AR78" i="29"/>
  <c r="AS78" i="29"/>
  <c r="AT78" i="29"/>
  <c r="A79" i="29"/>
  <c r="B79" i="29"/>
  <c r="C79" i="29"/>
  <c r="D79" i="29"/>
  <c r="E79" i="29"/>
  <c r="G79" i="29"/>
  <c r="H79" i="29"/>
  <c r="J79" i="29"/>
  <c r="N79" i="29"/>
  <c r="O79" i="29"/>
  <c r="Q79" i="29"/>
  <c r="R79" i="29"/>
  <c r="T79" i="29"/>
  <c r="U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O79" i="29"/>
  <c r="AP79" i="29"/>
  <c r="AQ79" i="29"/>
  <c r="AR79" i="29"/>
  <c r="AS79" i="29"/>
  <c r="AT79" i="29"/>
  <c r="A80" i="29"/>
  <c r="B80" i="29"/>
  <c r="C80" i="29"/>
  <c r="D80" i="29"/>
  <c r="E80" i="29"/>
  <c r="G80" i="29"/>
  <c r="H80" i="29"/>
  <c r="J80" i="29"/>
  <c r="N80" i="29"/>
  <c r="O80" i="29"/>
  <c r="Q80" i="29"/>
  <c r="R80" i="29"/>
  <c r="T80" i="29"/>
  <c r="U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O80" i="29"/>
  <c r="AP80" i="29"/>
  <c r="AQ80" i="29"/>
  <c r="AR80" i="29"/>
  <c r="AS80" i="29"/>
  <c r="AT80" i="29"/>
  <c r="A81" i="29"/>
  <c r="B81" i="29"/>
  <c r="C81" i="29"/>
  <c r="D81" i="29"/>
  <c r="E81" i="29"/>
  <c r="G81" i="29"/>
  <c r="H81" i="29"/>
  <c r="J81" i="29"/>
  <c r="N81" i="29"/>
  <c r="O81" i="29"/>
  <c r="Q81" i="29"/>
  <c r="R81" i="29"/>
  <c r="T81" i="29"/>
  <c r="U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O81" i="29"/>
  <c r="AP81" i="29"/>
  <c r="AQ81" i="29"/>
  <c r="AR81" i="29"/>
  <c r="AS81" i="29"/>
  <c r="AT81" i="29"/>
  <c r="A82" i="29"/>
  <c r="B82" i="29"/>
  <c r="C82" i="29"/>
  <c r="D82" i="29"/>
  <c r="E82" i="29"/>
  <c r="G82" i="29"/>
  <c r="H82" i="29"/>
  <c r="J82" i="29"/>
  <c r="N82" i="29"/>
  <c r="O82" i="29"/>
  <c r="Q82" i="29"/>
  <c r="R82" i="29"/>
  <c r="T82" i="29"/>
  <c r="U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O82" i="29"/>
  <c r="AP82" i="29"/>
  <c r="AQ82" i="29"/>
  <c r="AR82" i="29"/>
  <c r="AS82" i="29"/>
  <c r="AT82" i="29"/>
  <c r="A83" i="29"/>
  <c r="B83" i="29"/>
  <c r="C83" i="29"/>
  <c r="D83" i="29"/>
  <c r="E83" i="29"/>
  <c r="G83" i="29"/>
  <c r="H83" i="29"/>
  <c r="J83" i="29"/>
  <c r="N83" i="29"/>
  <c r="O83" i="29"/>
  <c r="Q83" i="29"/>
  <c r="R83" i="29"/>
  <c r="T83" i="29"/>
  <c r="U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O83" i="29"/>
  <c r="AP83" i="29"/>
  <c r="AQ83" i="29"/>
  <c r="AR83" i="29"/>
  <c r="AS83" i="29"/>
  <c r="AT83" i="29"/>
  <c r="A84" i="29"/>
  <c r="B84" i="29"/>
  <c r="C84" i="29"/>
  <c r="D84" i="29"/>
  <c r="E84" i="29"/>
  <c r="G84" i="29"/>
  <c r="H84" i="29"/>
  <c r="J84" i="29"/>
  <c r="N84" i="29"/>
  <c r="O84" i="29"/>
  <c r="Q84" i="29"/>
  <c r="R84" i="29"/>
  <c r="T84" i="29"/>
  <c r="U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AJ84" i="29"/>
  <c r="AK84" i="29"/>
  <c r="AL84" i="29"/>
  <c r="AO84" i="29"/>
  <c r="AP84" i="29"/>
  <c r="AQ84" i="29"/>
  <c r="AR84" i="29"/>
  <c r="AS84" i="29"/>
  <c r="AT84" i="29"/>
  <c r="A85" i="29"/>
  <c r="B85" i="29"/>
  <c r="C85" i="29"/>
  <c r="D85" i="29"/>
  <c r="E85" i="29"/>
  <c r="G85" i="29"/>
  <c r="H85" i="29"/>
  <c r="J85" i="29"/>
  <c r="N85" i="29"/>
  <c r="O85" i="29"/>
  <c r="Q85" i="29"/>
  <c r="R85" i="29"/>
  <c r="T85" i="29"/>
  <c r="U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O85" i="29"/>
  <c r="AP85" i="29"/>
  <c r="AQ85" i="29"/>
  <c r="AR85" i="29"/>
  <c r="AS85" i="29"/>
  <c r="AT85" i="29"/>
  <c r="A86" i="29"/>
  <c r="B86" i="29"/>
  <c r="C86" i="29"/>
  <c r="D86" i="29"/>
  <c r="E86" i="29"/>
  <c r="G86" i="29"/>
  <c r="H86" i="29"/>
  <c r="J86" i="29"/>
  <c r="N86" i="29"/>
  <c r="O86" i="29"/>
  <c r="Q86" i="29"/>
  <c r="R86" i="29"/>
  <c r="T86" i="29"/>
  <c r="U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AJ86" i="29"/>
  <c r="AK86" i="29"/>
  <c r="AL86" i="29"/>
  <c r="AO86" i="29"/>
  <c r="AP86" i="29"/>
  <c r="AQ86" i="29"/>
  <c r="AR86" i="29"/>
  <c r="AS86" i="29"/>
  <c r="AT86" i="29"/>
  <c r="A87" i="29"/>
  <c r="B87" i="29"/>
  <c r="C87" i="29"/>
  <c r="D87" i="29"/>
  <c r="E87" i="29"/>
  <c r="G87" i="29"/>
  <c r="H87" i="29"/>
  <c r="J87" i="29"/>
  <c r="N87" i="29"/>
  <c r="O87" i="29"/>
  <c r="Q87" i="29"/>
  <c r="R87" i="29"/>
  <c r="T87" i="29"/>
  <c r="U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AI87" i="29"/>
  <c r="AJ87" i="29"/>
  <c r="AK87" i="29"/>
  <c r="AL87" i="29"/>
  <c r="AO87" i="29"/>
  <c r="AP87" i="29"/>
  <c r="AQ87" i="29"/>
  <c r="AR87" i="29"/>
  <c r="AS87" i="29"/>
  <c r="AT87" i="29"/>
  <c r="A88" i="29"/>
  <c r="B88" i="29"/>
  <c r="C88" i="29"/>
  <c r="D88" i="29"/>
  <c r="E88" i="29"/>
  <c r="G88" i="29"/>
  <c r="H88" i="29"/>
  <c r="J88" i="29"/>
  <c r="N88" i="29"/>
  <c r="O88" i="29"/>
  <c r="Q88" i="29"/>
  <c r="R88" i="29"/>
  <c r="T88" i="29"/>
  <c r="U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O88" i="29"/>
  <c r="AP88" i="29"/>
  <c r="AQ88" i="29"/>
  <c r="AR88" i="29"/>
  <c r="AS88" i="29"/>
  <c r="AT88" i="29"/>
  <c r="A89" i="29"/>
  <c r="B89" i="29"/>
  <c r="C89" i="29"/>
  <c r="D89" i="29"/>
  <c r="E89" i="29"/>
  <c r="G89" i="29"/>
  <c r="H89" i="29"/>
  <c r="J89" i="29"/>
  <c r="N89" i="29"/>
  <c r="O89" i="29"/>
  <c r="Q89" i="29"/>
  <c r="R89" i="29"/>
  <c r="T89" i="29"/>
  <c r="U89" i="29"/>
  <c r="W89" i="29"/>
  <c r="X89" i="29"/>
  <c r="Y89" i="29"/>
  <c r="Z89" i="29"/>
  <c r="AA89" i="29"/>
  <c r="AB89" i="29"/>
  <c r="AC89" i="29"/>
  <c r="AD89" i="29"/>
  <c r="AE89" i="29"/>
  <c r="AF89" i="29"/>
  <c r="AG89" i="29"/>
  <c r="AH89" i="29"/>
  <c r="AI89" i="29"/>
  <c r="AJ89" i="29"/>
  <c r="AK89" i="29"/>
  <c r="AL89" i="29"/>
  <c r="AO89" i="29"/>
  <c r="AP89" i="29"/>
  <c r="AQ89" i="29"/>
  <c r="AR89" i="29"/>
  <c r="AS89" i="29"/>
  <c r="AT89" i="29"/>
  <c r="A90" i="29"/>
  <c r="B90" i="29"/>
  <c r="C90" i="29"/>
  <c r="D90" i="29"/>
  <c r="E90" i="29"/>
  <c r="G90" i="29"/>
  <c r="H90" i="29"/>
  <c r="J90" i="29"/>
  <c r="N90" i="29"/>
  <c r="O90" i="29"/>
  <c r="Q90" i="29"/>
  <c r="R90" i="29"/>
  <c r="T90" i="29"/>
  <c r="U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O90" i="29"/>
  <c r="AP90" i="29"/>
  <c r="AQ90" i="29"/>
  <c r="AR90" i="29"/>
  <c r="AS90" i="29"/>
  <c r="AT90" i="29"/>
  <c r="A91" i="29"/>
  <c r="B91" i="29"/>
  <c r="C91" i="29"/>
  <c r="D91" i="29"/>
  <c r="E91" i="29"/>
  <c r="G91" i="29"/>
  <c r="H91" i="29"/>
  <c r="J91" i="29"/>
  <c r="N91" i="29"/>
  <c r="O91" i="29"/>
  <c r="Q91" i="29"/>
  <c r="R91" i="29"/>
  <c r="T91" i="29"/>
  <c r="U91" i="29"/>
  <c r="W91" i="29"/>
  <c r="X91" i="29"/>
  <c r="Y91" i="29"/>
  <c r="Z91" i="29"/>
  <c r="AA91" i="29"/>
  <c r="AB91" i="29"/>
  <c r="AC91" i="29"/>
  <c r="AD91" i="29"/>
  <c r="AE91" i="29"/>
  <c r="AF91" i="29"/>
  <c r="AG91" i="29"/>
  <c r="AH91" i="29"/>
  <c r="AI91" i="29"/>
  <c r="AJ91" i="29"/>
  <c r="AK91" i="29"/>
  <c r="AL91" i="29"/>
  <c r="AO91" i="29"/>
  <c r="AP91" i="29"/>
  <c r="AQ91" i="29"/>
  <c r="AR91" i="29"/>
  <c r="AS91" i="29"/>
  <c r="AT91" i="29"/>
  <c r="A92" i="29"/>
  <c r="B92" i="29"/>
  <c r="C92" i="29"/>
  <c r="D92" i="29"/>
  <c r="E92" i="29"/>
  <c r="G92" i="29"/>
  <c r="H92" i="29"/>
  <c r="J92" i="29"/>
  <c r="N92" i="29"/>
  <c r="O92" i="29"/>
  <c r="Q92" i="29"/>
  <c r="R92" i="29"/>
  <c r="T92" i="29"/>
  <c r="U92" i="29"/>
  <c r="W92" i="29"/>
  <c r="X92" i="29"/>
  <c r="Y92" i="29"/>
  <c r="Z92" i="29"/>
  <c r="AA92" i="29"/>
  <c r="AB92" i="29"/>
  <c r="AC92" i="29"/>
  <c r="AD92" i="29"/>
  <c r="AE92" i="29"/>
  <c r="AF92" i="29"/>
  <c r="AG92" i="29"/>
  <c r="AH92" i="29"/>
  <c r="AI92" i="29"/>
  <c r="AJ92" i="29"/>
  <c r="AK92" i="29"/>
  <c r="AL92" i="29"/>
  <c r="AO92" i="29"/>
  <c r="AP92" i="29"/>
  <c r="AQ92" i="29"/>
  <c r="AR92" i="29"/>
  <c r="AS92" i="29"/>
  <c r="AT92" i="29"/>
  <c r="A93" i="29"/>
  <c r="B93" i="29"/>
  <c r="C93" i="29"/>
  <c r="D93" i="29"/>
  <c r="E93" i="29"/>
  <c r="G93" i="29"/>
  <c r="H93" i="29"/>
  <c r="J93" i="29"/>
  <c r="N93" i="29"/>
  <c r="O93" i="29"/>
  <c r="Q93" i="29"/>
  <c r="R93" i="29"/>
  <c r="T93" i="29"/>
  <c r="U93" i="29"/>
  <c r="W93" i="29"/>
  <c r="X93" i="29"/>
  <c r="Y93" i="29"/>
  <c r="Z93" i="29"/>
  <c r="AA93" i="29"/>
  <c r="AB93" i="29"/>
  <c r="AC93" i="29"/>
  <c r="AD93" i="29"/>
  <c r="AE93" i="29"/>
  <c r="AF93" i="29"/>
  <c r="AG93" i="29"/>
  <c r="AH93" i="29"/>
  <c r="AI93" i="29"/>
  <c r="AJ93" i="29"/>
  <c r="AK93" i="29"/>
  <c r="AL93" i="29"/>
  <c r="AO93" i="29"/>
  <c r="AP93" i="29"/>
  <c r="AQ93" i="29"/>
  <c r="AR93" i="29"/>
  <c r="AS93" i="29"/>
  <c r="AT93" i="29"/>
  <c r="A94" i="29"/>
  <c r="B94" i="29"/>
  <c r="C94" i="29"/>
  <c r="D94" i="29"/>
  <c r="E94" i="29"/>
  <c r="G94" i="29"/>
  <c r="H94" i="29"/>
  <c r="J94" i="29"/>
  <c r="N94" i="29"/>
  <c r="O94" i="29"/>
  <c r="Q94" i="29"/>
  <c r="R94" i="29"/>
  <c r="T94" i="29"/>
  <c r="U94" i="29"/>
  <c r="W94" i="29"/>
  <c r="X94" i="29"/>
  <c r="Y94" i="29"/>
  <c r="Z94" i="29"/>
  <c r="AA94" i="29"/>
  <c r="AB94" i="29"/>
  <c r="AC94" i="29"/>
  <c r="AD94" i="29"/>
  <c r="AE94" i="29"/>
  <c r="AF94" i="29"/>
  <c r="AG94" i="29"/>
  <c r="AH94" i="29"/>
  <c r="AI94" i="29"/>
  <c r="AJ94" i="29"/>
  <c r="AK94" i="29"/>
  <c r="AL94" i="29"/>
  <c r="AO94" i="29"/>
  <c r="AP94" i="29"/>
  <c r="AQ94" i="29"/>
  <c r="AR94" i="29"/>
  <c r="AS94" i="29"/>
  <c r="AT94" i="29"/>
  <c r="A95" i="29"/>
  <c r="B95" i="29"/>
  <c r="C95" i="29"/>
  <c r="D95" i="29"/>
  <c r="E95" i="29"/>
  <c r="G95" i="29"/>
  <c r="H95" i="29"/>
  <c r="J95" i="29"/>
  <c r="N95" i="29"/>
  <c r="O95" i="29"/>
  <c r="Q95" i="29"/>
  <c r="R95" i="29"/>
  <c r="T95" i="29"/>
  <c r="U95" i="29"/>
  <c r="W95" i="29"/>
  <c r="X95" i="29"/>
  <c r="Y95" i="29"/>
  <c r="Z95" i="29"/>
  <c r="AA95" i="29"/>
  <c r="AB95" i="29"/>
  <c r="AC95" i="29"/>
  <c r="AD95" i="29"/>
  <c r="AE95" i="29"/>
  <c r="AF95" i="29"/>
  <c r="AG95" i="29"/>
  <c r="AH95" i="29"/>
  <c r="AI95" i="29"/>
  <c r="AJ95" i="29"/>
  <c r="AK95" i="29"/>
  <c r="AL95" i="29"/>
  <c r="AO95" i="29"/>
  <c r="AP95" i="29"/>
  <c r="AQ95" i="29"/>
  <c r="AR95" i="29"/>
  <c r="AS95" i="29"/>
  <c r="AT95" i="29"/>
  <c r="A96" i="29"/>
  <c r="B96" i="29"/>
  <c r="C96" i="29"/>
  <c r="D96" i="29"/>
  <c r="E96" i="29"/>
  <c r="G96" i="29"/>
  <c r="H96" i="29"/>
  <c r="J96" i="29"/>
  <c r="N96" i="29"/>
  <c r="O96" i="29"/>
  <c r="Q96" i="29"/>
  <c r="R96" i="29"/>
  <c r="T96" i="29"/>
  <c r="U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AI96" i="29"/>
  <c r="AJ96" i="29"/>
  <c r="AK96" i="29"/>
  <c r="AL96" i="29"/>
  <c r="AO96" i="29"/>
  <c r="AP96" i="29"/>
  <c r="AQ96" i="29"/>
  <c r="AR96" i="29"/>
  <c r="AS96" i="29"/>
  <c r="AT96" i="29"/>
  <c r="A97" i="29"/>
  <c r="B97" i="29"/>
  <c r="C97" i="29"/>
  <c r="D97" i="29"/>
  <c r="E97" i="29"/>
  <c r="G97" i="29"/>
  <c r="H97" i="29"/>
  <c r="J97" i="29"/>
  <c r="N97" i="29"/>
  <c r="O97" i="29"/>
  <c r="Q97" i="29"/>
  <c r="R97" i="29"/>
  <c r="T97" i="29"/>
  <c r="U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AI97" i="29"/>
  <c r="AJ97" i="29"/>
  <c r="AK97" i="29"/>
  <c r="AL97" i="29"/>
  <c r="AO97" i="29"/>
  <c r="AP97" i="29"/>
  <c r="AQ97" i="29"/>
  <c r="AR97" i="29"/>
  <c r="AS97" i="29"/>
  <c r="AT97" i="29"/>
  <c r="A98" i="29"/>
  <c r="B98" i="29"/>
  <c r="C98" i="29"/>
  <c r="D98" i="29"/>
  <c r="E98" i="29"/>
  <c r="G98" i="29"/>
  <c r="H98" i="29"/>
  <c r="J98" i="29"/>
  <c r="N98" i="29"/>
  <c r="O98" i="29"/>
  <c r="Q98" i="29"/>
  <c r="R98" i="29"/>
  <c r="T98" i="29"/>
  <c r="U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AI98" i="29"/>
  <c r="AJ98" i="29"/>
  <c r="AK98" i="29"/>
  <c r="AL98" i="29"/>
  <c r="AO98" i="29"/>
  <c r="AP98" i="29"/>
  <c r="AQ98" i="29"/>
  <c r="AR98" i="29"/>
  <c r="AS98" i="29"/>
  <c r="AT98" i="29"/>
  <c r="A99" i="29"/>
  <c r="B99" i="29"/>
  <c r="C99" i="29"/>
  <c r="D99" i="29"/>
  <c r="E99" i="29"/>
  <c r="G99" i="29"/>
  <c r="H99" i="29"/>
  <c r="J99" i="29"/>
  <c r="N99" i="29"/>
  <c r="O99" i="29"/>
  <c r="Q99" i="29"/>
  <c r="R99" i="29"/>
  <c r="T99" i="29"/>
  <c r="U99" i="29"/>
  <c r="W99" i="29"/>
  <c r="X99" i="29"/>
  <c r="Y99" i="29"/>
  <c r="Z99" i="29"/>
  <c r="AA99" i="29"/>
  <c r="AB99" i="29"/>
  <c r="AC99" i="29"/>
  <c r="AD99" i="29"/>
  <c r="AE99" i="29"/>
  <c r="AF99" i="29"/>
  <c r="AG99" i="29"/>
  <c r="AH99" i="29"/>
  <c r="AI99" i="29"/>
  <c r="AJ99" i="29"/>
  <c r="AK99" i="29"/>
  <c r="AL99" i="29"/>
  <c r="AO99" i="29"/>
  <c r="AP99" i="29"/>
  <c r="AQ99" i="29"/>
  <c r="AR99" i="29"/>
  <c r="AS99" i="29"/>
  <c r="AT99" i="29"/>
  <c r="A100" i="29"/>
  <c r="B100" i="29"/>
  <c r="C100" i="29"/>
  <c r="D100" i="29"/>
  <c r="E100" i="29"/>
  <c r="G100" i="29"/>
  <c r="H100" i="29"/>
  <c r="J100" i="29"/>
  <c r="N100" i="29"/>
  <c r="O100" i="29"/>
  <c r="Q100" i="29"/>
  <c r="R100" i="29"/>
  <c r="T100" i="29"/>
  <c r="U100" i="29"/>
  <c r="W100" i="29"/>
  <c r="X100" i="29"/>
  <c r="Y100" i="29"/>
  <c r="Z100" i="29"/>
  <c r="AA100" i="29"/>
  <c r="AB100" i="29"/>
  <c r="AC100" i="29"/>
  <c r="AD100" i="29"/>
  <c r="AE100" i="29"/>
  <c r="AF100" i="29"/>
  <c r="AG100" i="29"/>
  <c r="AH100" i="29"/>
  <c r="AI100" i="29"/>
  <c r="AJ100" i="29"/>
  <c r="AK100" i="29"/>
  <c r="AL100" i="29"/>
  <c r="AO100" i="29"/>
  <c r="AP100" i="29"/>
  <c r="AQ100" i="29"/>
  <c r="AR100" i="29"/>
  <c r="AS100" i="29"/>
  <c r="AT100" i="29"/>
  <c r="A101" i="29"/>
  <c r="B101" i="29"/>
  <c r="C101" i="29"/>
  <c r="D101" i="29"/>
  <c r="E101" i="29"/>
  <c r="G101" i="29"/>
  <c r="H101" i="29"/>
  <c r="J101" i="29"/>
  <c r="N101" i="29"/>
  <c r="O101" i="29"/>
  <c r="Q101" i="29"/>
  <c r="R101" i="29"/>
  <c r="T101" i="29"/>
  <c r="U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AI101" i="29"/>
  <c r="AJ101" i="29"/>
  <c r="AK101" i="29"/>
  <c r="AL101" i="29"/>
  <c r="AO101" i="29"/>
  <c r="AP101" i="29"/>
  <c r="AQ101" i="29"/>
  <c r="AR101" i="29"/>
  <c r="AS101" i="29"/>
  <c r="AT101" i="29"/>
  <c r="A102" i="29"/>
  <c r="B102" i="29"/>
  <c r="C102" i="29"/>
  <c r="D102" i="29"/>
  <c r="E102" i="29"/>
  <c r="G102" i="29"/>
  <c r="H102" i="29"/>
  <c r="J102" i="29"/>
  <c r="N102" i="29"/>
  <c r="O102" i="29"/>
  <c r="Q102" i="29"/>
  <c r="R102" i="29"/>
  <c r="T102" i="29"/>
  <c r="U102" i="29"/>
  <c r="W102" i="29"/>
  <c r="X102" i="29"/>
  <c r="Y102" i="29"/>
  <c r="Z102" i="29"/>
  <c r="AA102" i="29"/>
  <c r="AB102" i="29"/>
  <c r="AC102" i="29"/>
  <c r="AD102" i="29"/>
  <c r="AE102" i="29"/>
  <c r="AF102" i="29"/>
  <c r="AG102" i="29"/>
  <c r="AH102" i="29"/>
  <c r="AI102" i="29"/>
  <c r="AJ102" i="29"/>
  <c r="AK102" i="29"/>
  <c r="AL102" i="29"/>
  <c r="AO102" i="29"/>
  <c r="AP102" i="29"/>
  <c r="AQ102" i="29"/>
  <c r="AR102" i="29"/>
  <c r="AS102" i="29"/>
  <c r="AT102" i="29"/>
  <c r="A103" i="29"/>
  <c r="B103" i="29"/>
  <c r="C103" i="29"/>
  <c r="D103" i="29"/>
  <c r="E103" i="29"/>
  <c r="G103" i="29"/>
  <c r="H103" i="29"/>
  <c r="J103" i="29"/>
  <c r="N103" i="29"/>
  <c r="O103" i="29"/>
  <c r="Q103" i="29"/>
  <c r="R103" i="29"/>
  <c r="T103" i="29"/>
  <c r="U103" i="29"/>
  <c r="W103" i="29"/>
  <c r="X103" i="29"/>
  <c r="Y103" i="29"/>
  <c r="Z103" i="29"/>
  <c r="AA103" i="29"/>
  <c r="AB103" i="29"/>
  <c r="AC103" i="29"/>
  <c r="AD103" i="29"/>
  <c r="AE103" i="29"/>
  <c r="AF103" i="29"/>
  <c r="AG103" i="29"/>
  <c r="AH103" i="29"/>
  <c r="AI103" i="29"/>
  <c r="AJ103" i="29"/>
  <c r="AK103" i="29"/>
  <c r="AL103" i="29"/>
  <c r="AO103" i="29"/>
  <c r="AP103" i="29"/>
  <c r="AQ103" i="29"/>
  <c r="AR103" i="29"/>
  <c r="AS103" i="29"/>
  <c r="AT103" i="29"/>
  <c r="A104" i="29"/>
  <c r="B104" i="29"/>
  <c r="C104" i="29"/>
  <c r="D104" i="29"/>
  <c r="E104" i="29"/>
  <c r="G104" i="29"/>
  <c r="H104" i="29"/>
  <c r="J104" i="29"/>
  <c r="N104" i="29"/>
  <c r="O104" i="29"/>
  <c r="Q104" i="29"/>
  <c r="R104" i="29"/>
  <c r="T104" i="29"/>
  <c r="U104" i="29"/>
  <c r="W104" i="29"/>
  <c r="X104" i="29"/>
  <c r="Y104" i="29"/>
  <c r="Z104" i="29"/>
  <c r="AA104" i="29"/>
  <c r="AB104" i="29"/>
  <c r="AC104" i="29"/>
  <c r="AD104" i="29"/>
  <c r="AE104" i="29"/>
  <c r="AF104" i="29"/>
  <c r="AG104" i="29"/>
  <c r="AH104" i="29"/>
  <c r="AI104" i="29"/>
  <c r="AJ104" i="29"/>
  <c r="AK104" i="29"/>
  <c r="AL104" i="29"/>
  <c r="AO104" i="29"/>
  <c r="AP104" i="29"/>
  <c r="AQ104" i="29"/>
  <c r="AR104" i="29"/>
  <c r="AS104" i="29"/>
  <c r="AT104" i="29"/>
  <c r="A105" i="29"/>
  <c r="B105" i="29"/>
  <c r="C105" i="29"/>
  <c r="D105" i="29"/>
  <c r="E105" i="29"/>
  <c r="G105" i="29"/>
  <c r="H105" i="29"/>
  <c r="J105" i="29"/>
  <c r="N105" i="29"/>
  <c r="O105" i="29"/>
  <c r="Q105" i="29"/>
  <c r="R105" i="29"/>
  <c r="T105" i="29"/>
  <c r="U105" i="29"/>
  <c r="W105" i="29"/>
  <c r="X105" i="29"/>
  <c r="Y105" i="29"/>
  <c r="Z105" i="29"/>
  <c r="AA105" i="29"/>
  <c r="AB105" i="29"/>
  <c r="AC105" i="29"/>
  <c r="AD105" i="29"/>
  <c r="AE105" i="29"/>
  <c r="AF105" i="29"/>
  <c r="AG105" i="29"/>
  <c r="AH105" i="29"/>
  <c r="AI105" i="29"/>
  <c r="AJ105" i="29"/>
  <c r="AK105" i="29"/>
  <c r="AL105" i="29"/>
  <c r="AO105" i="29"/>
  <c r="AP105" i="29"/>
  <c r="AQ105" i="29"/>
  <c r="AR105" i="29"/>
  <c r="AS105" i="29"/>
  <c r="AT105" i="29"/>
  <c r="A106" i="29"/>
  <c r="B106" i="29"/>
  <c r="C106" i="29"/>
  <c r="D106" i="29"/>
  <c r="E106" i="29"/>
  <c r="G106" i="29"/>
  <c r="H106" i="29"/>
  <c r="J106" i="29"/>
  <c r="N106" i="29"/>
  <c r="O106" i="29"/>
  <c r="Q106" i="29"/>
  <c r="R106" i="29"/>
  <c r="T106" i="29"/>
  <c r="U106" i="29"/>
  <c r="W106" i="29"/>
  <c r="X106" i="29"/>
  <c r="Y106" i="29"/>
  <c r="Z106" i="29"/>
  <c r="AA106" i="29"/>
  <c r="AB106" i="29"/>
  <c r="AC106" i="29"/>
  <c r="AD106" i="29"/>
  <c r="AE106" i="29"/>
  <c r="AF106" i="29"/>
  <c r="AG106" i="29"/>
  <c r="AH106" i="29"/>
  <c r="AI106" i="29"/>
  <c r="AJ106" i="29"/>
  <c r="AK106" i="29"/>
  <c r="AL106" i="29"/>
  <c r="AO106" i="29"/>
  <c r="AP106" i="29"/>
  <c r="AQ106" i="29"/>
  <c r="AR106" i="29"/>
  <c r="AS106" i="29"/>
  <c r="AT106" i="29"/>
  <c r="A107" i="29"/>
  <c r="B107" i="29"/>
  <c r="C107" i="29"/>
  <c r="D107" i="29"/>
  <c r="E107" i="29"/>
  <c r="G107" i="29"/>
  <c r="H107" i="29"/>
  <c r="J107" i="29"/>
  <c r="N107" i="29"/>
  <c r="O107" i="29"/>
  <c r="Q107" i="29"/>
  <c r="R107" i="29"/>
  <c r="T107" i="29"/>
  <c r="U107" i="29"/>
  <c r="W107" i="29"/>
  <c r="X107" i="29"/>
  <c r="Y107" i="29"/>
  <c r="Z107" i="29"/>
  <c r="AA107" i="29"/>
  <c r="AB107" i="29"/>
  <c r="AC107" i="29"/>
  <c r="AD107" i="29"/>
  <c r="AE107" i="29"/>
  <c r="AF107" i="29"/>
  <c r="AG107" i="29"/>
  <c r="AH107" i="29"/>
  <c r="AI107" i="29"/>
  <c r="AJ107" i="29"/>
  <c r="AK107" i="29"/>
  <c r="AL107" i="29"/>
  <c r="AO107" i="29"/>
  <c r="AP107" i="29"/>
  <c r="AQ107" i="29"/>
  <c r="AR107" i="29"/>
  <c r="AS107" i="29"/>
  <c r="AT107" i="29"/>
  <c r="A108" i="29"/>
  <c r="B108" i="29"/>
  <c r="C108" i="29"/>
  <c r="D108" i="29"/>
  <c r="E108" i="29"/>
  <c r="G108" i="29"/>
  <c r="H108" i="29"/>
  <c r="J108" i="29"/>
  <c r="N108" i="29"/>
  <c r="O108" i="29"/>
  <c r="Q108" i="29"/>
  <c r="R108" i="29"/>
  <c r="T108" i="29"/>
  <c r="U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AI108" i="29"/>
  <c r="AJ108" i="29"/>
  <c r="AK108" i="29"/>
  <c r="AL108" i="29"/>
  <c r="AO108" i="29"/>
  <c r="AP108" i="29"/>
  <c r="AQ108" i="29"/>
  <c r="AR108" i="29"/>
  <c r="AS108" i="29"/>
  <c r="AT108" i="29"/>
  <c r="A109" i="29"/>
  <c r="B109" i="29"/>
  <c r="C109" i="29"/>
  <c r="D109" i="29"/>
  <c r="E109" i="29"/>
  <c r="G109" i="29"/>
  <c r="H109" i="29"/>
  <c r="J109" i="29"/>
  <c r="N109" i="29"/>
  <c r="O109" i="29"/>
  <c r="Q109" i="29"/>
  <c r="R109" i="29"/>
  <c r="T109" i="29"/>
  <c r="U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AI109" i="29"/>
  <c r="AJ109" i="29"/>
  <c r="AK109" i="29"/>
  <c r="AL109" i="29"/>
  <c r="AO109" i="29"/>
  <c r="AP109" i="29"/>
  <c r="AQ109" i="29"/>
  <c r="AR109" i="29"/>
  <c r="AS109" i="29"/>
  <c r="AT109" i="29"/>
  <c r="A110" i="29"/>
  <c r="B110" i="29"/>
  <c r="C110" i="29"/>
  <c r="D110" i="29"/>
  <c r="E110" i="29"/>
  <c r="G110" i="29"/>
  <c r="H110" i="29"/>
  <c r="J110" i="29"/>
  <c r="N110" i="29"/>
  <c r="O110" i="29"/>
  <c r="Q110" i="29"/>
  <c r="R110" i="29"/>
  <c r="T110" i="29"/>
  <c r="U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AI110" i="29"/>
  <c r="AJ110" i="29"/>
  <c r="AK110" i="29"/>
  <c r="AL110" i="29"/>
  <c r="AO110" i="29"/>
  <c r="AP110" i="29"/>
  <c r="AQ110" i="29"/>
  <c r="AR110" i="29"/>
  <c r="AS110" i="29"/>
  <c r="AT110" i="29"/>
  <c r="A111" i="29"/>
  <c r="B111" i="29"/>
  <c r="C111" i="29"/>
  <c r="D111" i="29"/>
  <c r="E111" i="29"/>
  <c r="G111" i="29"/>
  <c r="H111" i="29"/>
  <c r="J111" i="29"/>
  <c r="N111" i="29"/>
  <c r="O111" i="29"/>
  <c r="Q111" i="29"/>
  <c r="R111" i="29"/>
  <c r="T111" i="29"/>
  <c r="U111" i="29"/>
  <c r="W111" i="29"/>
  <c r="X111" i="29"/>
  <c r="Y111" i="29"/>
  <c r="Z111" i="29"/>
  <c r="AA111" i="29"/>
  <c r="AB111" i="29"/>
  <c r="AC111" i="29"/>
  <c r="AD111" i="29"/>
  <c r="AE111" i="29"/>
  <c r="AF111" i="29"/>
  <c r="AG111" i="29"/>
  <c r="AH111" i="29"/>
  <c r="AI111" i="29"/>
  <c r="AJ111" i="29"/>
  <c r="AK111" i="29"/>
  <c r="AL111" i="29"/>
  <c r="AO111" i="29"/>
  <c r="AP111" i="29"/>
  <c r="AQ111" i="29"/>
  <c r="AR111" i="29"/>
  <c r="AS111" i="29"/>
  <c r="AT111" i="29"/>
  <c r="A112" i="29"/>
  <c r="B112" i="29"/>
  <c r="C112" i="29"/>
  <c r="D112" i="29"/>
  <c r="E112" i="29"/>
  <c r="G112" i="29"/>
  <c r="H112" i="29"/>
  <c r="J112" i="29"/>
  <c r="N112" i="29"/>
  <c r="O112" i="29"/>
  <c r="Q112" i="29"/>
  <c r="R112" i="29"/>
  <c r="T112" i="29"/>
  <c r="U112" i="29"/>
  <c r="W112" i="29"/>
  <c r="X112" i="29"/>
  <c r="Y112" i="29"/>
  <c r="Z112" i="29"/>
  <c r="AA112" i="29"/>
  <c r="AB112" i="29"/>
  <c r="AC112" i="29"/>
  <c r="AD112" i="29"/>
  <c r="AE112" i="29"/>
  <c r="AF112" i="29"/>
  <c r="AG112" i="29"/>
  <c r="AH112" i="29"/>
  <c r="AI112" i="29"/>
  <c r="AJ112" i="29"/>
  <c r="AK112" i="29"/>
  <c r="AL112" i="29"/>
  <c r="AO112" i="29"/>
  <c r="AP112" i="29"/>
  <c r="AQ112" i="29"/>
  <c r="AR112" i="29"/>
  <c r="AS112" i="29"/>
  <c r="AT112" i="29"/>
  <c r="A113" i="29"/>
  <c r="B113" i="29"/>
  <c r="C113" i="29"/>
  <c r="D113" i="29"/>
  <c r="E113" i="29"/>
  <c r="G113" i="29"/>
  <c r="H113" i="29"/>
  <c r="J113" i="29"/>
  <c r="N113" i="29"/>
  <c r="O113" i="29"/>
  <c r="Q113" i="29"/>
  <c r="R113" i="29"/>
  <c r="T113" i="29"/>
  <c r="U113" i="29"/>
  <c r="W113" i="29"/>
  <c r="X113" i="29"/>
  <c r="Y113" i="29"/>
  <c r="Z113" i="29"/>
  <c r="AA113" i="29"/>
  <c r="AB113" i="29"/>
  <c r="AC113" i="29"/>
  <c r="AD113" i="29"/>
  <c r="AE113" i="29"/>
  <c r="AF113" i="29"/>
  <c r="AG113" i="29"/>
  <c r="AH113" i="29"/>
  <c r="AI113" i="29"/>
  <c r="AJ113" i="29"/>
  <c r="AK113" i="29"/>
  <c r="AL113" i="29"/>
  <c r="AO113" i="29"/>
  <c r="AP113" i="29"/>
  <c r="AQ113" i="29"/>
  <c r="AR113" i="29"/>
  <c r="AS113" i="29"/>
  <c r="AT113" i="29"/>
  <c r="A114" i="29"/>
  <c r="B114" i="29"/>
  <c r="C114" i="29"/>
  <c r="D114" i="29"/>
  <c r="E114" i="29"/>
  <c r="G114" i="29"/>
  <c r="H114" i="29"/>
  <c r="J114" i="29"/>
  <c r="N114" i="29"/>
  <c r="O114" i="29"/>
  <c r="Q114" i="29"/>
  <c r="R114" i="29"/>
  <c r="T114" i="29"/>
  <c r="U114" i="29"/>
  <c r="W114" i="29"/>
  <c r="X114" i="29"/>
  <c r="Y114" i="29"/>
  <c r="Z114" i="29"/>
  <c r="AA114" i="29"/>
  <c r="AB114" i="29"/>
  <c r="AC114" i="29"/>
  <c r="AD114" i="29"/>
  <c r="AE114" i="29"/>
  <c r="AF114" i="29"/>
  <c r="AG114" i="29"/>
  <c r="AH114" i="29"/>
  <c r="AI114" i="29"/>
  <c r="AJ114" i="29"/>
  <c r="AK114" i="29"/>
  <c r="AL114" i="29"/>
  <c r="AO114" i="29"/>
  <c r="AP114" i="29"/>
  <c r="AQ114" i="29"/>
  <c r="AR114" i="29"/>
  <c r="AS114" i="29"/>
  <c r="AT114" i="29"/>
  <c r="A115" i="29"/>
  <c r="B115" i="29"/>
  <c r="C115" i="29"/>
  <c r="D115" i="29"/>
  <c r="E115" i="29"/>
  <c r="G115" i="29"/>
  <c r="H115" i="29"/>
  <c r="J115" i="29"/>
  <c r="N115" i="29"/>
  <c r="O115" i="29"/>
  <c r="Q115" i="29"/>
  <c r="R115" i="29"/>
  <c r="T115" i="29"/>
  <c r="U115" i="29"/>
  <c r="W115" i="29"/>
  <c r="X115" i="29"/>
  <c r="Y115" i="29"/>
  <c r="Z115" i="29"/>
  <c r="AA115" i="29"/>
  <c r="AB115" i="29"/>
  <c r="AC115" i="29"/>
  <c r="AD115" i="29"/>
  <c r="AE115" i="29"/>
  <c r="AF115" i="29"/>
  <c r="AG115" i="29"/>
  <c r="AH115" i="29"/>
  <c r="AI115" i="29"/>
  <c r="AJ115" i="29"/>
  <c r="AK115" i="29"/>
  <c r="AL115" i="29"/>
  <c r="AO115" i="29"/>
  <c r="AP115" i="29"/>
  <c r="AQ115" i="29"/>
  <c r="AR115" i="29"/>
  <c r="AS115" i="29"/>
  <c r="AT115" i="29"/>
  <c r="A116" i="29"/>
  <c r="B116" i="29"/>
  <c r="C116" i="29"/>
  <c r="D116" i="29"/>
  <c r="E116" i="29"/>
  <c r="G116" i="29"/>
  <c r="H116" i="29"/>
  <c r="J116" i="29"/>
  <c r="N116" i="29"/>
  <c r="O116" i="29"/>
  <c r="Q116" i="29"/>
  <c r="R116" i="29"/>
  <c r="T116" i="29"/>
  <c r="U116" i="29"/>
  <c r="W116" i="29"/>
  <c r="X116" i="29"/>
  <c r="Y116" i="29"/>
  <c r="Z116" i="29"/>
  <c r="AA116" i="29"/>
  <c r="AB116" i="29"/>
  <c r="AC116" i="29"/>
  <c r="AD116" i="29"/>
  <c r="AE116" i="29"/>
  <c r="AF116" i="29"/>
  <c r="AG116" i="29"/>
  <c r="AH116" i="29"/>
  <c r="AI116" i="29"/>
  <c r="AJ116" i="29"/>
  <c r="AK116" i="29"/>
  <c r="AL116" i="29"/>
  <c r="AO116" i="29"/>
  <c r="AP116" i="29"/>
  <c r="AQ116" i="29"/>
  <c r="AR116" i="29"/>
  <c r="AS116" i="29"/>
  <c r="AT116" i="29"/>
  <c r="A117" i="29"/>
  <c r="B117" i="29"/>
  <c r="C117" i="29"/>
  <c r="D117" i="29"/>
  <c r="E117" i="29"/>
  <c r="G117" i="29"/>
  <c r="H117" i="29"/>
  <c r="J117" i="29"/>
  <c r="N117" i="29"/>
  <c r="O117" i="29"/>
  <c r="Q117" i="29"/>
  <c r="R117" i="29"/>
  <c r="T117" i="29"/>
  <c r="U117" i="29"/>
  <c r="W117" i="29"/>
  <c r="X117" i="29"/>
  <c r="Y117" i="29"/>
  <c r="Z117" i="29"/>
  <c r="AA117" i="29"/>
  <c r="AB117" i="29"/>
  <c r="AC117" i="29"/>
  <c r="AD117" i="29"/>
  <c r="AE117" i="29"/>
  <c r="AF117" i="29"/>
  <c r="AG117" i="29"/>
  <c r="AH117" i="29"/>
  <c r="AI117" i="29"/>
  <c r="AJ117" i="29"/>
  <c r="AK117" i="29"/>
  <c r="AL117" i="29"/>
  <c r="AO117" i="29"/>
  <c r="AP117" i="29"/>
  <c r="AQ117" i="29"/>
  <c r="AR117" i="29"/>
  <c r="AS117" i="29"/>
  <c r="AT117" i="29"/>
  <c r="A118" i="29"/>
  <c r="B118" i="29"/>
  <c r="C118" i="29"/>
  <c r="D118" i="29"/>
  <c r="E118" i="29"/>
  <c r="G118" i="29"/>
  <c r="H118" i="29"/>
  <c r="J118" i="29"/>
  <c r="N118" i="29"/>
  <c r="O118" i="29"/>
  <c r="Q118" i="29"/>
  <c r="R118" i="29"/>
  <c r="T118" i="29"/>
  <c r="U118" i="29"/>
  <c r="W118" i="29"/>
  <c r="X118" i="29"/>
  <c r="Y118" i="29"/>
  <c r="Z118" i="29"/>
  <c r="AA118" i="29"/>
  <c r="AB118" i="29"/>
  <c r="AC118" i="29"/>
  <c r="AD118" i="29"/>
  <c r="AE118" i="29"/>
  <c r="AF118" i="29"/>
  <c r="AG118" i="29"/>
  <c r="AH118" i="29"/>
  <c r="AI118" i="29"/>
  <c r="AJ118" i="29"/>
  <c r="AK118" i="29"/>
  <c r="AL118" i="29"/>
  <c r="AO118" i="29"/>
  <c r="AP118" i="29"/>
  <c r="AQ118" i="29"/>
  <c r="AR118" i="29"/>
  <c r="AS118" i="29"/>
  <c r="AT118" i="29"/>
  <c r="A119" i="29"/>
  <c r="B119" i="29"/>
  <c r="C119" i="29"/>
  <c r="D119" i="29"/>
  <c r="E119" i="29"/>
  <c r="G119" i="29"/>
  <c r="H119" i="29"/>
  <c r="J119" i="29"/>
  <c r="N119" i="29"/>
  <c r="O119" i="29"/>
  <c r="Q119" i="29"/>
  <c r="R119" i="29"/>
  <c r="T119" i="29"/>
  <c r="U119" i="29"/>
  <c r="W119" i="29"/>
  <c r="X119" i="29"/>
  <c r="Y119" i="29"/>
  <c r="Z119" i="29"/>
  <c r="AA119" i="29"/>
  <c r="AB119" i="29"/>
  <c r="AC119" i="29"/>
  <c r="AD119" i="29"/>
  <c r="AE119" i="29"/>
  <c r="AF119" i="29"/>
  <c r="AG119" i="29"/>
  <c r="AH119" i="29"/>
  <c r="AI119" i="29"/>
  <c r="AJ119" i="29"/>
  <c r="AK119" i="29"/>
  <c r="AL119" i="29"/>
  <c r="AO119" i="29"/>
  <c r="AP119" i="29"/>
  <c r="AQ119" i="29"/>
  <c r="AR119" i="29"/>
  <c r="AS119" i="29"/>
  <c r="AT119" i="29"/>
  <c r="A120" i="29"/>
  <c r="B120" i="29"/>
  <c r="C120" i="29"/>
  <c r="D120" i="29"/>
  <c r="E120" i="29"/>
  <c r="G120" i="29"/>
  <c r="H120" i="29"/>
  <c r="J120" i="29"/>
  <c r="N120" i="29"/>
  <c r="O120" i="29"/>
  <c r="Q120" i="29"/>
  <c r="R120" i="29"/>
  <c r="T120" i="29"/>
  <c r="U120" i="29"/>
  <c r="W120" i="29"/>
  <c r="X120" i="29"/>
  <c r="Y120" i="29"/>
  <c r="Z120" i="29"/>
  <c r="AA120" i="29"/>
  <c r="AB120" i="29"/>
  <c r="AC120" i="29"/>
  <c r="AD120" i="29"/>
  <c r="AE120" i="29"/>
  <c r="AF120" i="29"/>
  <c r="AG120" i="29"/>
  <c r="AH120" i="29"/>
  <c r="AI120" i="29"/>
  <c r="AJ120" i="29"/>
  <c r="AK120" i="29"/>
  <c r="AL120" i="29"/>
  <c r="AO120" i="29"/>
  <c r="AP120" i="29"/>
  <c r="AQ120" i="29"/>
  <c r="AR120" i="29"/>
  <c r="AS120" i="29"/>
  <c r="AT120" i="29"/>
  <c r="A121" i="29"/>
  <c r="B121" i="29"/>
  <c r="C121" i="29"/>
  <c r="D121" i="29"/>
  <c r="E121" i="29"/>
  <c r="G121" i="29"/>
  <c r="H121" i="29"/>
  <c r="J121" i="29"/>
  <c r="N121" i="29"/>
  <c r="O121" i="29"/>
  <c r="Q121" i="29"/>
  <c r="R121" i="29"/>
  <c r="T121" i="29"/>
  <c r="U121" i="29"/>
  <c r="W121" i="29"/>
  <c r="X121" i="29"/>
  <c r="Y121" i="29"/>
  <c r="Z121" i="29"/>
  <c r="AA121" i="29"/>
  <c r="AB121" i="29"/>
  <c r="AC121" i="29"/>
  <c r="AD121" i="29"/>
  <c r="AE121" i="29"/>
  <c r="AF121" i="29"/>
  <c r="AG121" i="29"/>
  <c r="AH121" i="29"/>
  <c r="AI121" i="29"/>
  <c r="AJ121" i="29"/>
  <c r="AK121" i="29"/>
  <c r="AL121" i="29"/>
  <c r="AO121" i="29"/>
  <c r="AP121" i="29"/>
  <c r="AQ121" i="29"/>
  <c r="AR121" i="29"/>
  <c r="AS121" i="29"/>
  <c r="AT121" i="29"/>
  <c r="A122" i="29"/>
  <c r="B122" i="29"/>
  <c r="C122" i="29"/>
  <c r="D122" i="29"/>
  <c r="E122" i="29"/>
  <c r="G122" i="29"/>
  <c r="H122" i="29"/>
  <c r="J122" i="29"/>
  <c r="N122" i="29"/>
  <c r="O122" i="29"/>
  <c r="Q122" i="29"/>
  <c r="R122" i="29"/>
  <c r="T122" i="29"/>
  <c r="U122" i="29"/>
  <c r="W122" i="29"/>
  <c r="X122" i="29"/>
  <c r="Y122" i="29"/>
  <c r="Z122" i="29"/>
  <c r="AA122" i="29"/>
  <c r="AB122" i="29"/>
  <c r="AC122" i="29"/>
  <c r="AD122" i="29"/>
  <c r="AE122" i="29"/>
  <c r="AF122" i="29"/>
  <c r="AG122" i="29"/>
  <c r="AH122" i="29"/>
  <c r="AI122" i="29"/>
  <c r="AJ122" i="29"/>
  <c r="AK122" i="29"/>
  <c r="AL122" i="29"/>
  <c r="AO122" i="29"/>
  <c r="AP122" i="29"/>
  <c r="AQ122" i="29"/>
  <c r="AR122" i="29"/>
  <c r="AS122" i="29"/>
  <c r="AT122" i="29"/>
  <c r="A123" i="29"/>
  <c r="B123" i="29"/>
  <c r="C123" i="29"/>
  <c r="D123" i="29"/>
  <c r="E123" i="29"/>
  <c r="G123" i="29"/>
  <c r="H123" i="29"/>
  <c r="J123" i="29"/>
  <c r="N123" i="29"/>
  <c r="O123" i="29"/>
  <c r="Q123" i="29"/>
  <c r="R123" i="29"/>
  <c r="T123" i="29"/>
  <c r="U123" i="29"/>
  <c r="W123" i="29"/>
  <c r="X123" i="29"/>
  <c r="Y123" i="29"/>
  <c r="Z123" i="29"/>
  <c r="AA123" i="29"/>
  <c r="AB123" i="29"/>
  <c r="AC123" i="29"/>
  <c r="AD123" i="29"/>
  <c r="AE123" i="29"/>
  <c r="AF123" i="29"/>
  <c r="AG123" i="29"/>
  <c r="AH123" i="29"/>
  <c r="AI123" i="29"/>
  <c r="AJ123" i="29"/>
  <c r="AK123" i="29"/>
  <c r="AL123" i="29"/>
  <c r="AO123" i="29"/>
  <c r="AP123" i="29"/>
  <c r="AQ123" i="29"/>
  <c r="AR123" i="29"/>
  <c r="AS123" i="29"/>
  <c r="AT123" i="29"/>
  <c r="A124" i="29"/>
  <c r="B124" i="29"/>
  <c r="C124" i="29"/>
  <c r="D124" i="29"/>
  <c r="E124" i="29"/>
  <c r="G124" i="29"/>
  <c r="H124" i="29"/>
  <c r="J124" i="29"/>
  <c r="N124" i="29"/>
  <c r="O124" i="29"/>
  <c r="Q124" i="29"/>
  <c r="R124" i="29"/>
  <c r="T124" i="29"/>
  <c r="U124" i="29"/>
  <c r="W124" i="29"/>
  <c r="X124" i="29"/>
  <c r="Y124" i="29"/>
  <c r="Z124" i="29"/>
  <c r="AA124" i="29"/>
  <c r="AB124" i="29"/>
  <c r="AC124" i="29"/>
  <c r="AD124" i="29"/>
  <c r="AE124" i="29"/>
  <c r="AF124" i="29"/>
  <c r="AG124" i="29"/>
  <c r="AH124" i="29"/>
  <c r="AI124" i="29"/>
  <c r="AJ124" i="29"/>
  <c r="AK124" i="29"/>
  <c r="AL124" i="29"/>
  <c r="AO124" i="29"/>
  <c r="AP124" i="29"/>
  <c r="AQ124" i="29"/>
  <c r="AR124" i="29"/>
  <c r="AS124" i="29"/>
  <c r="AT124" i="29"/>
  <c r="A125" i="29"/>
  <c r="B125" i="29"/>
  <c r="C125" i="29"/>
  <c r="D125" i="29"/>
  <c r="E125" i="29"/>
  <c r="G125" i="29"/>
  <c r="H125" i="29"/>
  <c r="J125" i="29"/>
  <c r="N125" i="29"/>
  <c r="O125" i="29"/>
  <c r="Q125" i="29"/>
  <c r="R125" i="29"/>
  <c r="T125" i="29"/>
  <c r="U125" i="29"/>
  <c r="W125" i="29"/>
  <c r="X125" i="29"/>
  <c r="Y125" i="29"/>
  <c r="Z125" i="29"/>
  <c r="AA125" i="29"/>
  <c r="AB125" i="29"/>
  <c r="AC125" i="29"/>
  <c r="AD125" i="29"/>
  <c r="AE125" i="29"/>
  <c r="AF125" i="29"/>
  <c r="AG125" i="29"/>
  <c r="AH125" i="29"/>
  <c r="AI125" i="29"/>
  <c r="AJ125" i="29"/>
  <c r="AK125" i="29"/>
  <c r="AL125" i="29"/>
  <c r="AO125" i="29"/>
  <c r="AP125" i="29"/>
  <c r="AQ125" i="29"/>
  <c r="AR125" i="29"/>
  <c r="AS125" i="29"/>
  <c r="AT125" i="29"/>
  <c r="A126" i="29"/>
  <c r="B126" i="29"/>
  <c r="C126" i="29"/>
  <c r="D126" i="29"/>
  <c r="E126" i="29"/>
  <c r="G126" i="29"/>
  <c r="H126" i="29"/>
  <c r="J126" i="29"/>
  <c r="N126" i="29"/>
  <c r="O126" i="29"/>
  <c r="Q126" i="29"/>
  <c r="R126" i="29"/>
  <c r="T126" i="29"/>
  <c r="U126" i="29"/>
  <c r="W126" i="29"/>
  <c r="X126" i="29"/>
  <c r="Y126" i="29"/>
  <c r="Z126" i="29"/>
  <c r="AA126" i="29"/>
  <c r="AB126" i="29"/>
  <c r="AC126" i="29"/>
  <c r="AD126" i="29"/>
  <c r="AE126" i="29"/>
  <c r="AF126" i="29"/>
  <c r="AG126" i="29"/>
  <c r="AH126" i="29"/>
  <c r="AI126" i="29"/>
  <c r="AJ126" i="29"/>
  <c r="AK126" i="29"/>
  <c r="AL126" i="29"/>
  <c r="AO126" i="29"/>
  <c r="AP126" i="29"/>
  <c r="AQ126" i="29"/>
  <c r="AR126" i="29"/>
  <c r="AS126" i="29"/>
  <c r="AT126" i="29"/>
  <c r="A127" i="29"/>
  <c r="B127" i="29"/>
  <c r="C127" i="29"/>
  <c r="D127" i="29"/>
  <c r="E127" i="29"/>
  <c r="G127" i="29"/>
  <c r="H127" i="29"/>
  <c r="J127" i="29"/>
  <c r="N127" i="29"/>
  <c r="O127" i="29"/>
  <c r="Q127" i="29"/>
  <c r="R127" i="29"/>
  <c r="T127" i="29"/>
  <c r="U127" i="29"/>
  <c r="W127" i="29"/>
  <c r="X127" i="29"/>
  <c r="Y127" i="29"/>
  <c r="Z127" i="29"/>
  <c r="AA127" i="29"/>
  <c r="AB127" i="29"/>
  <c r="AC127" i="29"/>
  <c r="AD127" i="29"/>
  <c r="AE127" i="29"/>
  <c r="AF127" i="29"/>
  <c r="AG127" i="29"/>
  <c r="AH127" i="29"/>
  <c r="AI127" i="29"/>
  <c r="AJ127" i="29"/>
  <c r="AK127" i="29"/>
  <c r="AL127" i="29"/>
  <c r="AO127" i="29"/>
  <c r="AP127" i="29"/>
  <c r="AQ127" i="29"/>
  <c r="AR127" i="29"/>
  <c r="AS127" i="29"/>
  <c r="AT127" i="29"/>
  <c r="A128" i="29"/>
  <c r="B128" i="29"/>
  <c r="C128" i="29"/>
  <c r="D128" i="29"/>
  <c r="E128" i="29"/>
  <c r="G128" i="29"/>
  <c r="H128" i="29"/>
  <c r="J128" i="29"/>
  <c r="N128" i="29"/>
  <c r="O128" i="29"/>
  <c r="Q128" i="29"/>
  <c r="R128" i="29"/>
  <c r="T128" i="29"/>
  <c r="U128" i="29"/>
  <c r="W128" i="29"/>
  <c r="X128" i="29"/>
  <c r="Y128" i="29"/>
  <c r="Z128" i="29"/>
  <c r="AA128" i="29"/>
  <c r="AB128" i="29"/>
  <c r="AC128" i="29"/>
  <c r="AD128" i="29"/>
  <c r="AE128" i="29"/>
  <c r="AF128" i="29"/>
  <c r="AG128" i="29"/>
  <c r="AH128" i="29"/>
  <c r="AI128" i="29"/>
  <c r="AJ128" i="29"/>
  <c r="AK128" i="29"/>
  <c r="AL128" i="29"/>
  <c r="AO128" i="29"/>
  <c r="AP128" i="29"/>
  <c r="AQ128" i="29"/>
  <c r="AR128" i="29"/>
  <c r="AS128" i="29"/>
  <c r="AT128" i="29"/>
  <c r="A129" i="29"/>
  <c r="B129" i="29"/>
  <c r="C129" i="29"/>
  <c r="D129" i="29"/>
  <c r="E129" i="29"/>
  <c r="G129" i="29"/>
  <c r="H129" i="29"/>
  <c r="J129" i="29"/>
  <c r="N129" i="29"/>
  <c r="O129" i="29"/>
  <c r="Q129" i="29"/>
  <c r="R129" i="29"/>
  <c r="T129" i="29"/>
  <c r="U129" i="29"/>
  <c r="W129" i="29"/>
  <c r="X129" i="29"/>
  <c r="Y129" i="29"/>
  <c r="Z129" i="29"/>
  <c r="AA129" i="29"/>
  <c r="AB129" i="29"/>
  <c r="AC129" i="29"/>
  <c r="AD129" i="29"/>
  <c r="AE129" i="29"/>
  <c r="AF129" i="29"/>
  <c r="AG129" i="29"/>
  <c r="AH129" i="29"/>
  <c r="AI129" i="29"/>
  <c r="AJ129" i="29"/>
  <c r="AK129" i="29"/>
  <c r="AL129" i="29"/>
  <c r="AO129" i="29"/>
  <c r="AP129" i="29"/>
  <c r="AQ129" i="29"/>
  <c r="AR129" i="29"/>
  <c r="AS129" i="29"/>
  <c r="AT129" i="29"/>
  <c r="A130" i="29"/>
  <c r="B130" i="29"/>
  <c r="C130" i="29"/>
  <c r="D130" i="29"/>
  <c r="E130" i="29"/>
  <c r="G130" i="29"/>
  <c r="H130" i="29"/>
  <c r="J130" i="29"/>
  <c r="N130" i="29"/>
  <c r="O130" i="29"/>
  <c r="Q130" i="29"/>
  <c r="R130" i="29"/>
  <c r="T130" i="29"/>
  <c r="U130" i="29"/>
  <c r="W130" i="29"/>
  <c r="X130" i="29"/>
  <c r="Y130" i="29"/>
  <c r="Z130" i="29"/>
  <c r="AA130" i="29"/>
  <c r="AB130" i="29"/>
  <c r="AC130" i="29"/>
  <c r="AD130" i="29"/>
  <c r="AE130" i="29"/>
  <c r="AF130" i="29"/>
  <c r="AG130" i="29"/>
  <c r="AH130" i="29"/>
  <c r="AI130" i="29"/>
  <c r="AJ130" i="29"/>
  <c r="AK130" i="29"/>
  <c r="AL130" i="29"/>
  <c r="AO130" i="29"/>
  <c r="AP130" i="29"/>
  <c r="AQ130" i="29"/>
  <c r="AR130" i="29"/>
  <c r="AS130" i="29"/>
  <c r="AT130" i="29"/>
  <c r="A131" i="29"/>
  <c r="B131" i="29"/>
  <c r="C131" i="29"/>
  <c r="D131" i="29"/>
  <c r="E131" i="29"/>
  <c r="G131" i="29"/>
  <c r="H131" i="29"/>
  <c r="J131" i="29"/>
  <c r="N131" i="29"/>
  <c r="O131" i="29"/>
  <c r="Q131" i="29"/>
  <c r="R131" i="29"/>
  <c r="T131" i="29"/>
  <c r="U131" i="29"/>
  <c r="W131" i="29"/>
  <c r="X131" i="29"/>
  <c r="Y131" i="29"/>
  <c r="Z131" i="29"/>
  <c r="AA131" i="29"/>
  <c r="AB131" i="29"/>
  <c r="AC131" i="29"/>
  <c r="AD131" i="29"/>
  <c r="AE131" i="29"/>
  <c r="AF131" i="29"/>
  <c r="AG131" i="29"/>
  <c r="AH131" i="29"/>
  <c r="AI131" i="29"/>
  <c r="AJ131" i="29"/>
  <c r="AK131" i="29"/>
  <c r="AL131" i="29"/>
  <c r="AO131" i="29"/>
  <c r="AP131" i="29"/>
  <c r="AQ131" i="29"/>
  <c r="AR131" i="29"/>
  <c r="AS131" i="29"/>
  <c r="AT131" i="29"/>
  <c r="A132" i="29"/>
  <c r="B132" i="29"/>
  <c r="C132" i="29"/>
  <c r="D132" i="29"/>
  <c r="E132" i="29"/>
  <c r="G132" i="29"/>
  <c r="H132" i="29"/>
  <c r="J132" i="29"/>
  <c r="N132" i="29"/>
  <c r="O132" i="29"/>
  <c r="Q132" i="29"/>
  <c r="R132" i="29"/>
  <c r="T132" i="29"/>
  <c r="U132" i="29"/>
  <c r="W132" i="29"/>
  <c r="X132" i="29"/>
  <c r="Y132" i="29"/>
  <c r="Z132" i="29"/>
  <c r="AA132" i="29"/>
  <c r="AB132" i="29"/>
  <c r="AC132" i="29"/>
  <c r="AD132" i="29"/>
  <c r="AE132" i="29"/>
  <c r="AF132" i="29"/>
  <c r="AG132" i="29"/>
  <c r="AH132" i="29"/>
  <c r="AI132" i="29"/>
  <c r="AJ132" i="29"/>
  <c r="AK132" i="29"/>
  <c r="AL132" i="29"/>
  <c r="AO132" i="29"/>
  <c r="AP132" i="29"/>
  <c r="AQ132" i="29"/>
  <c r="AR132" i="29"/>
  <c r="AS132" i="29"/>
  <c r="AT132" i="29"/>
  <c r="A133" i="29"/>
  <c r="B133" i="29"/>
  <c r="C133" i="29"/>
  <c r="D133" i="29"/>
  <c r="E133" i="29"/>
  <c r="G133" i="29"/>
  <c r="H133" i="29"/>
  <c r="J133" i="29"/>
  <c r="N133" i="29"/>
  <c r="O133" i="29"/>
  <c r="Q133" i="29"/>
  <c r="R133" i="29"/>
  <c r="T133" i="29"/>
  <c r="U133" i="29"/>
  <c r="W133" i="29"/>
  <c r="X133" i="29"/>
  <c r="Y133" i="29"/>
  <c r="Z133" i="29"/>
  <c r="AA133" i="29"/>
  <c r="AB133" i="29"/>
  <c r="AC133" i="29"/>
  <c r="AD133" i="29"/>
  <c r="AE133" i="29"/>
  <c r="AF133" i="29"/>
  <c r="AG133" i="29"/>
  <c r="AH133" i="29"/>
  <c r="AI133" i="29"/>
  <c r="AJ133" i="29"/>
  <c r="AK133" i="29"/>
  <c r="AL133" i="29"/>
  <c r="AO133" i="29"/>
  <c r="AP133" i="29"/>
  <c r="AQ133" i="29"/>
  <c r="AR133" i="29"/>
  <c r="AS133" i="29"/>
  <c r="AT133" i="29"/>
  <c r="A134" i="29"/>
  <c r="B134" i="29"/>
  <c r="C134" i="29"/>
  <c r="D134" i="29"/>
  <c r="E134" i="29"/>
  <c r="G134" i="29"/>
  <c r="H134" i="29"/>
  <c r="J134" i="29"/>
  <c r="N134" i="29"/>
  <c r="O134" i="29"/>
  <c r="Q134" i="29"/>
  <c r="R134" i="29"/>
  <c r="T134" i="29"/>
  <c r="U134" i="29"/>
  <c r="W134" i="29"/>
  <c r="X134" i="29"/>
  <c r="Y134" i="29"/>
  <c r="Z134" i="29"/>
  <c r="AA134" i="29"/>
  <c r="AB134" i="29"/>
  <c r="AC134" i="29"/>
  <c r="AD134" i="29"/>
  <c r="AE134" i="29"/>
  <c r="AF134" i="29"/>
  <c r="AG134" i="29"/>
  <c r="AH134" i="29"/>
  <c r="AI134" i="29"/>
  <c r="AJ134" i="29"/>
  <c r="AK134" i="29"/>
  <c r="AL134" i="29"/>
  <c r="AO134" i="29"/>
  <c r="AP134" i="29"/>
  <c r="AQ134" i="29"/>
  <c r="AR134" i="29"/>
  <c r="AS134" i="29"/>
  <c r="AT134" i="29"/>
  <c r="A135" i="29"/>
  <c r="B135" i="29"/>
  <c r="C135" i="29"/>
  <c r="D135" i="29"/>
  <c r="E135" i="29"/>
  <c r="G135" i="29"/>
  <c r="H135" i="29"/>
  <c r="J135" i="29"/>
  <c r="N135" i="29"/>
  <c r="O135" i="29"/>
  <c r="Q135" i="29"/>
  <c r="R135" i="29"/>
  <c r="T135" i="29"/>
  <c r="U135" i="29"/>
  <c r="W135" i="29"/>
  <c r="X135" i="29"/>
  <c r="Y135" i="29"/>
  <c r="Z135" i="29"/>
  <c r="AA135" i="29"/>
  <c r="AB135" i="29"/>
  <c r="AC135" i="29"/>
  <c r="AD135" i="29"/>
  <c r="AE135" i="29"/>
  <c r="AF135" i="29"/>
  <c r="AG135" i="29"/>
  <c r="AH135" i="29"/>
  <c r="AI135" i="29"/>
  <c r="AJ135" i="29"/>
  <c r="AK135" i="29"/>
  <c r="AL135" i="29"/>
  <c r="AO135" i="29"/>
  <c r="AP135" i="29"/>
  <c r="AQ135" i="29"/>
  <c r="AR135" i="29"/>
  <c r="AS135" i="29"/>
  <c r="AT135" i="29"/>
  <c r="A136" i="29"/>
  <c r="B136" i="29"/>
  <c r="C136" i="29"/>
  <c r="D136" i="29"/>
  <c r="E136" i="29"/>
  <c r="G136" i="29"/>
  <c r="H136" i="29"/>
  <c r="J136" i="29"/>
  <c r="N136" i="29"/>
  <c r="O136" i="29"/>
  <c r="Q136" i="29"/>
  <c r="R136" i="29"/>
  <c r="T136" i="29"/>
  <c r="U136" i="29"/>
  <c r="W136" i="29"/>
  <c r="X136" i="29"/>
  <c r="Y136" i="29"/>
  <c r="Z136" i="29"/>
  <c r="AA136" i="29"/>
  <c r="AB136" i="29"/>
  <c r="AC136" i="29"/>
  <c r="AD136" i="29"/>
  <c r="AE136" i="29"/>
  <c r="AF136" i="29"/>
  <c r="AG136" i="29"/>
  <c r="AH136" i="29"/>
  <c r="AI136" i="29"/>
  <c r="AJ136" i="29"/>
  <c r="AK136" i="29"/>
  <c r="AL136" i="29"/>
  <c r="AO136" i="29"/>
  <c r="AP136" i="29"/>
  <c r="AQ136" i="29"/>
  <c r="AR136" i="29"/>
  <c r="AS136" i="29"/>
  <c r="AT136" i="29"/>
  <c r="A137" i="29"/>
  <c r="B137" i="29"/>
  <c r="C137" i="29"/>
  <c r="D137" i="29"/>
  <c r="E137" i="29"/>
  <c r="G137" i="29"/>
  <c r="H137" i="29"/>
  <c r="J137" i="29"/>
  <c r="N137" i="29"/>
  <c r="O137" i="29"/>
  <c r="Q137" i="29"/>
  <c r="R137" i="29"/>
  <c r="T137" i="29"/>
  <c r="U137" i="29"/>
  <c r="W137" i="29"/>
  <c r="X137" i="29"/>
  <c r="Y137" i="29"/>
  <c r="Z137" i="29"/>
  <c r="AA137" i="29"/>
  <c r="AB137" i="29"/>
  <c r="AC137" i="29"/>
  <c r="AD137" i="29"/>
  <c r="AE137" i="29"/>
  <c r="AF137" i="29"/>
  <c r="AG137" i="29"/>
  <c r="AH137" i="29"/>
  <c r="AI137" i="29"/>
  <c r="AJ137" i="29"/>
  <c r="AK137" i="29"/>
  <c r="AL137" i="29"/>
  <c r="AO137" i="29"/>
  <c r="AP137" i="29"/>
  <c r="AQ137" i="29"/>
  <c r="AR137" i="29"/>
  <c r="AS137" i="29"/>
  <c r="AT137" i="29"/>
  <c r="A138" i="29"/>
  <c r="B138" i="29"/>
  <c r="C138" i="29"/>
  <c r="D138" i="29"/>
  <c r="E138" i="29"/>
  <c r="G138" i="29"/>
  <c r="H138" i="29"/>
  <c r="J138" i="29"/>
  <c r="N138" i="29"/>
  <c r="O138" i="29"/>
  <c r="Q138" i="29"/>
  <c r="R138" i="29"/>
  <c r="T138" i="29"/>
  <c r="U138" i="29"/>
  <c r="W138" i="29"/>
  <c r="X138" i="29"/>
  <c r="Y138" i="29"/>
  <c r="Z138" i="29"/>
  <c r="AA138" i="29"/>
  <c r="AB138" i="29"/>
  <c r="AC138" i="29"/>
  <c r="AD138" i="29"/>
  <c r="AE138" i="29"/>
  <c r="AF138" i="29"/>
  <c r="AG138" i="29"/>
  <c r="AH138" i="29"/>
  <c r="AI138" i="29"/>
  <c r="AJ138" i="29"/>
  <c r="AK138" i="29"/>
  <c r="AL138" i="29"/>
  <c r="AO138" i="29"/>
  <c r="AP138" i="29"/>
  <c r="AQ138" i="29"/>
  <c r="AR138" i="29"/>
  <c r="AS138" i="29"/>
  <c r="AT138" i="29"/>
  <c r="A139" i="29"/>
  <c r="B139" i="29"/>
  <c r="C139" i="29"/>
  <c r="D139" i="29"/>
  <c r="E139" i="29"/>
  <c r="G139" i="29"/>
  <c r="H139" i="29"/>
  <c r="J139" i="29"/>
  <c r="N139" i="29"/>
  <c r="O139" i="29"/>
  <c r="Q139" i="29"/>
  <c r="R139" i="29"/>
  <c r="T139" i="29"/>
  <c r="U139" i="29"/>
  <c r="W139" i="29"/>
  <c r="X139" i="29"/>
  <c r="Y139" i="29"/>
  <c r="Z139" i="29"/>
  <c r="AA139" i="29"/>
  <c r="AB139" i="29"/>
  <c r="AC139" i="29"/>
  <c r="AD139" i="29"/>
  <c r="AE139" i="29"/>
  <c r="AF139" i="29"/>
  <c r="AG139" i="29"/>
  <c r="AH139" i="29"/>
  <c r="AI139" i="29"/>
  <c r="AJ139" i="29"/>
  <c r="AK139" i="29"/>
  <c r="AL139" i="29"/>
  <c r="AO139" i="29"/>
  <c r="AP139" i="29"/>
  <c r="AQ139" i="29"/>
  <c r="AR139" i="29"/>
  <c r="AS139" i="29"/>
  <c r="AT139" i="29"/>
  <c r="A140" i="29"/>
  <c r="B140" i="29"/>
  <c r="C140" i="29"/>
  <c r="D140" i="29"/>
  <c r="E140" i="29"/>
  <c r="G140" i="29"/>
  <c r="H140" i="29"/>
  <c r="J140" i="29"/>
  <c r="N140" i="29"/>
  <c r="O140" i="29"/>
  <c r="Q140" i="29"/>
  <c r="R140" i="29"/>
  <c r="T140" i="29"/>
  <c r="U140" i="29"/>
  <c r="W140" i="29"/>
  <c r="X140" i="29"/>
  <c r="Y140" i="29"/>
  <c r="Z140" i="29"/>
  <c r="AA140" i="29"/>
  <c r="AB140" i="29"/>
  <c r="AC140" i="29"/>
  <c r="AD140" i="29"/>
  <c r="AE140" i="29"/>
  <c r="AF140" i="29"/>
  <c r="AG140" i="29"/>
  <c r="AH140" i="29"/>
  <c r="AI140" i="29"/>
  <c r="AJ140" i="29"/>
  <c r="AK140" i="29"/>
  <c r="AL140" i="29"/>
  <c r="AO140" i="29"/>
  <c r="AP140" i="29"/>
  <c r="AQ140" i="29"/>
  <c r="AR140" i="29"/>
  <c r="AS140" i="29"/>
  <c r="AT140" i="29"/>
  <c r="A141" i="29"/>
  <c r="B141" i="29"/>
  <c r="C141" i="29"/>
  <c r="D141" i="29"/>
  <c r="E141" i="29"/>
  <c r="G141" i="29"/>
  <c r="H141" i="29"/>
  <c r="J141" i="29"/>
  <c r="N141" i="29"/>
  <c r="O141" i="29"/>
  <c r="Q141" i="29"/>
  <c r="R141" i="29"/>
  <c r="T141" i="29"/>
  <c r="U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AI141" i="29"/>
  <c r="AJ141" i="29"/>
  <c r="AK141" i="29"/>
  <c r="AL141" i="29"/>
  <c r="AO141" i="29"/>
  <c r="AP141" i="29"/>
  <c r="AQ141" i="29"/>
  <c r="AR141" i="29"/>
  <c r="AS141" i="29"/>
  <c r="AT141" i="29"/>
  <c r="A142" i="29"/>
  <c r="B142" i="29"/>
  <c r="C142" i="29"/>
  <c r="D142" i="29"/>
  <c r="E142" i="29"/>
  <c r="G142" i="29"/>
  <c r="H142" i="29"/>
  <c r="J142" i="29"/>
  <c r="N142" i="29"/>
  <c r="O142" i="29"/>
  <c r="Q142" i="29"/>
  <c r="R142" i="29"/>
  <c r="T142" i="29"/>
  <c r="U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AI142" i="29"/>
  <c r="AJ142" i="29"/>
  <c r="AK142" i="29"/>
  <c r="AL142" i="29"/>
  <c r="AO142" i="29"/>
  <c r="AP142" i="29"/>
  <c r="AQ142" i="29"/>
  <c r="AR142" i="29"/>
  <c r="AS142" i="29"/>
  <c r="AT142" i="29"/>
  <c r="A143" i="29"/>
  <c r="B143" i="29"/>
  <c r="C143" i="29"/>
  <c r="D143" i="29"/>
  <c r="E143" i="29"/>
  <c r="G143" i="29"/>
  <c r="H143" i="29"/>
  <c r="J143" i="29"/>
  <c r="N143" i="29"/>
  <c r="O143" i="29"/>
  <c r="Q143" i="29"/>
  <c r="R143" i="29"/>
  <c r="T143" i="29"/>
  <c r="U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AI143" i="29"/>
  <c r="AJ143" i="29"/>
  <c r="AK143" i="29"/>
  <c r="AL143" i="29"/>
  <c r="AO143" i="29"/>
  <c r="AP143" i="29"/>
  <c r="AQ143" i="29"/>
  <c r="AR143" i="29"/>
  <c r="AS143" i="29"/>
  <c r="AT143" i="29"/>
  <c r="A144" i="29"/>
  <c r="B144" i="29"/>
  <c r="C144" i="29"/>
  <c r="D144" i="29"/>
  <c r="E144" i="29"/>
  <c r="G144" i="29"/>
  <c r="H144" i="29"/>
  <c r="J144" i="29"/>
  <c r="N144" i="29"/>
  <c r="O144" i="29"/>
  <c r="Q144" i="29"/>
  <c r="R144" i="29"/>
  <c r="T144" i="29"/>
  <c r="U144" i="29"/>
  <c r="W144" i="29"/>
  <c r="X144" i="29"/>
  <c r="Y144" i="29"/>
  <c r="Z144" i="29"/>
  <c r="AA144" i="29"/>
  <c r="AB144" i="29"/>
  <c r="AC144" i="29"/>
  <c r="AD144" i="29"/>
  <c r="AE144" i="29"/>
  <c r="AF144" i="29"/>
  <c r="AG144" i="29"/>
  <c r="AH144" i="29"/>
  <c r="AI144" i="29"/>
  <c r="AJ144" i="29"/>
  <c r="AK144" i="29"/>
  <c r="AL144" i="29"/>
  <c r="AO144" i="29"/>
  <c r="AP144" i="29"/>
  <c r="AQ144" i="29"/>
  <c r="AR144" i="29"/>
  <c r="AS144" i="29"/>
  <c r="AT144" i="29"/>
  <c r="A145" i="29"/>
  <c r="B145" i="29"/>
  <c r="C145" i="29"/>
  <c r="D145" i="29"/>
  <c r="E145" i="29"/>
  <c r="G145" i="29"/>
  <c r="H145" i="29"/>
  <c r="J145" i="29"/>
  <c r="N145" i="29"/>
  <c r="O145" i="29"/>
  <c r="Q145" i="29"/>
  <c r="R145" i="29"/>
  <c r="T145" i="29"/>
  <c r="U145" i="29"/>
  <c r="W145" i="29"/>
  <c r="X145" i="29"/>
  <c r="Y145" i="29"/>
  <c r="Z145" i="29"/>
  <c r="AA145" i="29"/>
  <c r="AB145" i="29"/>
  <c r="AC145" i="29"/>
  <c r="AD145" i="29"/>
  <c r="AE145" i="29"/>
  <c r="AF145" i="29"/>
  <c r="AG145" i="29"/>
  <c r="AH145" i="29"/>
  <c r="AI145" i="29"/>
  <c r="AJ145" i="29"/>
  <c r="AK145" i="29"/>
  <c r="AL145" i="29"/>
  <c r="AO145" i="29"/>
  <c r="AP145" i="29"/>
  <c r="AQ145" i="29"/>
  <c r="AR145" i="29"/>
  <c r="AS145" i="29"/>
  <c r="AT145" i="29"/>
  <c r="A146" i="29"/>
  <c r="B146" i="29"/>
  <c r="C146" i="29"/>
  <c r="D146" i="29"/>
  <c r="E146" i="29"/>
  <c r="G146" i="29"/>
  <c r="H146" i="29"/>
  <c r="J146" i="29"/>
  <c r="N146" i="29"/>
  <c r="O146" i="29"/>
  <c r="Q146" i="29"/>
  <c r="R146" i="29"/>
  <c r="T146" i="29"/>
  <c r="U146" i="29"/>
  <c r="W146" i="29"/>
  <c r="X146" i="29"/>
  <c r="Y146" i="29"/>
  <c r="Z146" i="29"/>
  <c r="AA146" i="29"/>
  <c r="AB146" i="29"/>
  <c r="AC146" i="29"/>
  <c r="AD146" i="29"/>
  <c r="AE146" i="29"/>
  <c r="AF146" i="29"/>
  <c r="AG146" i="29"/>
  <c r="AH146" i="29"/>
  <c r="AI146" i="29"/>
  <c r="AJ146" i="29"/>
  <c r="AK146" i="29"/>
  <c r="AL146" i="29"/>
  <c r="AO146" i="29"/>
  <c r="AP146" i="29"/>
  <c r="AQ146" i="29"/>
  <c r="AR146" i="29"/>
  <c r="AS146" i="29"/>
  <c r="AT146" i="29"/>
  <c r="A147" i="29"/>
  <c r="B147" i="29"/>
  <c r="C147" i="29"/>
  <c r="D147" i="29"/>
  <c r="E147" i="29"/>
  <c r="G147" i="29"/>
  <c r="H147" i="29"/>
  <c r="J147" i="29"/>
  <c r="N147" i="29"/>
  <c r="O147" i="29"/>
  <c r="Q147" i="29"/>
  <c r="R147" i="29"/>
  <c r="T147" i="29"/>
  <c r="U147" i="29"/>
  <c r="W147" i="29"/>
  <c r="X147" i="29"/>
  <c r="Y147" i="29"/>
  <c r="Z147" i="29"/>
  <c r="AA147" i="29"/>
  <c r="AB147" i="29"/>
  <c r="AC147" i="29"/>
  <c r="AD147" i="29"/>
  <c r="AE147" i="29"/>
  <c r="AF147" i="29"/>
  <c r="AG147" i="29"/>
  <c r="AH147" i="29"/>
  <c r="AI147" i="29"/>
  <c r="AJ147" i="29"/>
  <c r="AK147" i="29"/>
  <c r="AL147" i="29"/>
  <c r="AO147" i="29"/>
  <c r="AP147" i="29"/>
  <c r="AQ147" i="29"/>
  <c r="AR147" i="29"/>
  <c r="AS147" i="29"/>
  <c r="AT147" i="29"/>
  <c r="A148" i="29"/>
  <c r="B148" i="29"/>
  <c r="C148" i="29"/>
  <c r="D148" i="29"/>
  <c r="E148" i="29"/>
  <c r="G148" i="29"/>
  <c r="H148" i="29"/>
  <c r="J148" i="29"/>
  <c r="N148" i="29"/>
  <c r="O148" i="29"/>
  <c r="Q148" i="29"/>
  <c r="R148" i="29"/>
  <c r="T148" i="29"/>
  <c r="U148" i="29"/>
  <c r="W148" i="29"/>
  <c r="X148" i="29"/>
  <c r="Y148" i="29"/>
  <c r="Z148" i="29"/>
  <c r="AA148" i="29"/>
  <c r="AB148" i="29"/>
  <c r="AC148" i="29"/>
  <c r="AD148" i="29"/>
  <c r="AE148" i="29"/>
  <c r="AF148" i="29"/>
  <c r="AG148" i="29"/>
  <c r="AH148" i="29"/>
  <c r="AI148" i="29"/>
  <c r="AJ148" i="29"/>
  <c r="AK148" i="29"/>
  <c r="AL148" i="29"/>
  <c r="AO148" i="29"/>
  <c r="AP148" i="29"/>
  <c r="AQ148" i="29"/>
  <c r="AR148" i="29"/>
  <c r="AS148" i="29"/>
  <c r="AT148" i="29"/>
  <c r="A149" i="29"/>
  <c r="B149" i="29"/>
  <c r="C149" i="29"/>
  <c r="D149" i="29"/>
  <c r="E149" i="29"/>
  <c r="G149" i="29"/>
  <c r="H149" i="29"/>
  <c r="J149" i="29"/>
  <c r="N149" i="29"/>
  <c r="O149" i="29"/>
  <c r="Q149" i="29"/>
  <c r="R149" i="29"/>
  <c r="T149" i="29"/>
  <c r="U149" i="29"/>
  <c r="W149" i="29"/>
  <c r="X149" i="29"/>
  <c r="Y149" i="29"/>
  <c r="Z149" i="29"/>
  <c r="AA149" i="29"/>
  <c r="AB149" i="29"/>
  <c r="AC149" i="29"/>
  <c r="AD149" i="29"/>
  <c r="AE149" i="29"/>
  <c r="AF149" i="29"/>
  <c r="AG149" i="29"/>
  <c r="AH149" i="29"/>
  <c r="AI149" i="29"/>
  <c r="AJ149" i="29"/>
  <c r="AK149" i="29"/>
  <c r="AL149" i="29"/>
  <c r="AO149" i="29"/>
  <c r="AP149" i="29"/>
  <c r="AQ149" i="29"/>
  <c r="AR149" i="29"/>
  <c r="AS149" i="29"/>
  <c r="AT149" i="29"/>
  <c r="A150" i="29"/>
  <c r="B150" i="29"/>
  <c r="C150" i="29"/>
  <c r="D150" i="29"/>
  <c r="E150" i="29"/>
  <c r="G150" i="29"/>
  <c r="H150" i="29"/>
  <c r="J150" i="29"/>
  <c r="N150" i="29"/>
  <c r="O150" i="29"/>
  <c r="Q150" i="29"/>
  <c r="R150" i="29"/>
  <c r="T150" i="29"/>
  <c r="U150" i="29"/>
  <c r="W150" i="29"/>
  <c r="X150" i="29"/>
  <c r="Y150" i="29"/>
  <c r="Z150" i="29"/>
  <c r="AA150" i="29"/>
  <c r="AB150" i="29"/>
  <c r="AC150" i="29"/>
  <c r="AD150" i="29"/>
  <c r="AE150" i="29"/>
  <c r="AF150" i="29"/>
  <c r="AG150" i="29"/>
  <c r="AH150" i="29"/>
  <c r="AI150" i="29"/>
  <c r="AJ150" i="29"/>
  <c r="AK150" i="29"/>
  <c r="AL150" i="29"/>
  <c r="AO150" i="29"/>
  <c r="AP150" i="29"/>
  <c r="AQ150" i="29"/>
  <c r="AR150" i="29"/>
  <c r="AS150" i="29"/>
  <c r="AT150" i="29"/>
  <c r="A151" i="29"/>
  <c r="B151" i="29"/>
  <c r="C151" i="29"/>
  <c r="D151" i="29"/>
  <c r="E151" i="29"/>
  <c r="G151" i="29"/>
  <c r="H151" i="29"/>
  <c r="J151" i="29"/>
  <c r="N151" i="29"/>
  <c r="O151" i="29"/>
  <c r="Q151" i="29"/>
  <c r="R151" i="29"/>
  <c r="T151" i="29"/>
  <c r="U151" i="29"/>
  <c r="W151" i="29"/>
  <c r="X151" i="29"/>
  <c r="Y151" i="29"/>
  <c r="Z151" i="29"/>
  <c r="AA151" i="29"/>
  <c r="AB151" i="29"/>
  <c r="AC151" i="29"/>
  <c r="AD151" i="29"/>
  <c r="AE151" i="29"/>
  <c r="AF151" i="29"/>
  <c r="AG151" i="29"/>
  <c r="AH151" i="29"/>
  <c r="AI151" i="29"/>
  <c r="AJ151" i="29"/>
  <c r="AK151" i="29"/>
  <c r="AL151" i="29"/>
  <c r="AO151" i="29"/>
  <c r="AP151" i="29"/>
  <c r="AQ151" i="29"/>
  <c r="AR151" i="29"/>
  <c r="AS151" i="29"/>
  <c r="AT151" i="29"/>
  <c r="A152" i="29"/>
  <c r="B152" i="29"/>
  <c r="C152" i="29"/>
  <c r="D152" i="29"/>
  <c r="E152" i="29"/>
  <c r="G152" i="29"/>
  <c r="H152" i="29"/>
  <c r="J152" i="29"/>
  <c r="N152" i="29"/>
  <c r="O152" i="29"/>
  <c r="Q152" i="29"/>
  <c r="R152" i="29"/>
  <c r="T152" i="29"/>
  <c r="U152" i="29"/>
  <c r="W152" i="29"/>
  <c r="X152" i="29"/>
  <c r="Y152" i="29"/>
  <c r="Z152" i="29"/>
  <c r="AA152" i="29"/>
  <c r="AB152" i="29"/>
  <c r="AC152" i="29"/>
  <c r="AD152" i="29"/>
  <c r="AE152" i="29"/>
  <c r="AF152" i="29"/>
  <c r="AG152" i="29"/>
  <c r="AH152" i="29"/>
  <c r="AI152" i="29"/>
  <c r="AJ152" i="29"/>
  <c r="AK152" i="29"/>
  <c r="AL152" i="29"/>
  <c r="AO152" i="29"/>
  <c r="AP152" i="29"/>
  <c r="AQ152" i="29"/>
  <c r="AR152" i="29"/>
  <c r="AS152" i="29"/>
  <c r="AT152" i="29"/>
  <c r="A153" i="29"/>
  <c r="B153" i="29"/>
  <c r="C153" i="29"/>
  <c r="D153" i="29"/>
  <c r="E153" i="29"/>
  <c r="G153" i="29"/>
  <c r="H153" i="29"/>
  <c r="J153" i="29"/>
  <c r="N153" i="29"/>
  <c r="O153" i="29"/>
  <c r="Q153" i="29"/>
  <c r="R153" i="29"/>
  <c r="T153" i="29"/>
  <c r="U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AJ153" i="29"/>
  <c r="AK153" i="29"/>
  <c r="AL153" i="29"/>
  <c r="AO153" i="29"/>
  <c r="AP153" i="29"/>
  <c r="AQ153" i="29"/>
  <c r="AR153" i="29"/>
  <c r="AS153" i="29"/>
  <c r="AT153" i="29"/>
  <c r="A154" i="29"/>
  <c r="B154" i="29"/>
  <c r="C154" i="29"/>
  <c r="D154" i="29"/>
  <c r="E154" i="29"/>
  <c r="G154" i="29"/>
  <c r="H154" i="29"/>
  <c r="J154" i="29"/>
  <c r="N154" i="29"/>
  <c r="O154" i="29"/>
  <c r="Q154" i="29"/>
  <c r="R154" i="29"/>
  <c r="T154" i="29"/>
  <c r="U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AI154" i="29"/>
  <c r="AJ154" i="29"/>
  <c r="AK154" i="29"/>
  <c r="AL154" i="29"/>
  <c r="AO154" i="29"/>
  <c r="AP154" i="29"/>
  <c r="AQ154" i="29"/>
  <c r="AR154" i="29"/>
  <c r="AS154" i="29"/>
  <c r="AT154" i="29"/>
  <c r="A155" i="29"/>
  <c r="B155" i="29"/>
  <c r="C155" i="29"/>
  <c r="D155" i="29"/>
  <c r="E155" i="29"/>
  <c r="G155" i="29"/>
  <c r="H155" i="29"/>
  <c r="J155" i="29"/>
  <c r="N155" i="29"/>
  <c r="O155" i="29"/>
  <c r="Q155" i="29"/>
  <c r="R155" i="29"/>
  <c r="T155" i="29"/>
  <c r="U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AJ155" i="29"/>
  <c r="AK155" i="29"/>
  <c r="AL155" i="29"/>
  <c r="AO155" i="29"/>
  <c r="AP155" i="29"/>
  <c r="AQ155" i="29"/>
  <c r="AR155" i="29"/>
  <c r="AS155" i="29"/>
  <c r="AT155" i="29"/>
  <c r="A156" i="29"/>
  <c r="B156" i="29"/>
  <c r="C156" i="29"/>
  <c r="D156" i="29"/>
  <c r="E156" i="29"/>
  <c r="G156" i="29"/>
  <c r="H156" i="29"/>
  <c r="J156" i="29"/>
  <c r="N156" i="29"/>
  <c r="O156" i="29"/>
  <c r="Q156" i="29"/>
  <c r="R156" i="29"/>
  <c r="T156" i="29"/>
  <c r="U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AI156" i="29"/>
  <c r="AJ156" i="29"/>
  <c r="AK156" i="29"/>
  <c r="AL156" i="29"/>
  <c r="AO156" i="29"/>
  <c r="AP156" i="29"/>
  <c r="AQ156" i="29"/>
  <c r="AR156" i="29"/>
  <c r="AS156" i="29"/>
  <c r="AT156" i="29"/>
  <c r="A157" i="29"/>
  <c r="B157" i="29"/>
  <c r="C157" i="29"/>
  <c r="D157" i="29"/>
  <c r="E157" i="29"/>
  <c r="G157" i="29"/>
  <c r="H157" i="29"/>
  <c r="J157" i="29"/>
  <c r="N157" i="29"/>
  <c r="O157" i="29"/>
  <c r="Q157" i="29"/>
  <c r="R157" i="29"/>
  <c r="T157" i="29"/>
  <c r="U157" i="29"/>
  <c r="W157" i="29"/>
  <c r="X157" i="29"/>
  <c r="Y157" i="29"/>
  <c r="Z157" i="29"/>
  <c r="AA157" i="29"/>
  <c r="AB157" i="29"/>
  <c r="AC157" i="29"/>
  <c r="AD157" i="29"/>
  <c r="AE157" i="29"/>
  <c r="AF157" i="29"/>
  <c r="AG157" i="29"/>
  <c r="AH157" i="29"/>
  <c r="AI157" i="29"/>
  <c r="AJ157" i="29"/>
  <c r="AK157" i="29"/>
  <c r="AL157" i="29"/>
  <c r="AO157" i="29"/>
  <c r="AP157" i="29"/>
  <c r="AQ157" i="29"/>
  <c r="AR157" i="29"/>
  <c r="AS157" i="29"/>
  <c r="AT157" i="29"/>
  <c r="A158" i="29"/>
  <c r="B158" i="29"/>
  <c r="C158" i="29"/>
  <c r="D158" i="29"/>
  <c r="E158" i="29"/>
  <c r="G158" i="29"/>
  <c r="H158" i="29"/>
  <c r="J158" i="29"/>
  <c r="N158" i="29"/>
  <c r="O158" i="29"/>
  <c r="Q158" i="29"/>
  <c r="R158" i="29"/>
  <c r="T158" i="29"/>
  <c r="U158" i="29"/>
  <c r="W158" i="29"/>
  <c r="X158" i="29"/>
  <c r="Y158" i="29"/>
  <c r="Z158" i="29"/>
  <c r="AA158" i="29"/>
  <c r="AB158" i="29"/>
  <c r="AC158" i="29"/>
  <c r="AD158" i="29"/>
  <c r="AE158" i="29"/>
  <c r="AF158" i="29"/>
  <c r="AG158" i="29"/>
  <c r="AH158" i="29"/>
  <c r="AI158" i="29"/>
  <c r="AJ158" i="29"/>
  <c r="AK158" i="29"/>
  <c r="AL158" i="29"/>
  <c r="AO158" i="29"/>
  <c r="AP158" i="29"/>
  <c r="AQ158" i="29"/>
  <c r="AR158" i="29"/>
  <c r="AS158" i="29"/>
  <c r="AT158" i="29"/>
  <c r="A159" i="29"/>
  <c r="B159" i="29"/>
  <c r="C159" i="29"/>
  <c r="D159" i="29"/>
  <c r="E159" i="29"/>
  <c r="G159" i="29"/>
  <c r="H159" i="29"/>
  <c r="J159" i="29"/>
  <c r="N159" i="29"/>
  <c r="O159" i="29"/>
  <c r="Q159" i="29"/>
  <c r="R159" i="29"/>
  <c r="T159" i="29"/>
  <c r="U159" i="29"/>
  <c r="W159" i="29"/>
  <c r="X159" i="29"/>
  <c r="Y159" i="29"/>
  <c r="Z159" i="29"/>
  <c r="AA159" i="29"/>
  <c r="AB159" i="29"/>
  <c r="AC159" i="29"/>
  <c r="AD159" i="29"/>
  <c r="AE159" i="29"/>
  <c r="AF159" i="29"/>
  <c r="AG159" i="29"/>
  <c r="AH159" i="29"/>
  <c r="AI159" i="29"/>
  <c r="AJ159" i="29"/>
  <c r="AK159" i="29"/>
  <c r="AL159" i="29"/>
  <c r="AO159" i="29"/>
  <c r="AP159" i="29"/>
  <c r="AQ159" i="29"/>
  <c r="AR159" i="29"/>
  <c r="AS159" i="29"/>
  <c r="AT159" i="29"/>
  <c r="A160" i="29"/>
  <c r="B160" i="29"/>
  <c r="C160" i="29"/>
  <c r="D160" i="29"/>
  <c r="E160" i="29"/>
  <c r="G160" i="29"/>
  <c r="H160" i="29"/>
  <c r="J160" i="29"/>
  <c r="N160" i="29"/>
  <c r="O160" i="29"/>
  <c r="Q160" i="29"/>
  <c r="R160" i="29"/>
  <c r="T160" i="29"/>
  <c r="U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AI160" i="29"/>
  <c r="AJ160" i="29"/>
  <c r="AK160" i="29"/>
  <c r="AL160" i="29"/>
  <c r="AO160" i="29"/>
  <c r="AP160" i="29"/>
  <c r="AQ160" i="29"/>
  <c r="AR160" i="29"/>
  <c r="AS160" i="29"/>
  <c r="AT160" i="29"/>
  <c r="A161" i="29"/>
  <c r="B161" i="29"/>
  <c r="C161" i="29"/>
  <c r="D161" i="29"/>
  <c r="E161" i="29"/>
  <c r="G161" i="29"/>
  <c r="H161" i="29"/>
  <c r="J161" i="29"/>
  <c r="N161" i="29"/>
  <c r="O161" i="29"/>
  <c r="Q161" i="29"/>
  <c r="R161" i="29"/>
  <c r="T161" i="29"/>
  <c r="U161" i="29"/>
  <c r="W161" i="29"/>
  <c r="X161" i="29"/>
  <c r="Y161" i="29"/>
  <c r="Z161" i="29"/>
  <c r="AA161" i="29"/>
  <c r="AB161" i="29"/>
  <c r="AC161" i="29"/>
  <c r="AD161" i="29"/>
  <c r="AE161" i="29"/>
  <c r="AF161" i="29"/>
  <c r="AG161" i="29"/>
  <c r="AH161" i="29"/>
  <c r="AI161" i="29"/>
  <c r="AJ161" i="29"/>
  <c r="AK161" i="29"/>
  <c r="AL161" i="29"/>
  <c r="AO161" i="29"/>
  <c r="AP161" i="29"/>
  <c r="AQ161" i="29"/>
  <c r="AR161" i="29"/>
  <c r="AS161" i="29"/>
  <c r="AT161" i="29"/>
  <c r="A162" i="29"/>
  <c r="B162" i="29"/>
  <c r="C162" i="29"/>
  <c r="D162" i="29"/>
  <c r="E162" i="29"/>
  <c r="G162" i="29"/>
  <c r="H162" i="29"/>
  <c r="J162" i="29"/>
  <c r="N162" i="29"/>
  <c r="O162" i="29"/>
  <c r="Q162" i="29"/>
  <c r="R162" i="29"/>
  <c r="T162" i="29"/>
  <c r="U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I162" i="29"/>
  <c r="AJ162" i="29"/>
  <c r="AK162" i="29"/>
  <c r="AL162" i="29"/>
  <c r="AO162" i="29"/>
  <c r="AP162" i="29"/>
  <c r="AQ162" i="29"/>
  <c r="AR162" i="29"/>
  <c r="AS162" i="29"/>
  <c r="AT162" i="29"/>
  <c r="A163" i="29"/>
  <c r="B163" i="29"/>
  <c r="C163" i="29"/>
  <c r="D163" i="29"/>
  <c r="E163" i="29"/>
  <c r="G163" i="29"/>
  <c r="H163" i="29"/>
  <c r="J163" i="29"/>
  <c r="N163" i="29"/>
  <c r="O163" i="29"/>
  <c r="Q163" i="29"/>
  <c r="R163" i="29"/>
  <c r="T163" i="29"/>
  <c r="U163" i="29"/>
  <c r="W163" i="29"/>
  <c r="X163" i="29"/>
  <c r="Y163" i="29"/>
  <c r="Z163" i="29"/>
  <c r="AA163" i="29"/>
  <c r="AB163" i="29"/>
  <c r="AC163" i="29"/>
  <c r="AD163" i="29"/>
  <c r="AE163" i="29"/>
  <c r="AF163" i="29"/>
  <c r="AG163" i="29"/>
  <c r="AH163" i="29"/>
  <c r="AI163" i="29"/>
  <c r="AJ163" i="29"/>
  <c r="AK163" i="29"/>
  <c r="AL163" i="29"/>
  <c r="AO163" i="29"/>
  <c r="AP163" i="29"/>
  <c r="AQ163" i="29"/>
  <c r="AR163" i="29"/>
  <c r="AS163" i="29"/>
  <c r="AT163" i="29"/>
  <c r="A164" i="29"/>
  <c r="B164" i="29"/>
  <c r="C164" i="29"/>
  <c r="D164" i="29"/>
  <c r="E164" i="29"/>
  <c r="G164" i="29"/>
  <c r="H164" i="29"/>
  <c r="J164" i="29"/>
  <c r="N164" i="29"/>
  <c r="O164" i="29"/>
  <c r="Q164" i="29"/>
  <c r="R164" i="29"/>
  <c r="T164" i="29"/>
  <c r="U164" i="29"/>
  <c r="W164" i="29"/>
  <c r="X164" i="29"/>
  <c r="Y164" i="29"/>
  <c r="Z164" i="29"/>
  <c r="AA164" i="29"/>
  <c r="AB164" i="29"/>
  <c r="AC164" i="29"/>
  <c r="AD164" i="29"/>
  <c r="AE164" i="29"/>
  <c r="AF164" i="29"/>
  <c r="AG164" i="29"/>
  <c r="AH164" i="29"/>
  <c r="AI164" i="29"/>
  <c r="AJ164" i="29"/>
  <c r="AK164" i="29"/>
  <c r="AL164" i="29"/>
  <c r="AO164" i="29"/>
  <c r="AP164" i="29"/>
  <c r="AQ164" i="29"/>
  <c r="AR164" i="29"/>
  <c r="AS164" i="29"/>
  <c r="AT164" i="29"/>
  <c r="A165" i="29"/>
  <c r="B165" i="29"/>
  <c r="C165" i="29"/>
  <c r="D165" i="29"/>
  <c r="E165" i="29"/>
  <c r="G165" i="29"/>
  <c r="H165" i="29"/>
  <c r="J165" i="29"/>
  <c r="N165" i="29"/>
  <c r="O165" i="29"/>
  <c r="Q165" i="29"/>
  <c r="R165" i="29"/>
  <c r="T165" i="29"/>
  <c r="U165" i="29"/>
  <c r="W165" i="29"/>
  <c r="X165" i="29"/>
  <c r="Y165" i="29"/>
  <c r="Z165" i="29"/>
  <c r="AA165" i="29"/>
  <c r="AB165" i="29"/>
  <c r="AC165" i="29"/>
  <c r="AD165" i="29"/>
  <c r="AE165" i="29"/>
  <c r="AF165" i="29"/>
  <c r="AG165" i="29"/>
  <c r="AH165" i="29"/>
  <c r="AI165" i="29"/>
  <c r="AJ165" i="29"/>
  <c r="AK165" i="29"/>
  <c r="AL165" i="29"/>
  <c r="AO165" i="29"/>
  <c r="AP165" i="29"/>
  <c r="AQ165" i="29"/>
  <c r="AR165" i="29"/>
  <c r="AS165" i="29"/>
  <c r="AT165" i="29"/>
  <c r="A166" i="29"/>
  <c r="B166" i="29"/>
  <c r="C166" i="29"/>
  <c r="D166" i="29"/>
  <c r="E166" i="29"/>
  <c r="G166" i="29"/>
  <c r="H166" i="29"/>
  <c r="J166" i="29"/>
  <c r="N166" i="29"/>
  <c r="O166" i="29"/>
  <c r="Q166" i="29"/>
  <c r="R166" i="29"/>
  <c r="T166" i="29"/>
  <c r="U166" i="29"/>
  <c r="W166" i="29"/>
  <c r="X166" i="29"/>
  <c r="Y166" i="29"/>
  <c r="Z166" i="29"/>
  <c r="AA166" i="29"/>
  <c r="AB166" i="29"/>
  <c r="AC166" i="29"/>
  <c r="AD166" i="29"/>
  <c r="AE166" i="29"/>
  <c r="AF166" i="29"/>
  <c r="AG166" i="29"/>
  <c r="AH166" i="29"/>
  <c r="AI166" i="29"/>
  <c r="AJ166" i="29"/>
  <c r="AK166" i="29"/>
  <c r="AL166" i="29"/>
  <c r="AO166" i="29"/>
  <c r="AP166" i="29"/>
  <c r="AQ166" i="29"/>
  <c r="AR166" i="29"/>
  <c r="AS166" i="29"/>
  <c r="AT166" i="29"/>
  <c r="A167" i="29"/>
  <c r="B167" i="29"/>
  <c r="C167" i="29"/>
  <c r="D167" i="29"/>
  <c r="E167" i="29"/>
  <c r="G167" i="29"/>
  <c r="H167" i="29"/>
  <c r="J167" i="29"/>
  <c r="N167" i="29"/>
  <c r="O167" i="29"/>
  <c r="Q167" i="29"/>
  <c r="R167" i="29"/>
  <c r="T167" i="29"/>
  <c r="U167" i="29"/>
  <c r="W167" i="29"/>
  <c r="X167" i="29"/>
  <c r="Y167" i="29"/>
  <c r="Z167" i="29"/>
  <c r="AA167" i="29"/>
  <c r="AB167" i="29"/>
  <c r="AC167" i="29"/>
  <c r="AD167" i="29"/>
  <c r="AE167" i="29"/>
  <c r="AF167" i="29"/>
  <c r="AG167" i="29"/>
  <c r="AH167" i="29"/>
  <c r="AI167" i="29"/>
  <c r="AJ167" i="29"/>
  <c r="AK167" i="29"/>
  <c r="AL167" i="29"/>
  <c r="AO167" i="29"/>
  <c r="AP167" i="29"/>
  <c r="AQ167" i="29"/>
  <c r="AR167" i="29"/>
  <c r="AS167" i="29"/>
  <c r="AT167" i="29"/>
  <c r="A168" i="29"/>
  <c r="B168" i="29"/>
  <c r="C168" i="29"/>
  <c r="D168" i="29"/>
  <c r="E168" i="29"/>
  <c r="G168" i="29"/>
  <c r="H168" i="29"/>
  <c r="J168" i="29"/>
  <c r="N168" i="29"/>
  <c r="O168" i="29"/>
  <c r="Q168" i="29"/>
  <c r="R168" i="29"/>
  <c r="T168" i="29"/>
  <c r="U168" i="29"/>
  <c r="W168" i="29"/>
  <c r="X168" i="29"/>
  <c r="Y168" i="29"/>
  <c r="Z168" i="29"/>
  <c r="AA168" i="29"/>
  <c r="AB168" i="29"/>
  <c r="AC168" i="29"/>
  <c r="AD168" i="29"/>
  <c r="AE168" i="29"/>
  <c r="AF168" i="29"/>
  <c r="AG168" i="29"/>
  <c r="AH168" i="29"/>
  <c r="AI168" i="29"/>
  <c r="AJ168" i="29"/>
  <c r="AK168" i="29"/>
  <c r="AL168" i="29"/>
  <c r="AO168" i="29"/>
  <c r="AP168" i="29"/>
  <c r="AQ168" i="29"/>
  <c r="AR168" i="29"/>
  <c r="AS168" i="29"/>
  <c r="AT168" i="29"/>
  <c r="A169" i="29"/>
  <c r="B169" i="29"/>
  <c r="C169" i="29"/>
  <c r="D169" i="29"/>
  <c r="E169" i="29"/>
  <c r="G169" i="29"/>
  <c r="H169" i="29"/>
  <c r="J169" i="29"/>
  <c r="N169" i="29"/>
  <c r="O169" i="29"/>
  <c r="Q169" i="29"/>
  <c r="R169" i="29"/>
  <c r="T169" i="29"/>
  <c r="U169" i="29"/>
  <c r="W169" i="29"/>
  <c r="X169" i="29"/>
  <c r="Y169" i="29"/>
  <c r="Z169" i="29"/>
  <c r="AA169" i="29"/>
  <c r="AB169" i="29"/>
  <c r="AC169" i="29"/>
  <c r="AD169" i="29"/>
  <c r="AE169" i="29"/>
  <c r="AF169" i="29"/>
  <c r="AG169" i="29"/>
  <c r="AH169" i="29"/>
  <c r="AI169" i="29"/>
  <c r="AJ169" i="29"/>
  <c r="AK169" i="29"/>
  <c r="AL169" i="29"/>
  <c r="AO169" i="29"/>
  <c r="AP169" i="29"/>
  <c r="AQ169" i="29"/>
  <c r="AR169" i="29"/>
  <c r="AS169" i="29"/>
  <c r="AT169" i="29"/>
  <c r="A170" i="29"/>
  <c r="B170" i="29"/>
  <c r="C170" i="29"/>
  <c r="D170" i="29"/>
  <c r="E170" i="29"/>
  <c r="G170" i="29"/>
  <c r="H170" i="29"/>
  <c r="J170" i="29"/>
  <c r="N170" i="29"/>
  <c r="O170" i="29"/>
  <c r="Q170" i="29"/>
  <c r="R170" i="29"/>
  <c r="T170" i="29"/>
  <c r="U170" i="29"/>
  <c r="W170" i="29"/>
  <c r="X170" i="29"/>
  <c r="Y170" i="29"/>
  <c r="Z170" i="29"/>
  <c r="AA170" i="29"/>
  <c r="AB170" i="29"/>
  <c r="AC170" i="29"/>
  <c r="AD170" i="29"/>
  <c r="AE170" i="29"/>
  <c r="AF170" i="29"/>
  <c r="AG170" i="29"/>
  <c r="AH170" i="29"/>
  <c r="AI170" i="29"/>
  <c r="AJ170" i="29"/>
  <c r="AK170" i="29"/>
  <c r="AL170" i="29"/>
  <c r="AO170" i="29"/>
  <c r="AP170" i="29"/>
  <c r="AQ170" i="29"/>
  <c r="AR170" i="29"/>
  <c r="AS170" i="29"/>
  <c r="AT170" i="29"/>
  <c r="A171" i="29"/>
  <c r="B171" i="29"/>
  <c r="C171" i="29"/>
  <c r="D171" i="29"/>
  <c r="E171" i="29"/>
  <c r="G171" i="29"/>
  <c r="H171" i="29"/>
  <c r="J171" i="29"/>
  <c r="N171" i="29"/>
  <c r="O171" i="29"/>
  <c r="Q171" i="29"/>
  <c r="R171" i="29"/>
  <c r="T171" i="29"/>
  <c r="U171" i="29"/>
  <c r="W171" i="29"/>
  <c r="X171" i="29"/>
  <c r="Y171" i="29"/>
  <c r="Z171" i="29"/>
  <c r="AA171" i="29"/>
  <c r="AB171" i="29"/>
  <c r="AC171" i="29"/>
  <c r="AD171" i="29"/>
  <c r="AE171" i="29"/>
  <c r="AF171" i="29"/>
  <c r="AG171" i="29"/>
  <c r="AH171" i="29"/>
  <c r="AI171" i="29"/>
  <c r="AJ171" i="29"/>
  <c r="AK171" i="29"/>
  <c r="AL171" i="29"/>
  <c r="AO171" i="29"/>
  <c r="AP171" i="29"/>
  <c r="AQ171" i="29"/>
  <c r="AR171" i="29"/>
  <c r="AS171" i="29"/>
  <c r="AT171" i="29"/>
  <c r="A172" i="29"/>
  <c r="B172" i="29"/>
  <c r="C172" i="29"/>
  <c r="D172" i="29"/>
  <c r="E172" i="29"/>
  <c r="G172" i="29"/>
  <c r="H172" i="29"/>
  <c r="J172" i="29"/>
  <c r="N172" i="29"/>
  <c r="O172" i="29"/>
  <c r="Q172" i="29"/>
  <c r="R172" i="29"/>
  <c r="T172" i="29"/>
  <c r="U172" i="29"/>
  <c r="W172" i="29"/>
  <c r="X172" i="29"/>
  <c r="Y172" i="29"/>
  <c r="Z172" i="29"/>
  <c r="AA172" i="29"/>
  <c r="AB172" i="29"/>
  <c r="AC172" i="29"/>
  <c r="AD172" i="29"/>
  <c r="AE172" i="29"/>
  <c r="AF172" i="29"/>
  <c r="AG172" i="29"/>
  <c r="AH172" i="29"/>
  <c r="AI172" i="29"/>
  <c r="AJ172" i="29"/>
  <c r="AK172" i="29"/>
  <c r="AL172" i="29"/>
  <c r="AO172" i="29"/>
  <c r="AP172" i="29"/>
  <c r="AQ172" i="29"/>
  <c r="AR172" i="29"/>
  <c r="AS172" i="29"/>
  <c r="AT172" i="29"/>
  <c r="A173" i="29"/>
  <c r="B173" i="29"/>
  <c r="C173" i="29"/>
  <c r="D173" i="29"/>
  <c r="E173" i="29"/>
  <c r="G173" i="29"/>
  <c r="H173" i="29"/>
  <c r="J173" i="29"/>
  <c r="N173" i="29"/>
  <c r="O173" i="29"/>
  <c r="Q173" i="29"/>
  <c r="R173" i="29"/>
  <c r="T173" i="29"/>
  <c r="U173" i="29"/>
  <c r="W173" i="29"/>
  <c r="X173" i="29"/>
  <c r="Y173" i="29"/>
  <c r="Z173" i="29"/>
  <c r="AA173" i="29"/>
  <c r="AB173" i="29"/>
  <c r="AC173" i="29"/>
  <c r="AD173" i="29"/>
  <c r="AE173" i="29"/>
  <c r="AF173" i="29"/>
  <c r="AG173" i="29"/>
  <c r="AH173" i="29"/>
  <c r="AI173" i="29"/>
  <c r="AJ173" i="29"/>
  <c r="AK173" i="29"/>
  <c r="AL173" i="29"/>
  <c r="AO173" i="29"/>
  <c r="AP173" i="29"/>
  <c r="AQ173" i="29"/>
  <c r="AR173" i="29"/>
  <c r="AS173" i="29"/>
  <c r="AT173" i="29"/>
  <c r="A174" i="29"/>
  <c r="B174" i="29"/>
  <c r="C174" i="29"/>
  <c r="D174" i="29"/>
  <c r="E174" i="29"/>
  <c r="G174" i="29"/>
  <c r="H174" i="29"/>
  <c r="J174" i="29"/>
  <c r="N174" i="29"/>
  <c r="O174" i="29"/>
  <c r="Q174" i="29"/>
  <c r="R174" i="29"/>
  <c r="T174" i="29"/>
  <c r="U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AI174" i="29"/>
  <c r="AJ174" i="29"/>
  <c r="AK174" i="29"/>
  <c r="AL174" i="29"/>
  <c r="AO174" i="29"/>
  <c r="AP174" i="29"/>
  <c r="AQ174" i="29"/>
  <c r="AR174" i="29"/>
  <c r="AS174" i="29"/>
  <c r="AT174" i="29"/>
  <c r="A175" i="29"/>
  <c r="B175" i="29"/>
  <c r="C175" i="29"/>
  <c r="D175" i="29"/>
  <c r="E175" i="29"/>
  <c r="G175" i="29"/>
  <c r="H175" i="29"/>
  <c r="J175" i="29"/>
  <c r="N175" i="29"/>
  <c r="O175" i="29"/>
  <c r="Q175" i="29"/>
  <c r="R175" i="29"/>
  <c r="T175" i="29"/>
  <c r="U175" i="29"/>
  <c r="W175" i="29"/>
  <c r="X175" i="29"/>
  <c r="Y175" i="29"/>
  <c r="Z175" i="29"/>
  <c r="AA175" i="29"/>
  <c r="AB175" i="29"/>
  <c r="AC175" i="29"/>
  <c r="AD175" i="29"/>
  <c r="AE175" i="29"/>
  <c r="AF175" i="29"/>
  <c r="AG175" i="29"/>
  <c r="AH175" i="29"/>
  <c r="AI175" i="29"/>
  <c r="AJ175" i="29"/>
  <c r="AK175" i="29"/>
  <c r="AL175" i="29"/>
  <c r="AO175" i="29"/>
  <c r="AP175" i="29"/>
  <c r="AQ175" i="29"/>
  <c r="AR175" i="29"/>
  <c r="AS175" i="29"/>
  <c r="AT175" i="29"/>
  <c r="A176" i="29"/>
  <c r="B176" i="29"/>
  <c r="C176" i="29"/>
  <c r="D176" i="29"/>
  <c r="E176" i="29"/>
  <c r="G176" i="29"/>
  <c r="H176" i="29"/>
  <c r="J176" i="29"/>
  <c r="N176" i="29"/>
  <c r="O176" i="29"/>
  <c r="Q176" i="29"/>
  <c r="R176" i="29"/>
  <c r="T176" i="29"/>
  <c r="U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AI176" i="29"/>
  <c r="AJ176" i="29"/>
  <c r="AK176" i="29"/>
  <c r="AL176" i="29"/>
  <c r="AO176" i="29"/>
  <c r="AP176" i="29"/>
  <c r="AQ176" i="29"/>
  <c r="AR176" i="29"/>
  <c r="AS176" i="29"/>
  <c r="AT176" i="29"/>
  <c r="A177" i="29"/>
  <c r="B177" i="29"/>
  <c r="C177" i="29"/>
  <c r="D177" i="29"/>
  <c r="E177" i="29"/>
  <c r="G177" i="29"/>
  <c r="H177" i="29"/>
  <c r="J177" i="29"/>
  <c r="N177" i="29"/>
  <c r="O177" i="29"/>
  <c r="Q177" i="29"/>
  <c r="R177" i="29"/>
  <c r="T177" i="29"/>
  <c r="U177" i="29"/>
  <c r="W177" i="29"/>
  <c r="X177" i="29"/>
  <c r="Y177" i="29"/>
  <c r="Z177" i="29"/>
  <c r="AA177" i="29"/>
  <c r="AB177" i="29"/>
  <c r="AC177" i="29"/>
  <c r="AD177" i="29"/>
  <c r="AE177" i="29"/>
  <c r="AF177" i="29"/>
  <c r="AG177" i="29"/>
  <c r="AH177" i="29"/>
  <c r="AI177" i="29"/>
  <c r="AJ177" i="29"/>
  <c r="AK177" i="29"/>
  <c r="AL177" i="29"/>
  <c r="AO177" i="29"/>
  <c r="AP177" i="29"/>
  <c r="AQ177" i="29"/>
  <c r="AR177" i="29"/>
  <c r="AS177" i="29"/>
  <c r="AT177" i="29"/>
  <c r="A178" i="29"/>
  <c r="B178" i="29"/>
  <c r="C178" i="29"/>
  <c r="D178" i="29"/>
  <c r="E178" i="29"/>
  <c r="G178" i="29"/>
  <c r="H178" i="29"/>
  <c r="J178" i="29"/>
  <c r="N178" i="29"/>
  <c r="O178" i="29"/>
  <c r="Q178" i="29"/>
  <c r="R178" i="29"/>
  <c r="T178" i="29"/>
  <c r="U178" i="29"/>
  <c r="W178" i="29"/>
  <c r="X178" i="29"/>
  <c r="Y178" i="29"/>
  <c r="Z178" i="29"/>
  <c r="AA178" i="29"/>
  <c r="AB178" i="29"/>
  <c r="AC178" i="29"/>
  <c r="AD178" i="29"/>
  <c r="AE178" i="29"/>
  <c r="AF178" i="29"/>
  <c r="AG178" i="29"/>
  <c r="AH178" i="29"/>
  <c r="AI178" i="29"/>
  <c r="AJ178" i="29"/>
  <c r="AK178" i="29"/>
  <c r="AL178" i="29"/>
  <c r="AO178" i="29"/>
  <c r="AP178" i="29"/>
  <c r="AQ178" i="29"/>
  <c r="AR178" i="29"/>
  <c r="AS178" i="29"/>
  <c r="AT178" i="29"/>
  <c r="A179" i="29"/>
  <c r="B179" i="29"/>
  <c r="C179" i="29"/>
  <c r="D179" i="29"/>
  <c r="E179" i="29"/>
  <c r="G179" i="29"/>
  <c r="H179" i="29"/>
  <c r="J179" i="29"/>
  <c r="N179" i="29"/>
  <c r="O179" i="29"/>
  <c r="Q179" i="29"/>
  <c r="R179" i="29"/>
  <c r="T179" i="29"/>
  <c r="U179" i="29"/>
  <c r="W179" i="29"/>
  <c r="X179" i="29"/>
  <c r="Y179" i="29"/>
  <c r="Z179" i="29"/>
  <c r="AA179" i="29"/>
  <c r="AB179" i="29"/>
  <c r="AC179" i="29"/>
  <c r="AD179" i="29"/>
  <c r="AE179" i="29"/>
  <c r="AF179" i="29"/>
  <c r="AG179" i="29"/>
  <c r="AH179" i="29"/>
  <c r="AI179" i="29"/>
  <c r="AJ179" i="29"/>
  <c r="AK179" i="29"/>
  <c r="AL179" i="29"/>
  <c r="AO179" i="29"/>
  <c r="AP179" i="29"/>
  <c r="AQ179" i="29"/>
  <c r="AR179" i="29"/>
  <c r="AS179" i="29"/>
  <c r="AT179" i="29"/>
  <c r="A180" i="29"/>
  <c r="B180" i="29"/>
  <c r="C180" i="29"/>
  <c r="D180" i="29"/>
  <c r="E180" i="29"/>
  <c r="G180" i="29"/>
  <c r="H180" i="29"/>
  <c r="J180" i="29"/>
  <c r="N180" i="29"/>
  <c r="O180" i="29"/>
  <c r="Q180" i="29"/>
  <c r="R180" i="29"/>
  <c r="T180" i="29"/>
  <c r="U180" i="29"/>
  <c r="W180" i="29"/>
  <c r="X180" i="29"/>
  <c r="Y180" i="29"/>
  <c r="Z180" i="29"/>
  <c r="AA180" i="29"/>
  <c r="AB180" i="29"/>
  <c r="AC180" i="29"/>
  <c r="AD180" i="29"/>
  <c r="AE180" i="29"/>
  <c r="AF180" i="29"/>
  <c r="AG180" i="29"/>
  <c r="AH180" i="29"/>
  <c r="AI180" i="29"/>
  <c r="AJ180" i="29"/>
  <c r="AK180" i="29"/>
  <c r="AL180" i="29"/>
  <c r="AO180" i="29"/>
  <c r="AP180" i="29"/>
  <c r="AQ180" i="29"/>
  <c r="AR180" i="29"/>
  <c r="AS180" i="29"/>
  <c r="AT180" i="29"/>
  <c r="A181" i="29"/>
  <c r="B181" i="29"/>
  <c r="C181" i="29"/>
  <c r="D181" i="29"/>
  <c r="E181" i="29"/>
  <c r="G181" i="29"/>
  <c r="H181" i="29"/>
  <c r="J181" i="29"/>
  <c r="N181" i="29"/>
  <c r="O181" i="29"/>
  <c r="Q181" i="29"/>
  <c r="R181" i="29"/>
  <c r="T181" i="29"/>
  <c r="U181" i="29"/>
  <c r="W181" i="29"/>
  <c r="X181" i="29"/>
  <c r="Y181" i="29"/>
  <c r="Z181" i="29"/>
  <c r="AA181" i="29"/>
  <c r="AB181" i="29"/>
  <c r="AC181" i="29"/>
  <c r="AD181" i="29"/>
  <c r="AE181" i="29"/>
  <c r="AF181" i="29"/>
  <c r="AG181" i="29"/>
  <c r="AH181" i="29"/>
  <c r="AI181" i="29"/>
  <c r="AJ181" i="29"/>
  <c r="AK181" i="29"/>
  <c r="AL181" i="29"/>
  <c r="AO181" i="29"/>
  <c r="AP181" i="29"/>
  <c r="AQ181" i="29"/>
  <c r="AR181" i="29"/>
  <c r="AS181" i="29"/>
  <c r="AT181" i="29"/>
  <c r="A182" i="29"/>
  <c r="B182" i="29"/>
  <c r="C182" i="29"/>
  <c r="D182" i="29"/>
  <c r="E182" i="29"/>
  <c r="G182" i="29"/>
  <c r="H182" i="29"/>
  <c r="J182" i="29"/>
  <c r="N182" i="29"/>
  <c r="O182" i="29"/>
  <c r="Q182" i="29"/>
  <c r="R182" i="29"/>
  <c r="T182" i="29"/>
  <c r="U182" i="29"/>
  <c r="W182" i="29"/>
  <c r="X182" i="29"/>
  <c r="Y182" i="29"/>
  <c r="Z182" i="29"/>
  <c r="AA182" i="29"/>
  <c r="AB182" i="29"/>
  <c r="AC182" i="29"/>
  <c r="AD182" i="29"/>
  <c r="AE182" i="29"/>
  <c r="AF182" i="29"/>
  <c r="AG182" i="29"/>
  <c r="AH182" i="29"/>
  <c r="AI182" i="29"/>
  <c r="AJ182" i="29"/>
  <c r="AK182" i="29"/>
  <c r="AL182" i="29"/>
  <c r="AO182" i="29"/>
  <c r="AP182" i="29"/>
  <c r="AQ182" i="29"/>
  <c r="AR182" i="29"/>
  <c r="AS182" i="29"/>
  <c r="AT182" i="29"/>
  <c r="A183" i="29"/>
  <c r="B183" i="29"/>
  <c r="C183" i="29"/>
  <c r="D183" i="29"/>
  <c r="E183" i="29"/>
  <c r="G183" i="29"/>
  <c r="H183" i="29"/>
  <c r="J183" i="29"/>
  <c r="N183" i="29"/>
  <c r="O183" i="29"/>
  <c r="Q183" i="29"/>
  <c r="R183" i="29"/>
  <c r="T183" i="29"/>
  <c r="U183" i="29"/>
  <c r="W183" i="29"/>
  <c r="X183" i="29"/>
  <c r="Y183" i="29"/>
  <c r="Z183" i="29"/>
  <c r="AA183" i="29"/>
  <c r="AB183" i="29"/>
  <c r="AC183" i="29"/>
  <c r="AD183" i="29"/>
  <c r="AE183" i="29"/>
  <c r="AF183" i="29"/>
  <c r="AG183" i="29"/>
  <c r="AH183" i="29"/>
  <c r="AI183" i="29"/>
  <c r="AJ183" i="29"/>
  <c r="AK183" i="29"/>
  <c r="AL183" i="29"/>
  <c r="AO183" i="29"/>
  <c r="AP183" i="29"/>
  <c r="AQ183" i="29"/>
  <c r="AR183" i="29"/>
  <c r="AS183" i="29"/>
  <c r="AT183" i="29"/>
  <c r="A184" i="29"/>
  <c r="B184" i="29"/>
  <c r="C184" i="29"/>
  <c r="D184" i="29"/>
  <c r="E184" i="29"/>
  <c r="G184" i="29"/>
  <c r="H184" i="29"/>
  <c r="J184" i="29"/>
  <c r="N184" i="29"/>
  <c r="O184" i="29"/>
  <c r="Q184" i="29"/>
  <c r="R184" i="29"/>
  <c r="T184" i="29"/>
  <c r="U184" i="29"/>
  <c r="W184" i="29"/>
  <c r="X184" i="29"/>
  <c r="Y184" i="29"/>
  <c r="Z184" i="29"/>
  <c r="AA184" i="29"/>
  <c r="AB184" i="29"/>
  <c r="AC184" i="29"/>
  <c r="AD184" i="29"/>
  <c r="AE184" i="29"/>
  <c r="AF184" i="29"/>
  <c r="AG184" i="29"/>
  <c r="AH184" i="29"/>
  <c r="AI184" i="29"/>
  <c r="AJ184" i="29"/>
  <c r="AK184" i="29"/>
  <c r="AL184" i="29"/>
  <c r="AO184" i="29"/>
  <c r="AP184" i="29"/>
  <c r="AQ184" i="29"/>
  <c r="AR184" i="29"/>
  <c r="AS184" i="29"/>
  <c r="AT184" i="29"/>
  <c r="A185" i="29"/>
  <c r="B185" i="29"/>
  <c r="C185" i="29"/>
  <c r="D185" i="29"/>
  <c r="E185" i="29"/>
  <c r="G185" i="29"/>
  <c r="H185" i="29"/>
  <c r="J185" i="29"/>
  <c r="N185" i="29"/>
  <c r="O185" i="29"/>
  <c r="Q185" i="29"/>
  <c r="R185" i="29"/>
  <c r="T185" i="29"/>
  <c r="U185" i="29"/>
  <c r="W185" i="29"/>
  <c r="X185" i="29"/>
  <c r="Y185" i="29"/>
  <c r="Z185" i="29"/>
  <c r="AA185" i="29"/>
  <c r="AB185" i="29"/>
  <c r="AC185" i="29"/>
  <c r="AD185" i="29"/>
  <c r="AE185" i="29"/>
  <c r="AF185" i="29"/>
  <c r="AG185" i="29"/>
  <c r="AH185" i="29"/>
  <c r="AI185" i="29"/>
  <c r="AJ185" i="29"/>
  <c r="AK185" i="29"/>
  <c r="AL185" i="29"/>
  <c r="AO185" i="29"/>
  <c r="AP185" i="29"/>
  <c r="AQ185" i="29"/>
  <c r="AR185" i="29"/>
  <c r="AS185" i="29"/>
  <c r="AT185" i="29"/>
  <c r="A186" i="29"/>
  <c r="B186" i="29"/>
  <c r="C186" i="29"/>
  <c r="D186" i="29"/>
  <c r="E186" i="29"/>
  <c r="G186" i="29"/>
  <c r="H186" i="29"/>
  <c r="J186" i="29"/>
  <c r="N186" i="29"/>
  <c r="O186" i="29"/>
  <c r="Q186" i="29"/>
  <c r="R186" i="29"/>
  <c r="T186" i="29"/>
  <c r="U186" i="29"/>
  <c r="W186" i="29"/>
  <c r="X186" i="29"/>
  <c r="Y186" i="29"/>
  <c r="Z186" i="29"/>
  <c r="AA186" i="29"/>
  <c r="AB186" i="29"/>
  <c r="AC186" i="29"/>
  <c r="AD186" i="29"/>
  <c r="AE186" i="29"/>
  <c r="AF186" i="29"/>
  <c r="AG186" i="29"/>
  <c r="AH186" i="29"/>
  <c r="AI186" i="29"/>
  <c r="AJ186" i="29"/>
  <c r="AK186" i="29"/>
  <c r="AL186" i="29"/>
  <c r="AO186" i="29"/>
  <c r="AP186" i="29"/>
  <c r="AQ186" i="29"/>
  <c r="AR186" i="29"/>
  <c r="AS186" i="29"/>
  <c r="AT186" i="29"/>
  <c r="A187" i="29"/>
  <c r="B187" i="29"/>
  <c r="C187" i="29"/>
  <c r="D187" i="29"/>
  <c r="E187" i="29"/>
  <c r="G187" i="29"/>
  <c r="H187" i="29"/>
  <c r="J187" i="29"/>
  <c r="N187" i="29"/>
  <c r="O187" i="29"/>
  <c r="Q187" i="29"/>
  <c r="R187" i="29"/>
  <c r="T187" i="29"/>
  <c r="U187" i="29"/>
  <c r="W187" i="29"/>
  <c r="X187" i="29"/>
  <c r="Y187" i="29"/>
  <c r="Z187" i="29"/>
  <c r="AA187" i="29"/>
  <c r="AB187" i="29"/>
  <c r="AC187" i="29"/>
  <c r="AD187" i="29"/>
  <c r="AE187" i="29"/>
  <c r="AF187" i="29"/>
  <c r="AG187" i="29"/>
  <c r="AH187" i="29"/>
  <c r="AI187" i="29"/>
  <c r="AJ187" i="29"/>
  <c r="AK187" i="29"/>
  <c r="AL187" i="29"/>
  <c r="AO187" i="29"/>
  <c r="AP187" i="29"/>
  <c r="AQ187" i="29"/>
  <c r="AR187" i="29"/>
  <c r="AS187" i="29"/>
  <c r="AT187" i="29"/>
  <c r="A188" i="29"/>
  <c r="B188" i="29"/>
  <c r="C188" i="29"/>
  <c r="D188" i="29"/>
  <c r="E188" i="29"/>
  <c r="G188" i="29"/>
  <c r="H188" i="29"/>
  <c r="J188" i="29"/>
  <c r="N188" i="29"/>
  <c r="O188" i="29"/>
  <c r="Q188" i="29"/>
  <c r="R188" i="29"/>
  <c r="T188" i="29"/>
  <c r="U188" i="29"/>
  <c r="W188" i="29"/>
  <c r="X188" i="29"/>
  <c r="Y188" i="29"/>
  <c r="Z188" i="29"/>
  <c r="AA188" i="29"/>
  <c r="AB188" i="29"/>
  <c r="AC188" i="29"/>
  <c r="AD188" i="29"/>
  <c r="AE188" i="29"/>
  <c r="AF188" i="29"/>
  <c r="AG188" i="29"/>
  <c r="AH188" i="29"/>
  <c r="AI188" i="29"/>
  <c r="AJ188" i="29"/>
  <c r="AK188" i="29"/>
  <c r="AL188" i="29"/>
  <c r="AO188" i="29"/>
  <c r="AP188" i="29"/>
  <c r="AQ188" i="29"/>
  <c r="AR188" i="29"/>
  <c r="AS188" i="29"/>
  <c r="AT188" i="29"/>
  <c r="A189" i="29"/>
  <c r="B189" i="29"/>
  <c r="C189" i="29"/>
  <c r="D189" i="29"/>
  <c r="E189" i="29"/>
  <c r="G189" i="29"/>
  <c r="H189" i="29"/>
  <c r="J189" i="29"/>
  <c r="N189" i="29"/>
  <c r="O189" i="29"/>
  <c r="Q189" i="29"/>
  <c r="R189" i="29"/>
  <c r="T189" i="29"/>
  <c r="U189" i="29"/>
  <c r="W189" i="29"/>
  <c r="X189" i="29"/>
  <c r="Y189" i="29"/>
  <c r="Z189" i="29"/>
  <c r="AA189" i="29"/>
  <c r="AB189" i="29"/>
  <c r="AC189" i="29"/>
  <c r="AD189" i="29"/>
  <c r="AE189" i="29"/>
  <c r="AF189" i="29"/>
  <c r="AG189" i="29"/>
  <c r="AH189" i="29"/>
  <c r="AI189" i="29"/>
  <c r="AJ189" i="29"/>
  <c r="AK189" i="29"/>
  <c r="AL189" i="29"/>
  <c r="AO189" i="29"/>
  <c r="AP189" i="29"/>
  <c r="AQ189" i="29"/>
  <c r="AR189" i="29"/>
  <c r="AS189" i="29"/>
  <c r="AT189" i="29"/>
  <c r="A190" i="29"/>
  <c r="B190" i="29"/>
  <c r="C190" i="29"/>
  <c r="D190" i="29"/>
  <c r="E190" i="29"/>
  <c r="G190" i="29"/>
  <c r="H190" i="29"/>
  <c r="J190" i="29"/>
  <c r="N190" i="29"/>
  <c r="O190" i="29"/>
  <c r="Q190" i="29"/>
  <c r="R190" i="29"/>
  <c r="T190" i="29"/>
  <c r="U190" i="29"/>
  <c r="W190" i="29"/>
  <c r="X190" i="29"/>
  <c r="Y190" i="29"/>
  <c r="Z190" i="29"/>
  <c r="AA190" i="29"/>
  <c r="AB190" i="29"/>
  <c r="AC190" i="29"/>
  <c r="AD190" i="29"/>
  <c r="AE190" i="29"/>
  <c r="AF190" i="29"/>
  <c r="AG190" i="29"/>
  <c r="AH190" i="29"/>
  <c r="AI190" i="29"/>
  <c r="AJ190" i="29"/>
  <c r="AK190" i="29"/>
  <c r="AL190" i="29"/>
  <c r="AO190" i="29"/>
  <c r="AP190" i="29"/>
  <c r="AQ190" i="29"/>
  <c r="AR190" i="29"/>
  <c r="AS190" i="29"/>
  <c r="AT190" i="29"/>
  <c r="A191" i="29"/>
  <c r="B191" i="29"/>
  <c r="C191" i="29"/>
  <c r="D191" i="29"/>
  <c r="E191" i="29"/>
  <c r="G191" i="29"/>
  <c r="H191" i="29"/>
  <c r="J191" i="29"/>
  <c r="N191" i="29"/>
  <c r="O191" i="29"/>
  <c r="Q191" i="29"/>
  <c r="R191" i="29"/>
  <c r="T191" i="29"/>
  <c r="U191" i="29"/>
  <c r="W191" i="29"/>
  <c r="X191" i="29"/>
  <c r="Y191" i="29"/>
  <c r="Z191" i="29"/>
  <c r="AA191" i="29"/>
  <c r="AB191" i="29"/>
  <c r="AC191" i="29"/>
  <c r="AD191" i="29"/>
  <c r="AE191" i="29"/>
  <c r="AF191" i="29"/>
  <c r="AG191" i="29"/>
  <c r="AH191" i="29"/>
  <c r="AI191" i="29"/>
  <c r="AJ191" i="29"/>
  <c r="AK191" i="29"/>
  <c r="AL191" i="29"/>
  <c r="AO191" i="29"/>
  <c r="AP191" i="29"/>
  <c r="AQ191" i="29"/>
  <c r="AR191" i="29"/>
  <c r="AS191" i="29"/>
  <c r="AT191" i="29"/>
  <c r="A192" i="29"/>
  <c r="B192" i="29"/>
  <c r="C192" i="29"/>
  <c r="D192" i="29"/>
  <c r="E192" i="29"/>
  <c r="G192" i="29"/>
  <c r="H192" i="29"/>
  <c r="J192" i="29"/>
  <c r="N192" i="29"/>
  <c r="O192" i="29"/>
  <c r="Q192" i="29"/>
  <c r="R192" i="29"/>
  <c r="T192" i="29"/>
  <c r="U192" i="29"/>
  <c r="W192" i="29"/>
  <c r="X192" i="29"/>
  <c r="Y192" i="29"/>
  <c r="Z192" i="29"/>
  <c r="AA192" i="29"/>
  <c r="AB192" i="29"/>
  <c r="AC192" i="29"/>
  <c r="AD192" i="29"/>
  <c r="AE192" i="29"/>
  <c r="AF192" i="29"/>
  <c r="AG192" i="29"/>
  <c r="AH192" i="29"/>
  <c r="AI192" i="29"/>
  <c r="AJ192" i="29"/>
  <c r="AK192" i="29"/>
  <c r="AL192" i="29"/>
  <c r="AO192" i="29"/>
  <c r="AP192" i="29"/>
  <c r="AQ192" i="29"/>
  <c r="AR192" i="29"/>
  <c r="AS192" i="29"/>
  <c r="AT192" i="29"/>
  <c r="A193" i="29"/>
  <c r="B193" i="29"/>
  <c r="C193" i="29"/>
  <c r="D193" i="29"/>
  <c r="E193" i="29"/>
  <c r="G193" i="29"/>
  <c r="H193" i="29"/>
  <c r="J193" i="29"/>
  <c r="N193" i="29"/>
  <c r="O193" i="29"/>
  <c r="Q193" i="29"/>
  <c r="R193" i="29"/>
  <c r="T193" i="29"/>
  <c r="U193" i="29"/>
  <c r="W193" i="29"/>
  <c r="X193" i="29"/>
  <c r="Y193" i="29"/>
  <c r="Z193" i="29"/>
  <c r="AA193" i="29"/>
  <c r="AB193" i="29"/>
  <c r="AC193" i="29"/>
  <c r="AD193" i="29"/>
  <c r="AE193" i="29"/>
  <c r="AF193" i="29"/>
  <c r="AG193" i="29"/>
  <c r="AH193" i="29"/>
  <c r="AI193" i="29"/>
  <c r="AJ193" i="29"/>
  <c r="AK193" i="29"/>
  <c r="AL193" i="29"/>
  <c r="AO193" i="29"/>
  <c r="AP193" i="29"/>
  <c r="AQ193" i="29"/>
  <c r="AR193" i="29"/>
  <c r="AS193" i="29"/>
  <c r="AT193" i="29"/>
  <c r="A194" i="29"/>
  <c r="B194" i="29"/>
  <c r="C194" i="29"/>
  <c r="D194" i="29"/>
  <c r="E194" i="29"/>
  <c r="G194" i="29"/>
  <c r="H194" i="29"/>
  <c r="J194" i="29"/>
  <c r="N194" i="29"/>
  <c r="O194" i="29"/>
  <c r="Q194" i="29"/>
  <c r="R194" i="29"/>
  <c r="T194" i="29"/>
  <c r="U194" i="29"/>
  <c r="W194" i="29"/>
  <c r="X194" i="29"/>
  <c r="Y194" i="29"/>
  <c r="Z194" i="29"/>
  <c r="AA194" i="29"/>
  <c r="AB194" i="29"/>
  <c r="AC194" i="29"/>
  <c r="AD194" i="29"/>
  <c r="AE194" i="29"/>
  <c r="AF194" i="29"/>
  <c r="AG194" i="29"/>
  <c r="AH194" i="29"/>
  <c r="AI194" i="29"/>
  <c r="AJ194" i="29"/>
  <c r="AK194" i="29"/>
  <c r="AL194" i="29"/>
  <c r="AO194" i="29"/>
  <c r="AP194" i="29"/>
  <c r="AQ194" i="29"/>
  <c r="AR194" i="29"/>
  <c r="AS194" i="29"/>
  <c r="AT194" i="29"/>
  <c r="A195" i="29"/>
  <c r="B195" i="29"/>
  <c r="C195" i="29"/>
  <c r="D195" i="29"/>
  <c r="E195" i="29"/>
  <c r="G195" i="29"/>
  <c r="H195" i="29"/>
  <c r="J195" i="29"/>
  <c r="N195" i="29"/>
  <c r="O195" i="29"/>
  <c r="Q195" i="29"/>
  <c r="R195" i="29"/>
  <c r="T195" i="29"/>
  <c r="U195" i="29"/>
  <c r="W195" i="29"/>
  <c r="X195" i="29"/>
  <c r="Y195" i="29"/>
  <c r="Z195" i="29"/>
  <c r="AA195" i="29"/>
  <c r="AB195" i="29"/>
  <c r="AC195" i="29"/>
  <c r="AD195" i="29"/>
  <c r="AE195" i="29"/>
  <c r="AF195" i="29"/>
  <c r="AG195" i="29"/>
  <c r="AH195" i="29"/>
  <c r="AI195" i="29"/>
  <c r="AJ195" i="29"/>
  <c r="AK195" i="29"/>
  <c r="AL195" i="29"/>
  <c r="AO195" i="29"/>
  <c r="AP195" i="29"/>
  <c r="AQ195" i="29"/>
  <c r="AR195" i="29"/>
  <c r="AS195" i="29"/>
  <c r="AT195" i="29"/>
  <c r="A196" i="29"/>
  <c r="B196" i="29"/>
  <c r="C196" i="29"/>
  <c r="D196" i="29"/>
  <c r="E196" i="29"/>
  <c r="G196" i="29"/>
  <c r="H196" i="29"/>
  <c r="J196" i="29"/>
  <c r="N196" i="29"/>
  <c r="O196" i="29"/>
  <c r="Q196" i="29"/>
  <c r="R196" i="29"/>
  <c r="T196" i="29"/>
  <c r="U196" i="29"/>
  <c r="W196" i="29"/>
  <c r="X196" i="29"/>
  <c r="Y196" i="29"/>
  <c r="Z196" i="29"/>
  <c r="AA196" i="29"/>
  <c r="AB196" i="29"/>
  <c r="AC196" i="29"/>
  <c r="AD196" i="29"/>
  <c r="AE196" i="29"/>
  <c r="AF196" i="29"/>
  <c r="AG196" i="29"/>
  <c r="AH196" i="29"/>
  <c r="AI196" i="29"/>
  <c r="AJ196" i="29"/>
  <c r="AK196" i="29"/>
  <c r="AL196" i="29"/>
  <c r="AO196" i="29"/>
  <c r="AP196" i="29"/>
  <c r="AQ196" i="29"/>
  <c r="AR196" i="29"/>
  <c r="AS196" i="29"/>
  <c r="AT196" i="29"/>
  <c r="A197" i="29"/>
  <c r="B197" i="29"/>
  <c r="C197" i="29"/>
  <c r="D197" i="29"/>
  <c r="E197" i="29"/>
  <c r="G197" i="29"/>
  <c r="H197" i="29"/>
  <c r="J197" i="29"/>
  <c r="N197" i="29"/>
  <c r="O197" i="29"/>
  <c r="Q197" i="29"/>
  <c r="R197" i="29"/>
  <c r="T197" i="29"/>
  <c r="U197" i="29"/>
  <c r="W197" i="29"/>
  <c r="X197" i="29"/>
  <c r="Y197" i="29"/>
  <c r="Z197" i="29"/>
  <c r="AA197" i="29"/>
  <c r="AB197" i="29"/>
  <c r="AC197" i="29"/>
  <c r="AD197" i="29"/>
  <c r="AE197" i="29"/>
  <c r="AF197" i="29"/>
  <c r="AG197" i="29"/>
  <c r="AH197" i="29"/>
  <c r="AI197" i="29"/>
  <c r="AJ197" i="29"/>
  <c r="AK197" i="29"/>
  <c r="AL197" i="29"/>
  <c r="AO197" i="29"/>
  <c r="AP197" i="29"/>
  <c r="AQ197" i="29"/>
  <c r="AR197" i="29"/>
  <c r="AS197" i="29"/>
  <c r="AT197" i="29"/>
  <c r="A198" i="29"/>
  <c r="B198" i="29"/>
  <c r="C198" i="29"/>
  <c r="D198" i="29"/>
  <c r="E198" i="29"/>
  <c r="G198" i="29"/>
  <c r="H198" i="29"/>
  <c r="J198" i="29"/>
  <c r="N198" i="29"/>
  <c r="O198" i="29"/>
  <c r="Q198" i="29"/>
  <c r="R198" i="29"/>
  <c r="T198" i="29"/>
  <c r="U198" i="29"/>
  <c r="W198" i="29"/>
  <c r="X198" i="29"/>
  <c r="Y198" i="29"/>
  <c r="Z198" i="29"/>
  <c r="AA198" i="29"/>
  <c r="AB198" i="29"/>
  <c r="AC198" i="29"/>
  <c r="AD198" i="29"/>
  <c r="AE198" i="29"/>
  <c r="AF198" i="29"/>
  <c r="AG198" i="29"/>
  <c r="AH198" i="29"/>
  <c r="AI198" i="29"/>
  <c r="AJ198" i="29"/>
  <c r="AK198" i="29"/>
  <c r="AL198" i="29"/>
  <c r="AO198" i="29"/>
  <c r="AP198" i="29"/>
  <c r="AQ198" i="29"/>
  <c r="AR198" i="29"/>
  <c r="AS198" i="29"/>
  <c r="AT198" i="29"/>
  <c r="A199" i="29"/>
  <c r="B199" i="29"/>
  <c r="C199" i="29"/>
  <c r="D199" i="29"/>
  <c r="E199" i="29"/>
  <c r="G199" i="29"/>
  <c r="H199" i="29"/>
  <c r="J199" i="29"/>
  <c r="N199" i="29"/>
  <c r="O199" i="29"/>
  <c r="Q199" i="29"/>
  <c r="R199" i="29"/>
  <c r="T199" i="29"/>
  <c r="U199" i="29"/>
  <c r="W199" i="29"/>
  <c r="X199" i="29"/>
  <c r="Y199" i="29"/>
  <c r="Z199" i="29"/>
  <c r="AA199" i="29"/>
  <c r="AB199" i="29"/>
  <c r="AC199" i="29"/>
  <c r="AD199" i="29"/>
  <c r="AE199" i="29"/>
  <c r="AF199" i="29"/>
  <c r="AG199" i="29"/>
  <c r="AH199" i="29"/>
  <c r="AI199" i="29"/>
  <c r="AJ199" i="29"/>
  <c r="AK199" i="29"/>
  <c r="AL199" i="29"/>
  <c r="AO199" i="29"/>
  <c r="AP199" i="29"/>
  <c r="AQ199" i="29"/>
  <c r="AR199" i="29"/>
  <c r="AS199" i="29"/>
  <c r="AT199" i="29"/>
  <c r="A200" i="29"/>
  <c r="B200" i="29"/>
  <c r="C200" i="29"/>
  <c r="D200" i="29"/>
  <c r="E200" i="29"/>
  <c r="G200" i="29"/>
  <c r="H200" i="29"/>
  <c r="J200" i="29"/>
  <c r="N200" i="29"/>
  <c r="O200" i="29"/>
  <c r="Q200" i="29"/>
  <c r="R200" i="29"/>
  <c r="T200" i="29"/>
  <c r="U200" i="29"/>
  <c r="W200" i="29"/>
  <c r="X200" i="29"/>
  <c r="Y200" i="29"/>
  <c r="Z200" i="29"/>
  <c r="AA200" i="29"/>
  <c r="AB200" i="29"/>
  <c r="AC200" i="29"/>
  <c r="AD200" i="29"/>
  <c r="AE200" i="29"/>
  <c r="AF200" i="29"/>
  <c r="AG200" i="29"/>
  <c r="AH200" i="29"/>
  <c r="AI200" i="29"/>
  <c r="AJ200" i="29"/>
  <c r="AK200" i="29"/>
  <c r="AL200" i="29"/>
  <c r="AO200" i="29"/>
  <c r="AP200" i="29"/>
  <c r="AQ200" i="29"/>
  <c r="AR200" i="29"/>
  <c r="AS200" i="29"/>
  <c r="AT200" i="29"/>
  <c r="A201" i="29"/>
  <c r="B201" i="29"/>
  <c r="C201" i="29"/>
  <c r="D201" i="29"/>
  <c r="E201" i="29"/>
  <c r="G201" i="29"/>
  <c r="H201" i="29"/>
  <c r="J201" i="29"/>
  <c r="N201" i="29"/>
  <c r="O201" i="29"/>
  <c r="Q201" i="29"/>
  <c r="R201" i="29"/>
  <c r="T201" i="29"/>
  <c r="U201" i="29"/>
  <c r="W201" i="29"/>
  <c r="X201" i="29"/>
  <c r="Y201" i="29"/>
  <c r="Z201" i="29"/>
  <c r="AA201" i="29"/>
  <c r="AB201" i="29"/>
  <c r="AC201" i="29"/>
  <c r="AD201" i="29"/>
  <c r="AE201" i="29"/>
  <c r="AF201" i="29"/>
  <c r="AG201" i="29"/>
  <c r="AH201" i="29"/>
  <c r="AI201" i="29"/>
  <c r="AJ201" i="29"/>
  <c r="AK201" i="29"/>
  <c r="AL201" i="29"/>
  <c r="AO201" i="29"/>
  <c r="AP201" i="29"/>
  <c r="AQ201" i="29"/>
  <c r="AR201" i="29"/>
  <c r="AS201" i="29"/>
  <c r="AT201" i="29"/>
  <c r="A202" i="29"/>
  <c r="B202" i="29"/>
  <c r="C202" i="29"/>
  <c r="D202" i="29"/>
  <c r="E202" i="29"/>
  <c r="G202" i="29"/>
  <c r="H202" i="29"/>
  <c r="J202" i="29"/>
  <c r="N202" i="29"/>
  <c r="O202" i="29"/>
  <c r="Q202" i="29"/>
  <c r="R202" i="29"/>
  <c r="T202" i="29"/>
  <c r="U202" i="29"/>
  <c r="W202" i="29"/>
  <c r="X202" i="29"/>
  <c r="Y202" i="29"/>
  <c r="Z202" i="29"/>
  <c r="AA202" i="29"/>
  <c r="AB202" i="29"/>
  <c r="AC202" i="29"/>
  <c r="AD202" i="29"/>
  <c r="AE202" i="29"/>
  <c r="AF202" i="29"/>
  <c r="AG202" i="29"/>
  <c r="AH202" i="29"/>
  <c r="AI202" i="29"/>
  <c r="AJ202" i="29"/>
  <c r="AK202" i="29"/>
  <c r="AL202" i="29"/>
  <c r="AO202" i="29"/>
  <c r="AP202" i="29"/>
  <c r="AQ202" i="29"/>
  <c r="AR202" i="29"/>
  <c r="AS202" i="29"/>
  <c r="AT202" i="29"/>
  <c r="A203" i="29"/>
  <c r="B203" i="29"/>
  <c r="C203" i="29"/>
  <c r="D203" i="29"/>
  <c r="E203" i="29"/>
  <c r="G203" i="29"/>
  <c r="H203" i="29"/>
  <c r="J203" i="29"/>
  <c r="N203" i="29"/>
  <c r="O203" i="29"/>
  <c r="Q203" i="29"/>
  <c r="R203" i="29"/>
  <c r="T203" i="29"/>
  <c r="U203" i="29"/>
  <c r="W203" i="29"/>
  <c r="X203" i="29"/>
  <c r="Y203" i="29"/>
  <c r="Z203" i="29"/>
  <c r="AA203" i="29"/>
  <c r="AB203" i="29"/>
  <c r="AC203" i="29"/>
  <c r="AD203" i="29"/>
  <c r="AE203" i="29"/>
  <c r="AF203" i="29"/>
  <c r="AG203" i="29"/>
  <c r="AH203" i="29"/>
  <c r="AI203" i="29"/>
  <c r="AJ203" i="29"/>
  <c r="AK203" i="29"/>
  <c r="AL203" i="29"/>
  <c r="AO203" i="29"/>
  <c r="AP203" i="29"/>
  <c r="AQ203" i="29"/>
  <c r="AR203" i="29"/>
  <c r="AS203" i="29"/>
  <c r="AT203" i="29"/>
  <c r="A204" i="29"/>
  <c r="B204" i="29"/>
  <c r="C204" i="29"/>
  <c r="D204" i="29"/>
  <c r="E204" i="29"/>
  <c r="G204" i="29"/>
  <c r="H204" i="29"/>
  <c r="J204" i="29"/>
  <c r="N204" i="29"/>
  <c r="O204" i="29"/>
  <c r="Q204" i="29"/>
  <c r="R204" i="29"/>
  <c r="T204" i="29"/>
  <c r="U204" i="29"/>
  <c r="W204" i="29"/>
  <c r="X204" i="29"/>
  <c r="Y204" i="29"/>
  <c r="Z204" i="29"/>
  <c r="AA204" i="29"/>
  <c r="AB204" i="29"/>
  <c r="AC204" i="29"/>
  <c r="AD204" i="29"/>
  <c r="AE204" i="29"/>
  <c r="AF204" i="29"/>
  <c r="AG204" i="29"/>
  <c r="AH204" i="29"/>
  <c r="AI204" i="29"/>
  <c r="AJ204" i="29"/>
  <c r="AK204" i="29"/>
  <c r="AL204" i="29"/>
  <c r="AO204" i="29"/>
  <c r="AP204" i="29"/>
  <c r="AQ204" i="29"/>
  <c r="AR204" i="29"/>
  <c r="AS204" i="29"/>
  <c r="AT204" i="29"/>
  <c r="A205" i="29"/>
  <c r="B205" i="29"/>
  <c r="C205" i="29"/>
  <c r="D205" i="29"/>
  <c r="E205" i="29"/>
  <c r="G205" i="29"/>
  <c r="H205" i="29"/>
  <c r="J205" i="29"/>
  <c r="N205" i="29"/>
  <c r="O205" i="29"/>
  <c r="Q205" i="29"/>
  <c r="R205" i="29"/>
  <c r="T205" i="29"/>
  <c r="U205" i="29"/>
  <c r="W205" i="29"/>
  <c r="X205" i="29"/>
  <c r="Y205" i="29"/>
  <c r="Z205" i="29"/>
  <c r="AA205" i="29"/>
  <c r="AB205" i="29"/>
  <c r="AC205" i="29"/>
  <c r="AD205" i="29"/>
  <c r="AE205" i="29"/>
  <c r="AF205" i="29"/>
  <c r="AG205" i="29"/>
  <c r="AH205" i="29"/>
  <c r="AI205" i="29"/>
  <c r="AJ205" i="29"/>
  <c r="AK205" i="29"/>
  <c r="AL205" i="29"/>
  <c r="AO205" i="29"/>
  <c r="AP205" i="29"/>
  <c r="AQ205" i="29"/>
  <c r="AR205" i="29"/>
  <c r="AS205" i="29"/>
  <c r="AT205" i="29"/>
  <c r="A206" i="29"/>
  <c r="B206" i="29"/>
  <c r="C206" i="29"/>
  <c r="D206" i="29"/>
  <c r="E206" i="29"/>
  <c r="G206" i="29"/>
  <c r="H206" i="29"/>
  <c r="J206" i="29"/>
  <c r="N206" i="29"/>
  <c r="O206" i="29"/>
  <c r="Q206" i="29"/>
  <c r="R206" i="29"/>
  <c r="T206" i="29"/>
  <c r="U206" i="29"/>
  <c r="W206" i="29"/>
  <c r="X206" i="29"/>
  <c r="Y206" i="29"/>
  <c r="Z206" i="29"/>
  <c r="AA206" i="29"/>
  <c r="AB206" i="29"/>
  <c r="AC206" i="29"/>
  <c r="AD206" i="29"/>
  <c r="AE206" i="29"/>
  <c r="AF206" i="29"/>
  <c r="AG206" i="29"/>
  <c r="AH206" i="29"/>
  <c r="AI206" i="29"/>
  <c r="AJ206" i="29"/>
  <c r="AK206" i="29"/>
  <c r="AL206" i="29"/>
  <c r="AO206" i="29"/>
  <c r="AP206" i="29"/>
  <c r="AQ206" i="29"/>
  <c r="AR206" i="29"/>
  <c r="AS206" i="29"/>
  <c r="AT206" i="29"/>
  <c r="A207" i="29"/>
  <c r="B207" i="29"/>
  <c r="C207" i="29"/>
  <c r="D207" i="29"/>
  <c r="E207" i="29"/>
  <c r="G207" i="29"/>
  <c r="H207" i="29"/>
  <c r="J207" i="29"/>
  <c r="N207" i="29"/>
  <c r="O207" i="29"/>
  <c r="Q207" i="29"/>
  <c r="R207" i="29"/>
  <c r="T207" i="29"/>
  <c r="U207" i="29"/>
  <c r="W207" i="29"/>
  <c r="X207" i="29"/>
  <c r="Y207" i="29"/>
  <c r="Z207" i="29"/>
  <c r="AA207" i="29"/>
  <c r="AB207" i="29"/>
  <c r="AC207" i="29"/>
  <c r="AD207" i="29"/>
  <c r="AE207" i="29"/>
  <c r="AF207" i="29"/>
  <c r="AG207" i="29"/>
  <c r="AH207" i="29"/>
  <c r="AI207" i="29"/>
  <c r="AJ207" i="29"/>
  <c r="AK207" i="29"/>
  <c r="AL207" i="29"/>
  <c r="AO207" i="29"/>
  <c r="AP207" i="29"/>
  <c r="AQ207" i="29"/>
  <c r="AR207" i="29"/>
  <c r="AS207" i="29"/>
  <c r="AT207" i="29"/>
  <c r="A208" i="29"/>
  <c r="B208" i="29"/>
  <c r="C208" i="29"/>
  <c r="D208" i="29"/>
  <c r="E208" i="29"/>
  <c r="G208" i="29"/>
  <c r="H208" i="29"/>
  <c r="J208" i="29"/>
  <c r="N208" i="29"/>
  <c r="O208" i="29"/>
  <c r="Q208" i="29"/>
  <c r="R208" i="29"/>
  <c r="T208" i="29"/>
  <c r="U208" i="29"/>
  <c r="W208" i="29"/>
  <c r="X208" i="29"/>
  <c r="Y208" i="29"/>
  <c r="Z208" i="29"/>
  <c r="AA208" i="29"/>
  <c r="AB208" i="29"/>
  <c r="AC208" i="29"/>
  <c r="AD208" i="29"/>
  <c r="AE208" i="29"/>
  <c r="AF208" i="29"/>
  <c r="AG208" i="29"/>
  <c r="AH208" i="29"/>
  <c r="AI208" i="29"/>
  <c r="AJ208" i="29"/>
  <c r="AK208" i="29"/>
  <c r="AL208" i="29"/>
  <c r="AO208" i="29"/>
  <c r="AP208" i="29"/>
  <c r="AQ208" i="29"/>
  <c r="AR208" i="29"/>
  <c r="AS208" i="29"/>
  <c r="AT208" i="29"/>
  <c r="A209" i="29"/>
  <c r="B209" i="29"/>
  <c r="C209" i="29"/>
  <c r="D209" i="29"/>
  <c r="E209" i="29"/>
  <c r="G209" i="29"/>
  <c r="H209" i="29"/>
  <c r="J209" i="29"/>
  <c r="N209" i="29"/>
  <c r="O209" i="29"/>
  <c r="Q209" i="29"/>
  <c r="R209" i="29"/>
  <c r="T209" i="29"/>
  <c r="U209" i="29"/>
  <c r="W209" i="29"/>
  <c r="X209" i="29"/>
  <c r="Y209" i="29"/>
  <c r="Z209" i="29"/>
  <c r="AA209" i="29"/>
  <c r="AB209" i="29"/>
  <c r="AC209" i="29"/>
  <c r="AD209" i="29"/>
  <c r="AE209" i="29"/>
  <c r="AF209" i="29"/>
  <c r="AG209" i="29"/>
  <c r="AH209" i="29"/>
  <c r="AI209" i="29"/>
  <c r="AJ209" i="29"/>
  <c r="AK209" i="29"/>
  <c r="AL209" i="29"/>
  <c r="AO209" i="29"/>
  <c r="AP209" i="29"/>
  <c r="AQ209" i="29"/>
  <c r="AR209" i="29"/>
  <c r="AS209" i="29"/>
  <c r="AT209" i="29"/>
  <c r="A210" i="29"/>
  <c r="B210" i="29"/>
  <c r="C210" i="29"/>
  <c r="D210" i="29"/>
  <c r="E210" i="29"/>
  <c r="G210" i="29"/>
  <c r="H210" i="29"/>
  <c r="J210" i="29"/>
  <c r="N210" i="29"/>
  <c r="O210" i="29"/>
  <c r="Q210" i="29"/>
  <c r="R210" i="29"/>
  <c r="T210" i="29"/>
  <c r="U210" i="29"/>
  <c r="W210" i="29"/>
  <c r="X210" i="29"/>
  <c r="Y210" i="29"/>
  <c r="Z210" i="29"/>
  <c r="AA210" i="29"/>
  <c r="AB210" i="29"/>
  <c r="AC210" i="29"/>
  <c r="AD210" i="29"/>
  <c r="AE210" i="29"/>
  <c r="AF210" i="29"/>
  <c r="AG210" i="29"/>
  <c r="AH210" i="29"/>
  <c r="AI210" i="29"/>
  <c r="AJ210" i="29"/>
  <c r="AK210" i="29"/>
  <c r="AL210" i="29"/>
  <c r="AO210" i="29"/>
  <c r="AP210" i="29"/>
  <c r="AQ210" i="29"/>
  <c r="AR210" i="29"/>
  <c r="AS210" i="29"/>
  <c r="AT210" i="29"/>
  <c r="A211" i="29"/>
  <c r="B211" i="29"/>
  <c r="C211" i="29"/>
  <c r="D211" i="29"/>
  <c r="E211" i="29"/>
  <c r="G211" i="29"/>
  <c r="H211" i="29"/>
  <c r="J211" i="29"/>
  <c r="N211" i="29"/>
  <c r="O211" i="29"/>
  <c r="Q211" i="29"/>
  <c r="R211" i="29"/>
  <c r="T211" i="29"/>
  <c r="U211" i="29"/>
  <c r="W211" i="29"/>
  <c r="X211" i="29"/>
  <c r="Y211" i="29"/>
  <c r="Z211" i="29"/>
  <c r="AA211" i="29"/>
  <c r="AB211" i="29"/>
  <c r="AC211" i="29"/>
  <c r="AD211" i="29"/>
  <c r="AE211" i="29"/>
  <c r="AF211" i="29"/>
  <c r="AG211" i="29"/>
  <c r="AH211" i="29"/>
  <c r="AI211" i="29"/>
  <c r="AJ211" i="29"/>
  <c r="AK211" i="29"/>
  <c r="AL211" i="29"/>
  <c r="AO211" i="29"/>
  <c r="AP211" i="29"/>
  <c r="AQ211" i="29"/>
  <c r="AR211" i="29"/>
  <c r="AS211" i="29"/>
  <c r="AT211" i="29"/>
  <c r="A212" i="29"/>
  <c r="B212" i="29"/>
  <c r="C212" i="29"/>
  <c r="D212" i="29"/>
  <c r="E212" i="29"/>
  <c r="G212" i="29"/>
  <c r="H212" i="29"/>
  <c r="J212" i="29"/>
  <c r="N212" i="29"/>
  <c r="O212" i="29"/>
  <c r="Q212" i="29"/>
  <c r="R212" i="29"/>
  <c r="T212" i="29"/>
  <c r="U212" i="29"/>
  <c r="W212" i="29"/>
  <c r="X212" i="29"/>
  <c r="Y212" i="29"/>
  <c r="Z212" i="29"/>
  <c r="AA212" i="29"/>
  <c r="AB212" i="29"/>
  <c r="AC212" i="29"/>
  <c r="AD212" i="29"/>
  <c r="AE212" i="29"/>
  <c r="AF212" i="29"/>
  <c r="AG212" i="29"/>
  <c r="AH212" i="29"/>
  <c r="AI212" i="29"/>
  <c r="AJ212" i="29"/>
  <c r="AK212" i="29"/>
  <c r="AL212" i="29"/>
  <c r="AO212" i="29"/>
  <c r="AP212" i="29"/>
  <c r="AQ212" i="29"/>
  <c r="AR212" i="29"/>
  <c r="AS212" i="29"/>
  <c r="AT212" i="29"/>
  <c r="A213" i="29"/>
  <c r="B213" i="29"/>
  <c r="C213" i="29"/>
  <c r="D213" i="29"/>
  <c r="E213" i="29"/>
  <c r="G213" i="29"/>
  <c r="H213" i="29"/>
  <c r="J213" i="29"/>
  <c r="N213" i="29"/>
  <c r="O213" i="29"/>
  <c r="Q213" i="29"/>
  <c r="R213" i="29"/>
  <c r="T213" i="29"/>
  <c r="U213" i="29"/>
  <c r="W213" i="29"/>
  <c r="X213" i="29"/>
  <c r="Y213" i="29"/>
  <c r="Z213" i="29"/>
  <c r="AA213" i="29"/>
  <c r="AB213" i="29"/>
  <c r="AC213" i="29"/>
  <c r="AD213" i="29"/>
  <c r="AE213" i="29"/>
  <c r="AF213" i="29"/>
  <c r="AG213" i="29"/>
  <c r="AH213" i="29"/>
  <c r="AI213" i="29"/>
  <c r="AJ213" i="29"/>
  <c r="AK213" i="29"/>
  <c r="AL213" i="29"/>
  <c r="AO213" i="29"/>
  <c r="AP213" i="29"/>
  <c r="AQ213" i="29"/>
  <c r="AR213" i="29"/>
  <c r="AS213" i="29"/>
  <c r="AT213" i="29"/>
  <c r="A214" i="29"/>
  <c r="B214" i="29"/>
  <c r="C214" i="29"/>
  <c r="D214" i="29"/>
  <c r="E214" i="29"/>
  <c r="G214" i="29"/>
  <c r="H214" i="29"/>
  <c r="J214" i="29"/>
  <c r="N214" i="29"/>
  <c r="O214" i="29"/>
  <c r="Q214" i="29"/>
  <c r="R214" i="29"/>
  <c r="T214" i="29"/>
  <c r="U214" i="29"/>
  <c r="W214" i="29"/>
  <c r="X214" i="29"/>
  <c r="Y214" i="29"/>
  <c r="Z214" i="29"/>
  <c r="AA214" i="29"/>
  <c r="AB214" i="29"/>
  <c r="AC214" i="29"/>
  <c r="AD214" i="29"/>
  <c r="AE214" i="29"/>
  <c r="AF214" i="29"/>
  <c r="AG214" i="29"/>
  <c r="AH214" i="29"/>
  <c r="AI214" i="29"/>
  <c r="AJ214" i="29"/>
  <c r="AK214" i="29"/>
  <c r="AL214" i="29"/>
  <c r="AO214" i="29"/>
  <c r="AP214" i="29"/>
  <c r="AQ214" i="29"/>
  <c r="AR214" i="29"/>
  <c r="AS214" i="29"/>
  <c r="AT214" i="29"/>
  <c r="A215" i="29"/>
  <c r="B215" i="29"/>
  <c r="C215" i="29"/>
  <c r="D215" i="29"/>
  <c r="E215" i="29"/>
  <c r="G215" i="29"/>
  <c r="H215" i="29"/>
  <c r="J215" i="29"/>
  <c r="N215" i="29"/>
  <c r="O215" i="29"/>
  <c r="Q215" i="29"/>
  <c r="R215" i="29"/>
  <c r="T215" i="29"/>
  <c r="U215" i="29"/>
  <c r="W215" i="29"/>
  <c r="X215" i="29"/>
  <c r="Y215" i="29"/>
  <c r="Z215" i="29"/>
  <c r="AA215" i="29"/>
  <c r="AB215" i="29"/>
  <c r="AC215" i="29"/>
  <c r="AD215" i="29"/>
  <c r="AE215" i="29"/>
  <c r="AF215" i="29"/>
  <c r="AG215" i="29"/>
  <c r="AH215" i="29"/>
  <c r="AI215" i="29"/>
  <c r="AJ215" i="29"/>
  <c r="AK215" i="29"/>
  <c r="AL215" i="29"/>
  <c r="AO215" i="29"/>
  <c r="AP215" i="29"/>
  <c r="AQ215" i="29"/>
  <c r="AR215" i="29"/>
  <c r="AS215" i="29"/>
  <c r="AT215" i="29"/>
  <c r="A216" i="29"/>
  <c r="B216" i="29"/>
  <c r="C216" i="29"/>
  <c r="D216" i="29"/>
  <c r="E216" i="29"/>
  <c r="G216" i="29"/>
  <c r="H216" i="29"/>
  <c r="J216" i="29"/>
  <c r="N216" i="29"/>
  <c r="O216" i="29"/>
  <c r="Q216" i="29"/>
  <c r="R216" i="29"/>
  <c r="T216" i="29"/>
  <c r="U216" i="29"/>
  <c r="W216" i="29"/>
  <c r="X216" i="29"/>
  <c r="Y216" i="29"/>
  <c r="Z216" i="29"/>
  <c r="AA216" i="29"/>
  <c r="AB216" i="29"/>
  <c r="AC216" i="29"/>
  <c r="AD216" i="29"/>
  <c r="AE216" i="29"/>
  <c r="AF216" i="29"/>
  <c r="AG216" i="29"/>
  <c r="AH216" i="29"/>
  <c r="AI216" i="29"/>
  <c r="AJ216" i="29"/>
  <c r="AK216" i="29"/>
  <c r="AL216" i="29"/>
  <c r="AO216" i="29"/>
  <c r="AP216" i="29"/>
  <c r="AQ216" i="29"/>
  <c r="AR216" i="29"/>
  <c r="AS216" i="29"/>
  <c r="AT216" i="29"/>
  <c r="A217" i="29"/>
  <c r="B217" i="29"/>
  <c r="C217" i="29"/>
  <c r="D217" i="29"/>
  <c r="E217" i="29"/>
  <c r="G217" i="29"/>
  <c r="H217" i="29"/>
  <c r="J217" i="29"/>
  <c r="N217" i="29"/>
  <c r="O217" i="29"/>
  <c r="Q217" i="29"/>
  <c r="R217" i="29"/>
  <c r="T217" i="29"/>
  <c r="U217" i="29"/>
  <c r="W217" i="29"/>
  <c r="X217" i="29"/>
  <c r="Y217" i="29"/>
  <c r="Z217" i="29"/>
  <c r="AA217" i="29"/>
  <c r="AB217" i="29"/>
  <c r="AC217" i="29"/>
  <c r="AD217" i="29"/>
  <c r="AE217" i="29"/>
  <c r="AF217" i="29"/>
  <c r="AG217" i="29"/>
  <c r="AH217" i="29"/>
  <c r="AI217" i="29"/>
  <c r="AJ217" i="29"/>
  <c r="AK217" i="29"/>
  <c r="AL217" i="29"/>
  <c r="AO217" i="29"/>
  <c r="AP217" i="29"/>
  <c r="AQ217" i="29"/>
  <c r="AR217" i="29"/>
  <c r="AS217" i="29"/>
  <c r="AT217" i="29"/>
  <c r="A218" i="29"/>
  <c r="B218" i="29"/>
  <c r="C218" i="29"/>
  <c r="D218" i="29"/>
  <c r="E218" i="29"/>
  <c r="G218" i="29"/>
  <c r="H218" i="29"/>
  <c r="J218" i="29"/>
  <c r="N218" i="29"/>
  <c r="O218" i="29"/>
  <c r="Q218" i="29"/>
  <c r="R218" i="29"/>
  <c r="T218" i="29"/>
  <c r="U218" i="29"/>
  <c r="W218" i="29"/>
  <c r="X218" i="29"/>
  <c r="Y218" i="29"/>
  <c r="Z218" i="29"/>
  <c r="AA218" i="29"/>
  <c r="AB218" i="29"/>
  <c r="AC218" i="29"/>
  <c r="AD218" i="29"/>
  <c r="AE218" i="29"/>
  <c r="AF218" i="29"/>
  <c r="AG218" i="29"/>
  <c r="AH218" i="29"/>
  <c r="AI218" i="29"/>
  <c r="AJ218" i="29"/>
  <c r="AK218" i="29"/>
  <c r="AL218" i="29"/>
  <c r="AO218" i="29"/>
  <c r="AP218" i="29"/>
  <c r="AQ218" i="29"/>
  <c r="AR218" i="29"/>
  <c r="AS218" i="29"/>
  <c r="AT218" i="29"/>
  <c r="A219" i="29"/>
  <c r="B219" i="29"/>
  <c r="C219" i="29"/>
  <c r="D219" i="29"/>
  <c r="E219" i="29"/>
  <c r="G219" i="29"/>
  <c r="H219" i="29"/>
  <c r="J219" i="29"/>
  <c r="N219" i="29"/>
  <c r="O219" i="29"/>
  <c r="Q219" i="29"/>
  <c r="R219" i="29"/>
  <c r="T219" i="29"/>
  <c r="U219" i="29"/>
  <c r="W219" i="29"/>
  <c r="X219" i="29"/>
  <c r="Y219" i="29"/>
  <c r="Z219" i="29"/>
  <c r="AA219" i="29"/>
  <c r="AB219" i="29"/>
  <c r="AC219" i="29"/>
  <c r="AD219" i="29"/>
  <c r="AE219" i="29"/>
  <c r="AF219" i="29"/>
  <c r="AG219" i="29"/>
  <c r="AH219" i="29"/>
  <c r="AI219" i="29"/>
  <c r="AJ219" i="29"/>
  <c r="AK219" i="29"/>
  <c r="AL219" i="29"/>
  <c r="AO219" i="29"/>
  <c r="AP219" i="29"/>
  <c r="AQ219" i="29"/>
  <c r="AR219" i="29"/>
  <c r="AS219" i="29"/>
  <c r="AT219" i="29"/>
  <c r="A220" i="29"/>
  <c r="B220" i="29"/>
  <c r="C220" i="29"/>
  <c r="D220" i="29"/>
  <c r="E220" i="29"/>
  <c r="G220" i="29"/>
  <c r="H220" i="29"/>
  <c r="J220" i="29"/>
  <c r="N220" i="29"/>
  <c r="O220" i="29"/>
  <c r="Q220" i="29"/>
  <c r="R220" i="29"/>
  <c r="T220" i="29"/>
  <c r="U220" i="29"/>
  <c r="W220" i="29"/>
  <c r="X220" i="29"/>
  <c r="Y220" i="29"/>
  <c r="Z220" i="29"/>
  <c r="AA220" i="29"/>
  <c r="AB220" i="29"/>
  <c r="AC220" i="29"/>
  <c r="AD220" i="29"/>
  <c r="AE220" i="29"/>
  <c r="AF220" i="29"/>
  <c r="AG220" i="29"/>
  <c r="AH220" i="29"/>
  <c r="AI220" i="29"/>
  <c r="AJ220" i="29"/>
  <c r="AK220" i="29"/>
  <c r="AL220" i="29"/>
  <c r="AO220" i="29"/>
  <c r="AP220" i="29"/>
  <c r="AQ220" i="29"/>
  <c r="AR220" i="29"/>
  <c r="AS220" i="29"/>
  <c r="AT220" i="29"/>
  <c r="A221" i="29"/>
  <c r="B221" i="29"/>
  <c r="C221" i="29"/>
  <c r="D221" i="29"/>
  <c r="E221" i="29"/>
  <c r="G221" i="29"/>
  <c r="H221" i="29"/>
  <c r="J221" i="29"/>
  <c r="N221" i="29"/>
  <c r="O221" i="29"/>
  <c r="Q221" i="29"/>
  <c r="R221" i="29"/>
  <c r="T221" i="29"/>
  <c r="U221" i="29"/>
  <c r="W221" i="29"/>
  <c r="X221" i="29"/>
  <c r="Y221" i="29"/>
  <c r="Z221" i="29"/>
  <c r="AA221" i="29"/>
  <c r="AB221" i="29"/>
  <c r="AC221" i="29"/>
  <c r="AD221" i="29"/>
  <c r="AE221" i="29"/>
  <c r="AF221" i="29"/>
  <c r="AG221" i="29"/>
  <c r="AH221" i="29"/>
  <c r="AI221" i="29"/>
  <c r="AJ221" i="29"/>
  <c r="AK221" i="29"/>
  <c r="AL221" i="29"/>
  <c r="AO221" i="29"/>
  <c r="AP221" i="29"/>
  <c r="AQ221" i="29"/>
  <c r="AR221" i="29"/>
  <c r="AS221" i="29"/>
  <c r="AT221" i="29"/>
  <c r="A222" i="29"/>
  <c r="B222" i="29"/>
  <c r="C222" i="29"/>
  <c r="D222" i="29"/>
  <c r="E222" i="29"/>
  <c r="G222" i="29"/>
  <c r="H222" i="29"/>
  <c r="J222" i="29"/>
  <c r="N222" i="29"/>
  <c r="O222" i="29"/>
  <c r="Q222" i="29"/>
  <c r="R222" i="29"/>
  <c r="T222" i="29"/>
  <c r="U222" i="29"/>
  <c r="W222" i="29"/>
  <c r="X222" i="29"/>
  <c r="Y222" i="29"/>
  <c r="Z222" i="29"/>
  <c r="AA222" i="29"/>
  <c r="AB222" i="29"/>
  <c r="AC222" i="29"/>
  <c r="AD222" i="29"/>
  <c r="AE222" i="29"/>
  <c r="AF222" i="29"/>
  <c r="AG222" i="29"/>
  <c r="AH222" i="29"/>
  <c r="AI222" i="29"/>
  <c r="AJ222" i="29"/>
  <c r="AK222" i="29"/>
  <c r="AL222" i="29"/>
  <c r="AO222" i="29"/>
  <c r="AP222" i="29"/>
  <c r="AQ222" i="29"/>
  <c r="AR222" i="29"/>
  <c r="AS222" i="29"/>
  <c r="AT222" i="29"/>
  <c r="A223" i="29"/>
  <c r="B223" i="29"/>
  <c r="C223" i="29"/>
  <c r="D223" i="29"/>
  <c r="E223" i="29"/>
  <c r="G223" i="29"/>
  <c r="H223" i="29"/>
  <c r="J223" i="29"/>
  <c r="N223" i="29"/>
  <c r="O223" i="29"/>
  <c r="Q223" i="29"/>
  <c r="R223" i="29"/>
  <c r="T223" i="29"/>
  <c r="U223" i="29"/>
  <c r="W223" i="29"/>
  <c r="X223" i="29"/>
  <c r="Y223" i="29"/>
  <c r="Z223" i="29"/>
  <c r="AA223" i="29"/>
  <c r="AB223" i="29"/>
  <c r="AC223" i="29"/>
  <c r="AD223" i="29"/>
  <c r="AE223" i="29"/>
  <c r="AF223" i="29"/>
  <c r="AG223" i="29"/>
  <c r="AH223" i="29"/>
  <c r="AI223" i="29"/>
  <c r="AJ223" i="29"/>
  <c r="AK223" i="29"/>
  <c r="AL223" i="29"/>
  <c r="AO223" i="29"/>
  <c r="AP223" i="29"/>
  <c r="AQ223" i="29"/>
  <c r="AR223" i="29"/>
  <c r="AS223" i="29"/>
  <c r="AT223" i="29"/>
  <c r="A224" i="29"/>
  <c r="B224" i="29"/>
  <c r="C224" i="29"/>
  <c r="D224" i="29"/>
  <c r="E224" i="29"/>
  <c r="G224" i="29"/>
  <c r="H224" i="29"/>
  <c r="J224" i="29"/>
  <c r="N224" i="29"/>
  <c r="O224" i="29"/>
  <c r="Q224" i="29"/>
  <c r="R224" i="29"/>
  <c r="T224" i="29"/>
  <c r="U224" i="29"/>
  <c r="W224" i="29"/>
  <c r="X224" i="29"/>
  <c r="Y224" i="29"/>
  <c r="Z224" i="29"/>
  <c r="AA224" i="29"/>
  <c r="AB224" i="29"/>
  <c r="AC224" i="29"/>
  <c r="AD224" i="29"/>
  <c r="AE224" i="29"/>
  <c r="AF224" i="29"/>
  <c r="AG224" i="29"/>
  <c r="AH224" i="29"/>
  <c r="AI224" i="29"/>
  <c r="AJ224" i="29"/>
  <c r="AK224" i="29"/>
  <c r="AL224" i="29"/>
  <c r="AO224" i="29"/>
  <c r="AP224" i="29"/>
  <c r="AQ224" i="29"/>
  <c r="AR224" i="29"/>
  <c r="AS224" i="29"/>
  <c r="AT224" i="29"/>
  <c r="A225" i="29"/>
  <c r="B225" i="29"/>
  <c r="C225" i="29"/>
  <c r="D225" i="29"/>
  <c r="E225" i="29"/>
  <c r="G225" i="29"/>
  <c r="H225" i="29"/>
  <c r="J225" i="29"/>
  <c r="N225" i="29"/>
  <c r="O225" i="29"/>
  <c r="Q225" i="29"/>
  <c r="R225" i="29"/>
  <c r="T225" i="29"/>
  <c r="U225" i="29"/>
  <c r="W225" i="29"/>
  <c r="X225" i="29"/>
  <c r="Y225" i="29"/>
  <c r="Z225" i="29"/>
  <c r="AA225" i="29"/>
  <c r="AB225" i="29"/>
  <c r="AC225" i="29"/>
  <c r="AD225" i="29"/>
  <c r="AE225" i="29"/>
  <c r="AF225" i="29"/>
  <c r="AG225" i="29"/>
  <c r="AH225" i="29"/>
  <c r="AI225" i="29"/>
  <c r="AJ225" i="29"/>
  <c r="AK225" i="29"/>
  <c r="AL225" i="29"/>
  <c r="AO225" i="29"/>
  <c r="AP225" i="29"/>
  <c r="AQ225" i="29"/>
  <c r="AR225" i="29"/>
  <c r="AS225" i="29"/>
  <c r="AT225" i="29"/>
  <c r="A226" i="29"/>
  <c r="B226" i="29"/>
  <c r="C226" i="29"/>
  <c r="D226" i="29"/>
  <c r="E226" i="29"/>
  <c r="G226" i="29"/>
  <c r="H226" i="29"/>
  <c r="J226" i="29"/>
  <c r="N226" i="29"/>
  <c r="O226" i="29"/>
  <c r="Q226" i="29"/>
  <c r="R226" i="29"/>
  <c r="T226" i="29"/>
  <c r="U226" i="29"/>
  <c r="W226" i="29"/>
  <c r="X226" i="29"/>
  <c r="Y226" i="29"/>
  <c r="Z226" i="29"/>
  <c r="AA226" i="29"/>
  <c r="AB226" i="29"/>
  <c r="AC226" i="29"/>
  <c r="AD226" i="29"/>
  <c r="AE226" i="29"/>
  <c r="AF226" i="29"/>
  <c r="AG226" i="29"/>
  <c r="AH226" i="29"/>
  <c r="AI226" i="29"/>
  <c r="AJ226" i="29"/>
  <c r="AK226" i="29"/>
  <c r="AL226" i="29"/>
  <c r="AO226" i="29"/>
  <c r="AP226" i="29"/>
  <c r="AQ226" i="29"/>
  <c r="AR226" i="29"/>
  <c r="AS226" i="29"/>
  <c r="AT226" i="29"/>
  <c r="A227" i="29"/>
  <c r="B227" i="29"/>
  <c r="C227" i="29"/>
  <c r="D227" i="29"/>
  <c r="E227" i="29"/>
  <c r="G227" i="29"/>
  <c r="H227" i="29"/>
  <c r="J227" i="29"/>
  <c r="N227" i="29"/>
  <c r="O227" i="29"/>
  <c r="Q227" i="29"/>
  <c r="R227" i="29"/>
  <c r="T227" i="29"/>
  <c r="U227" i="29"/>
  <c r="W227" i="29"/>
  <c r="X227" i="29"/>
  <c r="Y227" i="29"/>
  <c r="Z227" i="29"/>
  <c r="AA227" i="29"/>
  <c r="AB227" i="29"/>
  <c r="AC227" i="29"/>
  <c r="AD227" i="29"/>
  <c r="AE227" i="29"/>
  <c r="AF227" i="29"/>
  <c r="AG227" i="29"/>
  <c r="AH227" i="29"/>
  <c r="AI227" i="29"/>
  <c r="AJ227" i="29"/>
  <c r="AK227" i="29"/>
  <c r="AL227" i="29"/>
  <c r="AO227" i="29"/>
  <c r="AP227" i="29"/>
  <c r="AQ227" i="29"/>
  <c r="AR227" i="29"/>
  <c r="AS227" i="29"/>
  <c r="AT227" i="29"/>
  <c r="A228" i="29"/>
  <c r="B228" i="29"/>
  <c r="C228" i="29"/>
  <c r="D228" i="29"/>
  <c r="E228" i="29"/>
  <c r="G228" i="29"/>
  <c r="H228" i="29"/>
  <c r="J228" i="29"/>
  <c r="N228" i="29"/>
  <c r="O228" i="29"/>
  <c r="Q228" i="29"/>
  <c r="R228" i="29"/>
  <c r="T228" i="29"/>
  <c r="U228" i="29"/>
  <c r="W228" i="29"/>
  <c r="X228" i="29"/>
  <c r="Y228" i="29"/>
  <c r="Z228" i="29"/>
  <c r="AA228" i="29"/>
  <c r="AB228" i="29"/>
  <c r="AC228" i="29"/>
  <c r="AD228" i="29"/>
  <c r="AE228" i="29"/>
  <c r="AF228" i="29"/>
  <c r="AG228" i="29"/>
  <c r="AH228" i="29"/>
  <c r="AI228" i="29"/>
  <c r="AJ228" i="29"/>
  <c r="AK228" i="29"/>
  <c r="AL228" i="29"/>
  <c r="AO228" i="29"/>
  <c r="AP228" i="29"/>
  <c r="AQ228" i="29"/>
  <c r="AR228" i="29"/>
  <c r="AS228" i="29"/>
  <c r="AT228" i="29"/>
  <c r="A229" i="29"/>
  <c r="B229" i="29"/>
  <c r="C229" i="29"/>
  <c r="D229" i="29"/>
  <c r="E229" i="29"/>
  <c r="G229" i="29"/>
  <c r="H229" i="29"/>
  <c r="J229" i="29"/>
  <c r="N229" i="29"/>
  <c r="O229" i="29"/>
  <c r="Q229" i="29"/>
  <c r="R229" i="29"/>
  <c r="T229" i="29"/>
  <c r="U229" i="29"/>
  <c r="W229" i="29"/>
  <c r="X229" i="29"/>
  <c r="Y229" i="29"/>
  <c r="Z229" i="29"/>
  <c r="AA229" i="29"/>
  <c r="AB229" i="29"/>
  <c r="AC229" i="29"/>
  <c r="AD229" i="29"/>
  <c r="AE229" i="29"/>
  <c r="AF229" i="29"/>
  <c r="AG229" i="29"/>
  <c r="AH229" i="29"/>
  <c r="AI229" i="29"/>
  <c r="AJ229" i="29"/>
  <c r="AK229" i="29"/>
  <c r="AL229" i="29"/>
  <c r="AO229" i="29"/>
  <c r="AP229" i="29"/>
  <c r="AQ229" i="29"/>
  <c r="AR229" i="29"/>
  <c r="AS229" i="29"/>
  <c r="AT229" i="29"/>
  <c r="A230" i="29"/>
  <c r="B230" i="29"/>
  <c r="C230" i="29"/>
  <c r="D230" i="29"/>
  <c r="E230" i="29"/>
  <c r="G230" i="29"/>
  <c r="H230" i="29"/>
  <c r="J230" i="29"/>
  <c r="N230" i="29"/>
  <c r="O230" i="29"/>
  <c r="Q230" i="29"/>
  <c r="R230" i="29"/>
  <c r="T230" i="29"/>
  <c r="U230" i="29"/>
  <c r="W230" i="29"/>
  <c r="X230" i="29"/>
  <c r="Y230" i="29"/>
  <c r="Z230" i="29"/>
  <c r="AA230" i="29"/>
  <c r="AB230" i="29"/>
  <c r="AC230" i="29"/>
  <c r="AD230" i="29"/>
  <c r="AE230" i="29"/>
  <c r="AF230" i="29"/>
  <c r="AG230" i="29"/>
  <c r="AH230" i="29"/>
  <c r="AI230" i="29"/>
  <c r="AJ230" i="29"/>
  <c r="AK230" i="29"/>
  <c r="AL230" i="29"/>
  <c r="AO230" i="29"/>
  <c r="AP230" i="29"/>
  <c r="AQ230" i="29"/>
  <c r="AR230" i="29"/>
  <c r="AS230" i="29"/>
  <c r="AT230" i="29"/>
  <c r="A231" i="29"/>
  <c r="B231" i="29"/>
  <c r="C231" i="29"/>
  <c r="D231" i="29"/>
  <c r="E231" i="29"/>
  <c r="G231" i="29"/>
  <c r="H231" i="29"/>
  <c r="J231" i="29"/>
  <c r="N231" i="29"/>
  <c r="O231" i="29"/>
  <c r="Q231" i="29"/>
  <c r="R231" i="29"/>
  <c r="T231" i="29"/>
  <c r="U231" i="29"/>
  <c r="W231" i="29"/>
  <c r="X231" i="29"/>
  <c r="Y231" i="29"/>
  <c r="Z231" i="29"/>
  <c r="AA231" i="29"/>
  <c r="AB231" i="29"/>
  <c r="AC231" i="29"/>
  <c r="AD231" i="29"/>
  <c r="AE231" i="29"/>
  <c r="AF231" i="29"/>
  <c r="AG231" i="29"/>
  <c r="AH231" i="29"/>
  <c r="AI231" i="29"/>
  <c r="AJ231" i="29"/>
  <c r="AK231" i="29"/>
  <c r="AL231" i="29"/>
  <c r="AO231" i="29"/>
  <c r="AP231" i="29"/>
  <c r="AQ231" i="29"/>
  <c r="AR231" i="29"/>
  <c r="AS231" i="29"/>
  <c r="AT231" i="29"/>
  <c r="A232" i="29"/>
  <c r="B232" i="29"/>
  <c r="C232" i="29"/>
  <c r="D232" i="29"/>
  <c r="E232" i="29"/>
  <c r="G232" i="29"/>
  <c r="H232" i="29"/>
  <c r="J232" i="29"/>
  <c r="N232" i="29"/>
  <c r="O232" i="29"/>
  <c r="Q232" i="29"/>
  <c r="R232" i="29"/>
  <c r="T232" i="29"/>
  <c r="U232" i="29"/>
  <c r="W232" i="29"/>
  <c r="X232" i="29"/>
  <c r="Y232" i="29"/>
  <c r="Z232" i="29"/>
  <c r="AA232" i="29"/>
  <c r="AB232" i="29"/>
  <c r="AC232" i="29"/>
  <c r="AD232" i="29"/>
  <c r="AE232" i="29"/>
  <c r="AF232" i="29"/>
  <c r="AG232" i="29"/>
  <c r="AH232" i="29"/>
  <c r="AI232" i="29"/>
  <c r="AJ232" i="29"/>
  <c r="AK232" i="29"/>
  <c r="AL232" i="29"/>
  <c r="AO232" i="29"/>
  <c r="AP232" i="29"/>
  <c r="AQ232" i="29"/>
  <c r="AR232" i="29"/>
  <c r="AS232" i="29"/>
  <c r="AT232" i="29"/>
  <c r="A233" i="29"/>
  <c r="B233" i="29"/>
  <c r="C233" i="29"/>
  <c r="D233" i="29"/>
  <c r="E233" i="29"/>
  <c r="G233" i="29"/>
  <c r="H233" i="29"/>
  <c r="J233" i="29"/>
  <c r="N233" i="29"/>
  <c r="O233" i="29"/>
  <c r="Q233" i="29"/>
  <c r="R233" i="29"/>
  <c r="T233" i="29"/>
  <c r="U233" i="29"/>
  <c r="W233" i="29"/>
  <c r="X233" i="29"/>
  <c r="Y233" i="29"/>
  <c r="Z233" i="29"/>
  <c r="AA233" i="29"/>
  <c r="AB233" i="29"/>
  <c r="AC233" i="29"/>
  <c r="AD233" i="29"/>
  <c r="AE233" i="29"/>
  <c r="AF233" i="29"/>
  <c r="AG233" i="29"/>
  <c r="AH233" i="29"/>
  <c r="AI233" i="29"/>
  <c r="AJ233" i="29"/>
  <c r="AK233" i="29"/>
  <c r="AL233" i="29"/>
  <c r="AO233" i="29"/>
  <c r="AP233" i="29"/>
  <c r="AQ233" i="29"/>
  <c r="AR233" i="29"/>
  <c r="AS233" i="29"/>
  <c r="AT233" i="29"/>
  <c r="A234" i="29"/>
  <c r="B234" i="29"/>
  <c r="C234" i="29"/>
  <c r="D234" i="29"/>
  <c r="E234" i="29"/>
  <c r="G234" i="29"/>
  <c r="H234" i="29"/>
  <c r="J234" i="29"/>
  <c r="N234" i="29"/>
  <c r="O234" i="29"/>
  <c r="Q234" i="29"/>
  <c r="R234" i="29"/>
  <c r="T234" i="29"/>
  <c r="U234" i="29"/>
  <c r="W234" i="29"/>
  <c r="X234" i="29"/>
  <c r="Y234" i="29"/>
  <c r="Z234" i="29"/>
  <c r="AA234" i="29"/>
  <c r="AB234" i="29"/>
  <c r="AC234" i="29"/>
  <c r="AD234" i="29"/>
  <c r="AE234" i="29"/>
  <c r="AF234" i="29"/>
  <c r="AG234" i="29"/>
  <c r="AH234" i="29"/>
  <c r="AI234" i="29"/>
  <c r="AJ234" i="29"/>
  <c r="AK234" i="29"/>
  <c r="AL234" i="29"/>
  <c r="AO234" i="29"/>
  <c r="AP234" i="29"/>
  <c r="AQ234" i="29"/>
  <c r="AR234" i="29"/>
  <c r="AS234" i="29"/>
  <c r="AT234" i="29"/>
  <c r="A235" i="29"/>
  <c r="B235" i="29"/>
  <c r="C235" i="29"/>
  <c r="D235" i="29"/>
  <c r="E235" i="29"/>
  <c r="G235" i="29"/>
  <c r="H235" i="29"/>
  <c r="J235" i="29"/>
  <c r="N235" i="29"/>
  <c r="O235" i="29"/>
  <c r="Q235" i="29"/>
  <c r="R235" i="29"/>
  <c r="T235" i="29"/>
  <c r="U235" i="29"/>
  <c r="W235" i="29"/>
  <c r="X235" i="29"/>
  <c r="Y235" i="29"/>
  <c r="Z235" i="29"/>
  <c r="AA235" i="29"/>
  <c r="AB235" i="29"/>
  <c r="AC235" i="29"/>
  <c r="AD235" i="29"/>
  <c r="AE235" i="29"/>
  <c r="AF235" i="29"/>
  <c r="AG235" i="29"/>
  <c r="AH235" i="29"/>
  <c r="AI235" i="29"/>
  <c r="AJ235" i="29"/>
  <c r="AK235" i="29"/>
  <c r="AL235" i="29"/>
  <c r="AO235" i="29"/>
  <c r="AP235" i="29"/>
  <c r="AQ235" i="29"/>
  <c r="AR235" i="29"/>
  <c r="AS235" i="29"/>
  <c r="AT235" i="29"/>
  <c r="A236" i="29"/>
  <c r="B236" i="29"/>
  <c r="C236" i="29"/>
  <c r="D236" i="29"/>
  <c r="E236" i="29"/>
  <c r="G236" i="29"/>
  <c r="H236" i="29"/>
  <c r="J236" i="29"/>
  <c r="N236" i="29"/>
  <c r="O236" i="29"/>
  <c r="Q236" i="29"/>
  <c r="R236" i="29"/>
  <c r="T236" i="29"/>
  <c r="U236" i="29"/>
  <c r="W236" i="29"/>
  <c r="X236" i="29"/>
  <c r="Y236" i="29"/>
  <c r="Z236" i="29"/>
  <c r="AA236" i="29"/>
  <c r="AB236" i="29"/>
  <c r="AC236" i="29"/>
  <c r="AD236" i="29"/>
  <c r="AE236" i="29"/>
  <c r="AF236" i="29"/>
  <c r="AG236" i="29"/>
  <c r="AH236" i="29"/>
  <c r="AI236" i="29"/>
  <c r="AJ236" i="29"/>
  <c r="AK236" i="29"/>
  <c r="AL236" i="29"/>
  <c r="AO236" i="29"/>
  <c r="AP236" i="29"/>
  <c r="AQ236" i="29"/>
  <c r="AR236" i="29"/>
  <c r="AS236" i="29"/>
  <c r="AT236" i="29"/>
  <c r="A237" i="29"/>
  <c r="B237" i="29"/>
  <c r="C237" i="29"/>
  <c r="D237" i="29"/>
  <c r="E237" i="29"/>
  <c r="G237" i="29"/>
  <c r="H237" i="29"/>
  <c r="J237" i="29"/>
  <c r="N237" i="29"/>
  <c r="O237" i="29"/>
  <c r="Q237" i="29"/>
  <c r="R237" i="29"/>
  <c r="T237" i="29"/>
  <c r="U237" i="29"/>
  <c r="W237" i="29"/>
  <c r="X237" i="29"/>
  <c r="Y237" i="29"/>
  <c r="Z237" i="29"/>
  <c r="AA237" i="29"/>
  <c r="AB237" i="29"/>
  <c r="AC237" i="29"/>
  <c r="AD237" i="29"/>
  <c r="AE237" i="29"/>
  <c r="AF237" i="29"/>
  <c r="AG237" i="29"/>
  <c r="AH237" i="29"/>
  <c r="AI237" i="29"/>
  <c r="AJ237" i="29"/>
  <c r="AK237" i="29"/>
  <c r="AL237" i="29"/>
  <c r="AO237" i="29"/>
  <c r="AP237" i="29"/>
  <c r="AQ237" i="29"/>
  <c r="AR237" i="29"/>
  <c r="AS237" i="29"/>
  <c r="AT237" i="29"/>
  <c r="A238" i="29"/>
  <c r="B238" i="29"/>
  <c r="C238" i="29"/>
  <c r="D238" i="29"/>
  <c r="E238" i="29"/>
  <c r="G238" i="29"/>
  <c r="H238" i="29"/>
  <c r="J238" i="29"/>
  <c r="N238" i="29"/>
  <c r="O238" i="29"/>
  <c r="Q238" i="29"/>
  <c r="R238" i="29"/>
  <c r="T238" i="29"/>
  <c r="U238" i="29"/>
  <c r="W238" i="29"/>
  <c r="X238" i="29"/>
  <c r="Y238" i="29"/>
  <c r="Z238" i="29"/>
  <c r="AA238" i="29"/>
  <c r="AB238" i="29"/>
  <c r="AC238" i="29"/>
  <c r="AD238" i="29"/>
  <c r="AE238" i="29"/>
  <c r="AF238" i="29"/>
  <c r="AG238" i="29"/>
  <c r="AH238" i="29"/>
  <c r="AI238" i="29"/>
  <c r="AJ238" i="29"/>
  <c r="AK238" i="29"/>
  <c r="AL238" i="29"/>
  <c r="AO238" i="29"/>
  <c r="AP238" i="29"/>
  <c r="AQ238" i="29"/>
  <c r="AR238" i="29"/>
  <c r="AS238" i="29"/>
  <c r="AT238" i="29"/>
  <c r="A239" i="29"/>
  <c r="B239" i="29"/>
  <c r="C239" i="29"/>
  <c r="D239" i="29"/>
  <c r="E239" i="29"/>
  <c r="G239" i="29"/>
  <c r="H239" i="29"/>
  <c r="J239" i="29"/>
  <c r="N239" i="29"/>
  <c r="O239" i="29"/>
  <c r="Q239" i="29"/>
  <c r="R239" i="29"/>
  <c r="T239" i="29"/>
  <c r="U239" i="29"/>
  <c r="W239" i="29"/>
  <c r="X239" i="29"/>
  <c r="Y239" i="29"/>
  <c r="Z239" i="29"/>
  <c r="AA239" i="29"/>
  <c r="AB239" i="29"/>
  <c r="AC239" i="29"/>
  <c r="AD239" i="29"/>
  <c r="AE239" i="29"/>
  <c r="AF239" i="29"/>
  <c r="AG239" i="29"/>
  <c r="AH239" i="29"/>
  <c r="AI239" i="29"/>
  <c r="AJ239" i="29"/>
  <c r="AK239" i="29"/>
  <c r="AL239" i="29"/>
  <c r="AO239" i="29"/>
  <c r="AP239" i="29"/>
  <c r="AQ239" i="29"/>
  <c r="AR239" i="29"/>
  <c r="AS239" i="29"/>
  <c r="AT239" i="29"/>
  <c r="A240" i="29"/>
  <c r="B240" i="29"/>
  <c r="C240" i="29"/>
  <c r="D240" i="29"/>
  <c r="E240" i="29"/>
  <c r="G240" i="29"/>
  <c r="H240" i="29"/>
  <c r="J240" i="29"/>
  <c r="N240" i="29"/>
  <c r="O240" i="29"/>
  <c r="Q240" i="29"/>
  <c r="R240" i="29"/>
  <c r="T240" i="29"/>
  <c r="U240" i="29"/>
  <c r="W240" i="29"/>
  <c r="X240" i="29"/>
  <c r="Y240" i="29"/>
  <c r="Z240" i="29"/>
  <c r="AA240" i="29"/>
  <c r="AB240" i="29"/>
  <c r="AC240" i="29"/>
  <c r="AD240" i="29"/>
  <c r="AE240" i="29"/>
  <c r="AF240" i="29"/>
  <c r="AG240" i="29"/>
  <c r="AH240" i="29"/>
  <c r="AI240" i="29"/>
  <c r="AJ240" i="29"/>
  <c r="AK240" i="29"/>
  <c r="AL240" i="29"/>
  <c r="AO240" i="29"/>
  <c r="AP240" i="29"/>
  <c r="AQ240" i="29"/>
  <c r="AR240" i="29"/>
  <c r="AS240" i="29"/>
  <c r="AT240" i="29"/>
  <c r="A241" i="29"/>
  <c r="B241" i="29"/>
  <c r="C241" i="29"/>
  <c r="D241" i="29"/>
  <c r="E241" i="29"/>
  <c r="G241" i="29"/>
  <c r="H241" i="29"/>
  <c r="J241" i="29"/>
  <c r="N241" i="29"/>
  <c r="O241" i="29"/>
  <c r="Q241" i="29"/>
  <c r="R241" i="29"/>
  <c r="T241" i="29"/>
  <c r="U241" i="29"/>
  <c r="W241" i="29"/>
  <c r="X241" i="29"/>
  <c r="Y241" i="29"/>
  <c r="Z241" i="29"/>
  <c r="AA241" i="29"/>
  <c r="AB241" i="29"/>
  <c r="AC241" i="29"/>
  <c r="AD241" i="29"/>
  <c r="AE241" i="29"/>
  <c r="AF241" i="29"/>
  <c r="AG241" i="29"/>
  <c r="AH241" i="29"/>
  <c r="AI241" i="29"/>
  <c r="AJ241" i="29"/>
  <c r="AK241" i="29"/>
  <c r="AL241" i="29"/>
  <c r="AO241" i="29"/>
  <c r="AP241" i="29"/>
  <c r="AQ241" i="29"/>
  <c r="AR241" i="29"/>
  <c r="AS241" i="29"/>
  <c r="AT241" i="29"/>
  <c r="A242" i="29"/>
  <c r="B242" i="29"/>
  <c r="C242" i="29"/>
  <c r="D242" i="29"/>
  <c r="E242" i="29"/>
  <c r="G242" i="29"/>
  <c r="H242" i="29"/>
  <c r="J242" i="29"/>
  <c r="N242" i="29"/>
  <c r="O242" i="29"/>
  <c r="Q242" i="29"/>
  <c r="R242" i="29"/>
  <c r="T242" i="29"/>
  <c r="U242" i="29"/>
  <c r="W242" i="29"/>
  <c r="X242" i="29"/>
  <c r="Y242" i="29"/>
  <c r="Z242" i="29"/>
  <c r="AA242" i="29"/>
  <c r="AB242" i="29"/>
  <c r="AC242" i="29"/>
  <c r="AD242" i="29"/>
  <c r="AE242" i="29"/>
  <c r="AF242" i="29"/>
  <c r="AG242" i="29"/>
  <c r="AH242" i="29"/>
  <c r="AI242" i="29"/>
  <c r="AJ242" i="29"/>
  <c r="AK242" i="29"/>
  <c r="AL242" i="29"/>
  <c r="AO242" i="29"/>
  <c r="AP242" i="29"/>
  <c r="AQ242" i="29"/>
  <c r="AR242" i="29"/>
  <c r="AS242" i="29"/>
  <c r="AT242" i="29"/>
  <c r="A243" i="29"/>
  <c r="B243" i="29"/>
  <c r="C243" i="29"/>
  <c r="D243" i="29"/>
  <c r="E243" i="29"/>
  <c r="G243" i="29"/>
  <c r="H243" i="29"/>
  <c r="J243" i="29"/>
  <c r="N243" i="29"/>
  <c r="O243" i="29"/>
  <c r="Q243" i="29"/>
  <c r="R243" i="29"/>
  <c r="T243" i="29"/>
  <c r="U243" i="29"/>
  <c r="W243" i="29"/>
  <c r="X243" i="29"/>
  <c r="Y243" i="29"/>
  <c r="Z243" i="29"/>
  <c r="AA243" i="29"/>
  <c r="AB243" i="29"/>
  <c r="AC243" i="29"/>
  <c r="AD243" i="29"/>
  <c r="AE243" i="29"/>
  <c r="AF243" i="29"/>
  <c r="AG243" i="29"/>
  <c r="AH243" i="29"/>
  <c r="AI243" i="29"/>
  <c r="AJ243" i="29"/>
  <c r="AK243" i="29"/>
  <c r="AL243" i="29"/>
  <c r="AO243" i="29"/>
  <c r="AP243" i="29"/>
  <c r="AQ243" i="29"/>
  <c r="AR243" i="29"/>
  <c r="AS243" i="29"/>
  <c r="AT243" i="29"/>
  <c r="A244" i="29"/>
  <c r="B244" i="29"/>
  <c r="C244" i="29"/>
  <c r="D244" i="29"/>
  <c r="E244" i="29"/>
  <c r="G244" i="29"/>
  <c r="H244" i="29"/>
  <c r="J244" i="29"/>
  <c r="N244" i="29"/>
  <c r="O244" i="29"/>
  <c r="Q244" i="29"/>
  <c r="R244" i="29"/>
  <c r="T244" i="29"/>
  <c r="U244" i="29"/>
  <c r="W244" i="29"/>
  <c r="X244" i="29"/>
  <c r="Y244" i="29"/>
  <c r="Z244" i="29"/>
  <c r="AA244" i="29"/>
  <c r="AB244" i="29"/>
  <c r="AC244" i="29"/>
  <c r="AD244" i="29"/>
  <c r="AE244" i="29"/>
  <c r="AF244" i="29"/>
  <c r="AG244" i="29"/>
  <c r="AH244" i="29"/>
  <c r="AI244" i="29"/>
  <c r="AJ244" i="29"/>
  <c r="AK244" i="29"/>
  <c r="AL244" i="29"/>
  <c r="AO244" i="29"/>
  <c r="AP244" i="29"/>
  <c r="AQ244" i="29"/>
  <c r="AR244" i="29"/>
  <c r="AS244" i="29"/>
  <c r="AT244" i="29"/>
  <c r="A245" i="29"/>
  <c r="B245" i="29"/>
  <c r="C245" i="29"/>
  <c r="D245" i="29"/>
  <c r="E245" i="29"/>
  <c r="G245" i="29"/>
  <c r="H245" i="29"/>
  <c r="J245" i="29"/>
  <c r="N245" i="29"/>
  <c r="O245" i="29"/>
  <c r="Q245" i="29"/>
  <c r="R245" i="29"/>
  <c r="T245" i="29"/>
  <c r="U245" i="29"/>
  <c r="W245" i="29"/>
  <c r="X245" i="29"/>
  <c r="Y245" i="29"/>
  <c r="Z245" i="29"/>
  <c r="AA245" i="29"/>
  <c r="AB245" i="29"/>
  <c r="AC245" i="29"/>
  <c r="AD245" i="29"/>
  <c r="AE245" i="29"/>
  <c r="AF245" i="29"/>
  <c r="AG245" i="29"/>
  <c r="AH245" i="29"/>
  <c r="AI245" i="29"/>
  <c r="AJ245" i="29"/>
  <c r="AK245" i="29"/>
  <c r="AL245" i="29"/>
  <c r="AO245" i="29"/>
  <c r="AP245" i="29"/>
  <c r="AQ245" i="29"/>
  <c r="AR245" i="29"/>
  <c r="AS245" i="29"/>
  <c r="AT245" i="29"/>
  <c r="A246" i="29"/>
  <c r="B246" i="29"/>
  <c r="C246" i="29"/>
  <c r="D246" i="29"/>
  <c r="E246" i="29"/>
  <c r="G246" i="29"/>
  <c r="H246" i="29"/>
  <c r="J246" i="29"/>
  <c r="N246" i="29"/>
  <c r="O246" i="29"/>
  <c r="Q246" i="29"/>
  <c r="R246" i="29"/>
  <c r="T246" i="29"/>
  <c r="U246" i="29"/>
  <c r="W246" i="29"/>
  <c r="X246" i="29"/>
  <c r="Y246" i="29"/>
  <c r="Z246" i="29"/>
  <c r="AA246" i="29"/>
  <c r="AB246" i="29"/>
  <c r="AC246" i="29"/>
  <c r="AD246" i="29"/>
  <c r="AE246" i="29"/>
  <c r="AF246" i="29"/>
  <c r="AG246" i="29"/>
  <c r="AH246" i="29"/>
  <c r="AI246" i="29"/>
  <c r="AJ246" i="29"/>
  <c r="AK246" i="29"/>
  <c r="AL246" i="29"/>
  <c r="AO246" i="29"/>
  <c r="AP246" i="29"/>
  <c r="AQ246" i="29"/>
  <c r="AR246" i="29"/>
  <c r="AS246" i="29"/>
  <c r="AT246" i="29"/>
  <c r="A247" i="29"/>
  <c r="B247" i="29"/>
  <c r="C247" i="29"/>
  <c r="D247" i="29"/>
  <c r="E247" i="29"/>
  <c r="G247" i="29"/>
  <c r="H247" i="29"/>
  <c r="J247" i="29"/>
  <c r="N247" i="29"/>
  <c r="O247" i="29"/>
  <c r="Q247" i="29"/>
  <c r="R247" i="29"/>
  <c r="T247" i="29"/>
  <c r="U247" i="29"/>
  <c r="W247" i="29"/>
  <c r="X247" i="29"/>
  <c r="Y247" i="29"/>
  <c r="Z247" i="29"/>
  <c r="AA247" i="29"/>
  <c r="AB247" i="29"/>
  <c r="AC247" i="29"/>
  <c r="AD247" i="29"/>
  <c r="AE247" i="29"/>
  <c r="AF247" i="29"/>
  <c r="AG247" i="29"/>
  <c r="AH247" i="29"/>
  <c r="AI247" i="29"/>
  <c r="AJ247" i="29"/>
  <c r="AK247" i="29"/>
  <c r="AL247" i="29"/>
  <c r="AO247" i="29"/>
  <c r="AP247" i="29"/>
  <c r="AQ247" i="29"/>
  <c r="AR247" i="29"/>
  <c r="AS247" i="29"/>
  <c r="AT247" i="29"/>
  <c r="A248" i="29"/>
  <c r="B248" i="29"/>
  <c r="C248" i="29"/>
  <c r="D248" i="29"/>
  <c r="E248" i="29"/>
  <c r="G248" i="29"/>
  <c r="H248" i="29"/>
  <c r="J248" i="29"/>
  <c r="N248" i="29"/>
  <c r="O248" i="29"/>
  <c r="Q248" i="29"/>
  <c r="R248" i="29"/>
  <c r="T248" i="29"/>
  <c r="U248" i="29"/>
  <c r="W248" i="29"/>
  <c r="X248" i="29"/>
  <c r="Y248" i="29"/>
  <c r="Z248" i="29"/>
  <c r="AA248" i="29"/>
  <c r="AB248" i="29"/>
  <c r="AC248" i="29"/>
  <c r="AD248" i="29"/>
  <c r="AE248" i="29"/>
  <c r="AF248" i="29"/>
  <c r="AG248" i="29"/>
  <c r="AH248" i="29"/>
  <c r="AI248" i="29"/>
  <c r="AJ248" i="29"/>
  <c r="AK248" i="29"/>
  <c r="AL248" i="29"/>
  <c r="AO248" i="29"/>
  <c r="AP248" i="29"/>
  <c r="AQ248" i="29"/>
  <c r="AR248" i="29"/>
  <c r="AS248" i="29"/>
  <c r="AT248" i="29"/>
  <c r="A249" i="29"/>
  <c r="B249" i="29"/>
  <c r="C249" i="29"/>
  <c r="D249" i="29"/>
  <c r="E249" i="29"/>
  <c r="G249" i="29"/>
  <c r="H249" i="29"/>
  <c r="J249" i="29"/>
  <c r="N249" i="29"/>
  <c r="O249" i="29"/>
  <c r="Q249" i="29"/>
  <c r="R249" i="29"/>
  <c r="T249" i="29"/>
  <c r="U249" i="29"/>
  <c r="W249" i="29"/>
  <c r="X249" i="29"/>
  <c r="Y249" i="29"/>
  <c r="Z249" i="29"/>
  <c r="AA249" i="29"/>
  <c r="AB249" i="29"/>
  <c r="AC249" i="29"/>
  <c r="AD249" i="29"/>
  <c r="AE249" i="29"/>
  <c r="AF249" i="29"/>
  <c r="AG249" i="29"/>
  <c r="AH249" i="29"/>
  <c r="AI249" i="29"/>
  <c r="AJ249" i="29"/>
  <c r="AK249" i="29"/>
  <c r="AL249" i="29"/>
  <c r="AO249" i="29"/>
  <c r="AP249" i="29"/>
  <c r="AQ249" i="29"/>
  <c r="AR249" i="29"/>
  <c r="AS249" i="29"/>
  <c r="AT249" i="29"/>
  <c r="A250" i="29"/>
  <c r="L2" i="30"/>
  <c r="N2" i="30"/>
  <c r="A3" i="30"/>
  <c r="B3" i="30"/>
  <c r="C3" i="30"/>
  <c r="D3" i="30"/>
  <c r="E3" i="30"/>
  <c r="J3" i="30"/>
  <c r="I4" i="30"/>
  <c r="J4" i="30"/>
  <c r="L4" i="30"/>
  <c r="M4" i="30"/>
  <c r="AG4" i="30"/>
  <c r="AH4" i="30"/>
  <c r="AI4" i="30"/>
  <c r="AJ4" i="30"/>
  <c r="AK4" i="30"/>
  <c r="AL4" i="30"/>
  <c r="B5" i="30"/>
  <c r="J5" i="30"/>
  <c r="AD5" i="30"/>
  <c r="AE5" i="30"/>
  <c r="AF5" i="30"/>
  <c r="AG5" i="30"/>
  <c r="AH5" i="30"/>
  <c r="AI5" i="30"/>
  <c r="AJ5" i="30"/>
  <c r="AK5" i="30"/>
  <c r="AL5" i="30"/>
  <c r="G6" i="30"/>
  <c r="J6" i="30"/>
  <c r="M6" i="30"/>
  <c r="N6" i="30"/>
  <c r="R6" i="30"/>
  <c r="AD6" i="30"/>
  <c r="AE6" i="30"/>
  <c r="AF6" i="30"/>
  <c r="AG6" i="30"/>
  <c r="AH6" i="30"/>
  <c r="AI6" i="30"/>
  <c r="AJ6" i="30"/>
  <c r="AK6" i="30"/>
  <c r="AL6" i="30"/>
  <c r="N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Q8" i="30"/>
  <c r="R8" i="30"/>
  <c r="Z8" i="30"/>
  <c r="AB8" i="30"/>
  <c r="AC8" i="30"/>
  <c r="AD8" i="30"/>
  <c r="AE8" i="30"/>
  <c r="AF8" i="30"/>
  <c r="AG8" i="30"/>
  <c r="AH8" i="30"/>
  <c r="AI8" i="30"/>
  <c r="AJ8" i="30"/>
  <c r="AK8" i="30"/>
  <c r="AL8" i="30"/>
  <c r="AO8" i="30"/>
  <c r="AP8" i="30"/>
  <c r="AQ8" i="30"/>
  <c r="A10" i="30"/>
  <c r="B10" i="30"/>
  <c r="C10" i="30"/>
  <c r="D10" i="30"/>
  <c r="E10" i="30"/>
  <c r="G10" i="30"/>
  <c r="H10" i="30"/>
  <c r="J10" i="30"/>
  <c r="N10" i="30"/>
  <c r="O10" i="30"/>
  <c r="Q10" i="30"/>
  <c r="R10" i="30"/>
  <c r="T10" i="30"/>
  <c r="U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O10" i="30"/>
  <c r="AP10" i="30"/>
  <c r="AQ10" i="30"/>
  <c r="A11" i="30"/>
  <c r="B11" i="30"/>
  <c r="C11" i="30"/>
  <c r="D11" i="30"/>
  <c r="E11" i="30"/>
  <c r="G11" i="30"/>
  <c r="H11" i="30"/>
  <c r="J11" i="30"/>
  <c r="N11" i="30"/>
  <c r="O11" i="30"/>
  <c r="Q11" i="30"/>
  <c r="R11" i="30"/>
  <c r="T11" i="30"/>
  <c r="U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O11" i="30"/>
  <c r="AP11" i="30"/>
  <c r="AQ11" i="30"/>
  <c r="A12" i="30"/>
  <c r="B12" i="30"/>
  <c r="C12" i="30"/>
  <c r="D12" i="30"/>
  <c r="E12" i="30"/>
  <c r="G12" i="30"/>
  <c r="H12" i="30"/>
  <c r="J12" i="30"/>
  <c r="N12" i="30"/>
  <c r="O12" i="30"/>
  <c r="Q12" i="30"/>
  <c r="R12" i="30"/>
  <c r="T12" i="30"/>
  <c r="U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O12" i="30"/>
  <c r="AP12" i="30"/>
  <c r="AQ12" i="30"/>
  <c r="A13" i="30"/>
  <c r="B13" i="30"/>
  <c r="C13" i="30"/>
  <c r="D13" i="30"/>
  <c r="E13" i="30"/>
  <c r="G13" i="30"/>
  <c r="H13" i="30"/>
  <c r="J13" i="30"/>
  <c r="N13" i="30"/>
  <c r="O13" i="30"/>
  <c r="Q13" i="30"/>
  <c r="R13" i="30"/>
  <c r="T13" i="30"/>
  <c r="U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O13" i="30"/>
  <c r="AP13" i="30"/>
  <c r="AQ13" i="30"/>
  <c r="A14" i="30"/>
  <c r="B14" i="30"/>
  <c r="C14" i="30"/>
  <c r="D14" i="30"/>
  <c r="E14" i="30"/>
  <c r="G14" i="30"/>
  <c r="H14" i="30"/>
  <c r="J14" i="30"/>
  <c r="N14" i="30"/>
  <c r="O14" i="30"/>
  <c r="Q14" i="30"/>
  <c r="R14" i="30"/>
  <c r="T14" i="30"/>
  <c r="U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O14" i="30"/>
  <c r="AP14" i="30"/>
  <c r="AQ14" i="30"/>
  <c r="A15" i="30"/>
  <c r="B15" i="30"/>
  <c r="C15" i="30"/>
  <c r="D15" i="30"/>
  <c r="E15" i="30"/>
  <c r="G15" i="30"/>
  <c r="H15" i="30"/>
  <c r="J15" i="30"/>
  <c r="N15" i="30"/>
  <c r="O15" i="30"/>
  <c r="Q15" i="30"/>
  <c r="R15" i="30"/>
  <c r="T15" i="30"/>
  <c r="U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O15" i="30"/>
  <c r="AP15" i="30"/>
  <c r="AQ15" i="30"/>
  <c r="A16" i="30"/>
  <c r="B16" i="30"/>
  <c r="C16" i="30"/>
  <c r="D16" i="30"/>
  <c r="E16" i="30"/>
  <c r="G16" i="30"/>
  <c r="H16" i="30"/>
  <c r="J16" i="30"/>
  <c r="N16" i="30"/>
  <c r="O16" i="30"/>
  <c r="Q16" i="30"/>
  <c r="R16" i="30"/>
  <c r="T16" i="30"/>
  <c r="U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O16" i="30"/>
  <c r="AP16" i="30"/>
  <c r="AQ16" i="30"/>
  <c r="A17" i="30"/>
  <c r="B17" i="30"/>
  <c r="C17" i="30"/>
  <c r="D17" i="30"/>
  <c r="E17" i="30"/>
  <c r="G17" i="30"/>
  <c r="H17" i="30"/>
  <c r="J17" i="30"/>
  <c r="N17" i="30"/>
  <c r="O17" i="30"/>
  <c r="Q17" i="30"/>
  <c r="R17" i="30"/>
  <c r="T17" i="30"/>
  <c r="U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O17" i="30"/>
  <c r="AP17" i="30"/>
  <c r="AQ17" i="30"/>
  <c r="A18" i="30"/>
  <c r="B18" i="30"/>
  <c r="C18" i="30"/>
  <c r="D18" i="30"/>
  <c r="E18" i="30"/>
  <c r="G18" i="30"/>
  <c r="H18" i="30"/>
  <c r="J18" i="30"/>
  <c r="N18" i="30"/>
  <c r="O18" i="30"/>
  <c r="Q18" i="30"/>
  <c r="R18" i="30"/>
  <c r="T18" i="30"/>
  <c r="U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O18" i="30"/>
  <c r="AP18" i="30"/>
  <c r="AQ18" i="30"/>
  <c r="A19" i="30"/>
  <c r="B19" i="30"/>
  <c r="C19" i="30"/>
  <c r="D19" i="30"/>
  <c r="E19" i="30"/>
  <c r="G19" i="30"/>
  <c r="H19" i="30"/>
  <c r="J19" i="30"/>
  <c r="N19" i="30"/>
  <c r="O19" i="30"/>
  <c r="Q19" i="30"/>
  <c r="R19" i="30"/>
  <c r="T19" i="30"/>
  <c r="U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O19" i="30"/>
  <c r="AP19" i="30"/>
  <c r="AQ19" i="30"/>
  <c r="A20" i="30"/>
  <c r="B20" i="30"/>
  <c r="C20" i="30"/>
  <c r="D20" i="30"/>
  <c r="E20" i="30"/>
  <c r="G20" i="30"/>
  <c r="H20" i="30"/>
  <c r="J20" i="30"/>
  <c r="N20" i="30"/>
  <c r="O20" i="30"/>
  <c r="Q20" i="30"/>
  <c r="R20" i="30"/>
  <c r="T20" i="30"/>
  <c r="U20" i="30"/>
  <c r="W20" i="30"/>
  <c r="X20" i="30"/>
  <c r="Y20" i="30"/>
  <c r="Z20" i="30"/>
  <c r="AA20" i="30"/>
  <c r="AB20" i="30"/>
  <c r="AC20" i="30"/>
  <c r="AD20" i="30"/>
  <c r="AE20" i="30"/>
  <c r="AF20" i="30"/>
  <c r="AG20" i="30"/>
  <c r="AH20" i="30"/>
  <c r="AI20" i="30"/>
  <c r="AJ20" i="30"/>
  <c r="AK20" i="30"/>
  <c r="AL20" i="30"/>
  <c r="AO20" i="30"/>
  <c r="AP20" i="30"/>
  <c r="AQ20" i="30"/>
  <c r="A21" i="30"/>
  <c r="B21" i="30"/>
  <c r="C21" i="30"/>
  <c r="D21" i="30"/>
  <c r="E21" i="30"/>
  <c r="G21" i="30"/>
  <c r="H21" i="30"/>
  <c r="J21" i="30"/>
  <c r="N21" i="30"/>
  <c r="O21" i="30"/>
  <c r="Q21" i="30"/>
  <c r="R21" i="30"/>
  <c r="T21" i="30"/>
  <c r="U21" i="30"/>
  <c r="W21" i="30"/>
  <c r="X21" i="30"/>
  <c r="Y21" i="30"/>
  <c r="Z21" i="30"/>
  <c r="AA21" i="30"/>
  <c r="AB21" i="30"/>
  <c r="AC21" i="30"/>
  <c r="AD21" i="30"/>
  <c r="AE21" i="30"/>
  <c r="AF21" i="30"/>
  <c r="AG21" i="30"/>
  <c r="AH21" i="30"/>
  <c r="AI21" i="30"/>
  <c r="AJ21" i="30"/>
  <c r="AK21" i="30"/>
  <c r="AL21" i="30"/>
  <c r="AO21" i="30"/>
  <c r="AP21" i="30"/>
  <c r="AQ21" i="30"/>
  <c r="A22" i="30"/>
  <c r="B22" i="30"/>
  <c r="C22" i="30"/>
  <c r="D22" i="30"/>
  <c r="E22" i="30"/>
  <c r="G22" i="30"/>
  <c r="H22" i="30"/>
  <c r="J22" i="30"/>
  <c r="N22" i="30"/>
  <c r="O22" i="30"/>
  <c r="Q22" i="30"/>
  <c r="R22" i="30"/>
  <c r="T22" i="30"/>
  <c r="U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AI22" i="30"/>
  <c r="AJ22" i="30"/>
  <c r="AK22" i="30"/>
  <c r="AL22" i="30"/>
  <c r="AO22" i="30"/>
  <c r="AP22" i="30"/>
  <c r="AQ22" i="30"/>
  <c r="A23" i="30"/>
  <c r="B23" i="30"/>
  <c r="C23" i="30"/>
  <c r="D23" i="30"/>
  <c r="E23" i="30"/>
  <c r="G23" i="30"/>
  <c r="H23" i="30"/>
  <c r="J23" i="30"/>
  <c r="N23" i="30"/>
  <c r="O23" i="30"/>
  <c r="Q23" i="30"/>
  <c r="R23" i="30"/>
  <c r="T23" i="30"/>
  <c r="U23" i="30"/>
  <c r="W23" i="30"/>
  <c r="X23" i="30"/>
  <c r="Y23" i="30"/>
  <c r="Z23" i="30"/>
  <c r="AA23" i="30"/>
  <c r="AB23" i="30"/>
  <c r="AC23" i="30"/>
  <c r="AD23" i="30"/>
  <c r="AE23" i="30"/>
  <c r="AF23" i="30"/>
  <c r="AG23" i="30"/>
  <c r="AH23" i="30"/>
  <c r="AI23" i="30"/>
  <c r="AJ23" i="30"/>
  <c r="AK23" i="30"/>
  <c r="AL23" i="30"/>
  <c r="AO23" i="30"/>
  <c r="AP23" i="30"/>
  <c r="AQ23" i="30"/>
  <c r="A24" i="30"/>
  <c r="B24" i="30"/>
  <c r="C24" i="30"/>
  <c r="D24" i="30"/>
  <c r="E24" i="30"/>
  <c r="G24" i="30"/>
  <c r="H24" i="30"/>
  <c r="J24" i="30"/>
  <c r="N24" i="30"/>
  <c r="O24" i="30"/>
  <c r="Q24" i="30"/>
  <c r="R24" i="30"/>
  <c r="T24" i="30"/>
  <c r="U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O24" i="30"/>
  <c r="AP24" i="30"/>
  <c r="AQ24" i="30"/>
  <c r="A25" i="30"/>
  <c r="B25" i="30"/>
  <c r="C25" i="30"/>
  <c r="D25" i="30"/>
  <c r="E25" i="30"/>
  <c r="G25" i="30"/>
  <c r="H25" i="30"/>
  <c r="J25" i="30"/>
  <c r="N25" i="30"/>
  <c r="O25" i="30"/>
  <c r="Q25" i="30"/>
  <c r="R25" i="30"/>
  <c r="T25" i="30"/>
  <c r="U25" i="30"/>
  <c r="W25" i="30"/>
  <c r="X25" i="30"/>
  <c r="Y25" i="30"/>
  <c r="Z25" i="30"/>
  <c r="AA25" i="30"/>
  <c r="AB25" i="30"/>
  <c r="AC25" i="30"/>
  <c r="AD25" i="30"/>
  <c r="AE25" i="30"/>
  <c r="AF25" i="30"/>
  <c r="AG25" i="30"/>
  <c r="AH25" i="30"/>
  <c r="AI25" i="30"/>
  <c r="AJ25" i="30"/>
  <c r="AK25" i="30"/>
  <c r="AL25" i="30"/>
  <c r="AO25" i="30"/>
  <c r="AP25" i="30"/>
  <c r="AQ25" i="30"/>
  <c r="A26" i="30"/>
  <c r="B26" i="30"/>
  <c r="C26" i="30"/>
  <c r="D26" i="30"/>
  <c r="E26" i="30"/>
  <c r="G26" i="30"/>
  <c r="H26" i="30"/>
  <c r="J26" i="30"/>
  <c r="N26" i="30"/>
  <c r="O26" i="30"/>
  <c r="Q26" i="30"/>
  <c r="R26" i="30"/>
  <c r="T26" i="30"/>
  <c r="U26" i="30"/>
  <c r="W26" i="30"/>
  <c r="X26" i="30"/>
  <c r="Y26" i="30"/>
  <c r="Z26" i="30"/>
  <c r="AA26" i="30"/>
  <c r="AB26" i="30"/>
  <c r="AC26" i="30"/>
  <c r="AD26" i="30"/>
  <c r="AE26" i="30"/>
  <c r="AF26" i="30"/>
  <c r="AG26" i="30"/>
  <c r="AH26" i="30"/>
  <c r="AI26" i="30"/>
  <c r="AJ26" i="30"/>
  <c r="AK26" i="30"/>
  <c r="AL26" i="30"/>
  <c r="AO26" i="30"/>
  <c r="AP26" i="30"/>
  <c r="AQ26" i="30"/>
  <c r="A27" i="30"/>
  <c r="B27" i="30"/>
  <c r="C27" i="30"/>
  <c r="D27" i="30"/>
  <c r="E27" i="30"/>
  <c r="G27" i="30"/>
  <c r="H27" i="30"/>
  <c r="J27" i="30"/>
  <c r="N27" i="30"/>
  <c r="O27" i="30"/>
  <c r="Q27" i="30"/>
  <c r="R27" i="30"/>
  <c r="T27" i="30"/>
  <c r="U27" i="30"/>
  <c r="W27" i="30"/>
  <c r="X27" i="30"/>
  <c r="Y27" i="30"/>
  <c r="Z27" i="30"/>
  <c r="AA27" i="30"/>
  <c r="AB27" i="30"/>
  <c r="AC27" i="30"/>
  <c r="AD27" i="30"/>
  <c r="AE27" i="30"/>
  <c r="AF27" i="30"/>
  <c r="AG27" i="30"/>
  <c r="AH27" i="30"/>
  <c r="AI27" i="30"/>
  <c r="AJ27" i="30"/>
  <c r="AK27" i="30"/>
  <c r="AL27" i="30"/>
  <c r="AO27" i="30"/>
  <c r="AP27" i="30"/>
  <c r="AQ27" i="30"/>
  <c r="A28" i="30"/>
  <c r="B28" i="30"/>
  <c r="C28" i="30"/>
  <c r="D28" i="30"/>
  <c r="E28" i="30"/>
  <c r="G28" i="30"/>
  <c r="H28" i="30"/>
  <c r="J28" i="30"/>
  <c r="N28" i="30"/>
  <c r="O28" i="30"/>
  <c r="Q28" i="30"/>
  <c r="R28" i="30"/>
  <c r="T28" i="30"/>
  <c r="U28" i="30"/>
  <c r="W28" i="30"/>
  <c r="X28" i="30"/>
  <c r="Y28" i="30"/>
  <c r="Z28" i="30"/>
  <c r="AA28" i="30"/>
  <c r="AB28" i="30"/>
  <c r="AC28" i="30"/>
  <c r="AD28" i="30"/>
  <c r="AE28" i="30"/>
  <c r="AF28" i="30"/>
  <c r="AG28" i="30"/>
  <c r="AH28" i="30"/>
  <c r="AI28" i="30"/>
  <c r="AJ28" i="30"/>
  <c r="AK28" i="30"/>
  <c r="AL28" i="30"/>
  <c r="AO28" i="30"/>
  <c r="AP28" i="30"/>
  <c r="AQ28" i="30"/>
  <c r="A29" i="30"/>
  <c r="B29" i="30"/>
  <c r="C29" i="30"/>
  <c r="D29" i="30"/>
  <c r="E29" i="30"/>
  <c r="G29" i="30"/>
  <c r="H29" i="30"/>
  <c r="J29" i="30"/>
  <c r="N29" i="30"/>
  <c r="O29" i="30"/>
  <c r="Q29" i="30"/>
  <c r="R29" i="30"/>
  <c r="T29" i="30"/>
  <c r="U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O29" i="30"/>
  <c r="AP29" i="30"/>
  <c r="AQ29" i="30"/>
  <c r="A30" i="30"/>
  <c r="B30" i="30"/>
  <c r="C30" i="30"/>
  <c r="D30" i="30"/>
  <c r="E30" i="30"/>
  <c r="G30" i="30"/>
  <c r="H30" i="30"/>
  <c r="J30" i="30"/>
  <c r="N30" i="30"/>
  <c r="O30" i="30"/>
  <c r="Q30" i="30"/>
  <c r="R30" i="30"/>
  <c r="T30" i="30"/>
  <c r="U30" i="30"/>
  <c r="W30" i="30"/>
  <c r="X30" i="30"/>
  <c r="Y30" i="30"/>
  <c r="Z30" i="30"/>
  <c r="AA30" i="30"/>
  <c r="AB30" i="30"/>
  <c r="AC30" i="30"/>
  <c r="AD30" i="30"/>
  <c r="AE30" i="30"/>
  <c r="AF30" i="30"/>
  <c r="AG30" i="30"/>
  <c r="AH30" i="30"/>
  <c r="AI30" i="30"/>
  <c r="AJ30" i="30"/>
  <c r="AK30" i="30"/>
  <c r="AL30" i="30"/>
  <c r="AO30" i="30"/>
  <c r="AP30" i="30"/>
  <c r="AQ30" i="30"/>
  <c r="A31" i="30"/>
  <c r="B31" i="30"/>
  <c r="C31" i="30"/>
  <c r="D31" i="30"/>
  <c r="E31" i="30"/>
  <c r="G31" i="30"/>
  <c r="H31" i="30"/>
  <c r="J31" i="30"/>
  <c r="N31" i="30"/>
  <c r="O31" i="30"/>
  <c r="Q31" i="30"/>
  <c r="R31" i="30"/>
  <c r="T31" i="30"/>
  <c r="U31" i="30"/>
  <c r="W31" i="30"/>
  <c r="X31" i="30"/>
  <c r="Y31" i="30"/>
  <c r="Z31" i="30"/>
  <c r="AA31" i="30"/>
  <c r="AB31" i="30"/>
  <c r="AC31" i="30"/>
  <c r="AD31" i="30"/>
  <c r="AE31" i="30"/>
  <c r="AF31" i="30"/>
  <c r="AG31" i="30"/>
  <c r="AH31" i="30"/>
  <c r="AI31" i="30"/>
  <c r="AJ31" i="30"/>
  <c r="AK31" i="30"/>
  <c r="AL31" i="30"/>
  <c r="AO31" i="30"/>
  <c r="AP31" i="30"/>
  <c r="AQ31" i="30"/>
  <c r="A32" i="30"/>
  <c r="B32" i="30"/>
  <c r="C32" i="30"/>
  <c r="D32" i="30"/>
  <c r="E32" i="30"/>
  <c r="G32" i="30"/>
  <c r="H32" i="30"/>
  <c r="J32" i="30"/>
  <c r="N32" i="30"/>
  <c r="O32" i="30"/>
  <c r="Q32" i="30"/>
  <c r="R32" i="30"/>
  <c r="T32" i="30"/>
  <c r="U32" i="30"/>
  <c r="W32" i="30"/>
  <c r="X32" i="30"/>
  <c r="Y32" i="30"/>
  <c r="Z32" i="30"/>
  <c r="AA32" i="30"/>
  <c r="AB32" i="30"/>
  <c r="AC32" i="30"/>
  <c r="AD32" i="30"/>
  <c r="AE32" i="30"/>
  <c r="AF32" i="30"/>
  <c r="AG32" i="30"/>
  <c r="AH32" i="30"/>
  <c r="AI32" i="30"/>
  <c r="AJ32" i="30"/>
  <c r="AK32" i="30"/>
  <c r="AL32" i="30"/>
  <c r="AO32" i="30"/>
  <c r="AP32" i="30"/>
  <c r="AQ32" i="30"/>
  <c r="A33" i="30"/>
  <c r="B33" i="30"/>
  <c r="C33" i="30"/>
  <c r="D33" i="30"/>
  <c r="E33" i="30"/>
  <c r="G33" i="30"/>
  <c r="H33" i="30"/>
  <c r="J33" i="30"/>
  <c r="N33" i="30"/>
  <c r="O33" i="30"/>
  <c r="Q33" i="30"/>
  <c r="R33" i="30"/>
  <c r="T33" i="30"/>
  <c r="U33" i="30"/>
  <c r="W33" i="30"/>
  <c r="X33" i="30"/>
  <c r="Y33" i="30"/>
  <c r="Z33" i="30"/>
  <c r="AA33" i="30"/>
  <c r="AB33" i="30"/>
  <c r="AC33" i="30"/>
  <c r="AD33" i="30"/>
  <c r="AE33" i="30"/>
  <c r="AF33" i="30"/>
  <c r="AG33" i="30"/>
  <c r="AH33" i="30"/>
  <c r="AI33" i="30"/>
  <c r="AJ33" i="30"/>
  <c r="AK33" i="30"/>
  <c r="AL33" i="30"/>
  <c r="AO33" i="30"/>
  <c r="AP33" i="30"/>
  <c r="AQ33" i="30"/>
  <c r="A34" i="30"/>
  <c r="B34" i="30"/>
  <c r="C34" i="30"/>
  <c r="D34" i="30"/>
  <c r="E34" i="30"/>
  <c r="G34" i="30"/>
  <c r="H34" i="30"/>
  <c r="J34" i="30"/>
  <c r="N34" i="30"/>
  <c r="O34" i="30"/>
  <c r="Q34" i="30"/>
  <c r="R34" i="30"/>
  <c r="T34" i="30"/>
  <c r="U34" i="30"/>
  <c r="W34" i="30"/>
  <c r="X34" i="30"/>
  <c r="Y34" i="30"/>
  <c r="Z34" i="30"/>
  <c r="AA34" i="30"/>
  <c r="AB34" i="30"/>
  <c r="AC34" i="30"/>
  <c r="AD34" i="30"/>
  <c r="AE34" i="30"/>
  <c r="AF34" i="30"/>
  <c r="AG34" i="30"/>
  <c r="AH34" i="30"/>
  <c r="AI34" i="30"/>
  <c r="AJ34" i="30"/>
  <c r="AK34" i="30"/>
  <c r="AL34" i="30"/>
  <c r="AO34" i="30"/>
  <c r="AP34" i="30"/>
  <c r="AQ34" i="30"/>
  <c r="A35" i="30"/>
  <c r="B35" i="30"/>
  <c r="C35" i="30"/>
  <c r="D35" i="30"/>
  <c r="E35" i="30"/>
  <c r="G35" i="30"/>
  <c r="H35" i="30"/>
  <c r="J35" i="30"/>
  <c r="N35" i="30"/>
  <c r="O35" i="30"/>
  <c r="Q35" i="30"/>
  <c r="R35" i="30"/>
  <c r="T35" i="30"/>
  <c r="U35" i="30"/>
  <c r="W35" i="30"/>
  <c r="X35" i="30"/>
  <c r="Y35" i="30"/>
  <c r="Z35" i="30"/>
  <c r="AA35" i="30"/>
  <c r="AB35" i="30"/>
  <c r="AC35" i="30"/>
  <c r="AD35" i="30"/>
  <c r="AE35" i="30"/>
  <c r="AF35" i="30"/>
  <c r="AG35" i="30"/>
  <c r="AH35" i="30"/>
  <c r="AI35" i="30"/>
  <c r="AJ35" i="30"/>
  <c r="AK35" i="30"/>
  <c r="AL35" i="30"/>
  <c r="AO35" i="30"/>
  <c r="AP35" i="30"/>
  <c r="AQ35" i="30"/>
  <c r="A36" i="30"/>
  <c r="B36" i="30"/>
  <c r="C36" i="30"/>
  <c r="D36" i="30"/>
  <c r="E36" i="30"/>
  <c r="G36" i="30"/>
  <c r="H36" i="30"/>
  <c r="J36" i="30"/>
  <c r="N36" i="30"/>
  <c r="O36" i="30"/>
  <c r="Q36" i="30"/>
  <c r="R36" i="30"/>
  <c r="T36" i="30"/>
  <c r="U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O36" i="30"/>
  <c r="AP36" i="30"/>
  <c r="AQ36" i="30"/>
  <c r="A37" i="30"/>
  <c r="B37" i="30"/>
  <c r="C37" i="30"/>
  <c r="D37" i="30"/>
  <c r="E37" i="30"/>
  <c r="G37" i="30"/>
  <c r="H37" i="30"/>
  <c r="J37" i="30"/>
  <c r="N37" i="30"/>
  <c r="O37" i="30"/>
  <c r="Q37" i="30"/>
  <c r="R37" i="30"/>
  <c r="T37" i="30"/>
  <c r="U37" i="30"/>
  <c r="W37" i="30"/>
  <c r="X37" i="30"/>
  <c r="Y37" i="30"/>
  <c r="Z37" i="30"/>
  <c r="AA37" i="30"/>
  <c r="AB37" i="30"/>
  <c r="AC37" i="30"/>
  <c r="AD37" i="30"/>
  <c r="AE37" i="30"/>
  <c r="AF37" i="30"/>
  <c r="AG37" i="30"/>
  <c r="AH37" i="30"/>
  <c r="AI37" i="30"/>
  <c r="AJ37" i="30"/>
  <c r="AK37" i="30"/>
  <c r="AL37" i="30"/>
  <c r="AO37" i="30"/>
  <c r="AP37" i="30"/>
  <c r="AQ37" i="30"/>
  <c r="A38" i="30"/>
  <c r="B38" i="30"/>
  <c r="C38" i="30"/>
  <c r="D38" i="30"/>
  <c r="E38" i="30"/>
  <c r="G38" i="30"/>
  <c r="H38" i="30"/>
  <c r="J38" i="30"/>
  <c r="N38" i="30"/>
  <c r="O38" i="30"/>
  <c r="Q38" i="30"/>
  <c r="R38" i="30"/>
  <c r="T38" i="30"/>
  <c r="U38" i="30"/>
  <c r="W38" i="30"/>
  <c r="X38" i="30"/>
  <c r="Y38" i="30"/>
  <c r="Z38" i="30"/>
  <c r="AA38" i="30"/>
  <c r="AB38" i="30"/>
  <c r="AC38" i="30"/>
  <c r="AD38" i="30"/>
  <c r="AE38" i="30"/>
  <c r="AF38" i="30"/>
  <c r="AG38" i="30"/>
  <c r="AH38" i="30"/>
  <c r="AI38" i="30"/>
  <c r="AJ38" i="30"/>
  <c r="AK38" i="30"/>
  <c r="AL38" i="30"/>
  <c r="AO38" i="30"/>
  <c r="AP38" i="30"/>
  <c r="AQ38" i="30"/>
  <c r="A39" i="30"/>
  <c r="B39" i="30"/>
  <c r="C39" i="30"/>
  <c r="D39" i="30"/>
  <c r="E39" i="30"/>
  <c r="G39" i="30"/>
  <c r="H39" i="30"/>
  <c r="J39" i="30"/>
  <c r="N39" i="30"/>
  <c r="O39" i="30"/>
  <c r="Q39" i="30"/>
  <c r="R39" i="30"/>
  <c r="T39" i="30"/>
  <c r="U39" i="30"/>
  <c r="W39" i="30"/>
  <c r="X39" i="30"/>
  <c r="Y39" i="30"/>
  <c r="Z39" i="30"/>
  <c r="AA39" i="30"/>
  <c r="AB39" i="30"/>
  <c r="AC39" i="30"/>
  <c r="AD39" i="30"/>
  <c r="AE39" i="30"/>
  <c r="AF39" i="30"/>
  <c r="AG39" i="30"/>
  <c r="AH39" i="30"/>
  <c r="AI39" i="30"/>
  <c r="AJ39" i="30"/>
  <c r="AK39" i="30"/>
  <c r="AL39" i="30"/>
  <c r="AO39" i="30"/>
  <c r="AP39" i="30"/>
  <c r="AQ39" i="30"/>
  <c r="A40" i="30"/>
  <c r="B40" i="30"/>
  <c r="C40" i="30"/>
  <c r="D40" i="30"/>
  <c r="E40" i="30"/>
  <c r="G40" i="30"/>
  <c r="H40" i="30"/>
  <c r="J40" i="30"/>
  <c r="N40" i="30"/>
  <c r="O40" i="30"/>
  <c r="Q40" i="30"/>
  <c r="R40" i="30"/>
  <c r="T40" i="30"/>
  <c r="U40" i="30"/>
  <c r="W40" i="30"/>
  <c r="X40" i="30"/>
  <c r="Y40" i="30"/>
  <c r="Z40" i="30"/>
  <c r="AA40" i="30"/>
  <c r="AB40" i="30"/>
  <c r="AC40" i="30"/>
  <c r="AD40" i="30"/>
  <c r="AE40" i="30"/>
  <c r="AF40" i="30"/>
  <c r="AG40" i="30"/>
  <c r="AH40" i="30"/>
  <c r="AI40" i="30"/>
  <c r="AJ40" i="30"/>
  <c r="AK40" i="30"/>
  <c r="AL40" i="30"/>
  <c r="AO40" i="30"/>
  <c r="AP40" i="30"/>
  <c r="AQ40" i="30"/>
  <c r="A41" i="30"/>
  <c r="B41" i="30"/>
  <c r="C41" i="30"/>
  <c r="D41" i="30"/>
  <c r="E41" i="30"/>
  <c r="G41" i="30"/>
  <c r="H41" i="30"/>
  <c r="J41" i="30"/>
  <c r="N41" i="30"/>
  <c r="O41" i="30"/>
  <c r="Q41" i="30"/>
  <c r="R41" i="30"/>
  <c r="T41" i="30"/>
  <c r="U41" i="30"/>
  <c r="W41" i="30"/>
  <c r="X41" i="30"/>
  <c r="Y41" i="30"/>
  <c r="Z41" i="30"/>
  <c r="AA41" i="30"/>
  <c r="AB41" i="30"/>
  <c r="AC41" i="30"/>
  <c r="AD41" i="30"/>
  <c r="AE41" i="30"/>
  <c r="AF41" i="30"/>
  <c r="AG41" i="30"/>
  <c r="AH41" i="30"/>
  <c r="AI41" i="30"/>
  <c r="AJ41" i="30"/>
  <c r="AK41" i="30"/>
  <c r="AL41" i="30"/>
  <c r="AO41" i="30"/>
  <c r="AP41" i="30"/>
  <c r="AQ41" i="30"/>
  <c r="A42" i="30"/>
  <c r="B42" i="30"/>
  <c r="C42" i="30"/>
  <c r="D42" i="30"/>
  <c r="E42" i="30"/>
  <c r="G42" i="30"/>
  <c r="H42" i="30"/>
  <c r="J42" i="30"/>
  <c r="N42" i="30"/>
  <c r="O42" i="30"/>
  <c r="Q42" i="30"/>
  <c r="R42" i="30"/>
  <c r="T42" i="30"/>
  <c r="U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O42" i="30"/>
  <c r="AP42" i="30"/>
  <c r="AQ42" i="30"/>
  <c r="A43" i="30"/>
  <c r="B43" i="30"/>
  <c r="C43" i="30"/>
  <c r="D43" i="30"/>
  <c r="E43" i="30"/>
  <c r="G43" i="30"/>
  <c r="H43" i="30"/>
  <c r="J43" i="30"/>
  <c r="N43" i="30"/>
  <c r="O43" i="30"/>
  <c r="Q43" i="30"/>
  <c r="R43" i="30"/>
  <c r="T43" i="30"/>
  <c r="U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O43" i="30"/>
  <c r="AP43" i="30"/>
  <c r="AQ43" i="30"/>
  <c r="A44" i="30"/>
  <c r="B44" i="30"/>
  <c r="C44" i="30"/>
  <c r="D44" i="30"/>
  <c r="E44" i="30"/>
  <c r="G44" i="30"/>
  <c r="H44" i="30"/>
  <c r="J44" i="30"/>
  <c r="N44" i="30"/>
  <c r="O44" i="30"/>
  <c r="Q44" i="30"/>
  <c r="R44" i="30"/>
  <c r="T44" i="30"/>
  <c r="U44" i="30"/>
  <c r="W44" i="30"/>
  <c r="X44" i="30"/>
  <c r="Y44" i="30"/>
  <c r="Z44" i="30"/>
  <c r="AA44" i="30"/>
  <c r="AB44" i="30"/>
  <c r="AC44" i="30"/>
  <c r="AD44" i="30"/>
  <c r="AE44" i="30"/>
  <c r="AF44" i="30"/>
  <c r="AG44" i="30"/>
  <c r="AH44" i="30"/>
  <c r="AI44" i="30"/>
  <c r="AJ44" i="30"/>
  <c r="AK44" i="30"/>
  <c r="AL44" i="30"/>
  <c r="AO44" i="30"/>
  <c r="AP44" i="30"/>
  <c r="AQ44" i="30"/>
  <c r="A45" i="30"/>
  <c r="B45" i="30"/>
  <c r="C45" i="30"/>
  <c r="D45" i="30"/>
  <c r="E45" i="30"/>
  <c r="G45" i="30"/>
  <c r="H45" i="30"/>
  <c r="J45" i="30"/>
  <c r="N45" i="30"/>
  <c r="O45" i="30"/>
  <c r="Q45" i="30"/>
  <c r="R45" i="30"/>
  <c r="T45" i="30"/>
  <c r="U45" i="30"/>
  <c r="W45" i="30"/>
  <c r="X45" i="30"/>
  <c r="Y45" i="30"/>
  <c r="Z45" i="30"/>
  <c r="AA45" i="30"/>
  <c r="AB45" i="30"/>
  <c r="AC45" i="30"/>
  <c r="AD45" i="30"/>
  <c r="AE45" i="30"/>
  <c r="AF45" i="30"/>
  <c r="AG45" i="30"/>
  <c r="AH45" i="30"/>
  <c r="AI45" i="30"/>
  <c r="AJ45" i="30"/>
  <c r="AK45" i="30"/>
  <c r="AL45" i="30"/>
  <c r="AO45" i="30"/>
  <c r="AP45" i="30"/>
  <c r="AQ45" i="30"/>
  <c r="A46" i="30"/>
  <c r="B46" i="30"/>
  <c r="C46" i="30"/>
  <c r="D46" i="30"/>
  <c r="E46" i="30"/>
  <c r="G46" i="30"/>
  <c r="H46" i="30"/>
  <c r="J46" i="30"/>
  <c r="N46" i="30"/>
  <c r="O46" i="30"/>
  <c r="Q46" i="30"/>
  <c r="R46" i="30"/>
  <c r="T46" i="30"/>
  <c r="U46" i="30"/>
  <c r="W46" i="30"/>
  <c r="X46" i="30"/>
  <c r="Y46" i="30"/>
  <c r="Z46" i="30"/>
  <c r="AA46" i="30"/>
  <c r="AB46" i="30"/>
  <c r="AC46" i="30"/>
  <c r="AD46" i="30"/>
  <c r="AE46" i="30"/>
  <c r="AF46" i="30"/>
  <c r="AG46" i="30"/>
  <c r="AH46" i="30"/>
  <c r="AI46" i="30"/>
  <c r="AJ46" i="30"/>
  <c r="AK46" i="30"/>
  <c r="AL46" i="30"/>
  <c r="AO46" i="30"/>
  <c r="AP46" i="30"/>
  <c r="AQ46" i="30"/>
  <c r="A47" i="30"/>
  <c r="B47" i="30"/>
  <c r="C47" i="30"/>
  <c r="D47" i="30"/>
  <c r="E47" i="30"/>
  <c r="G47" i="30"/>
  <c r="H47" i="30"/>
  <c r="J47" i="30"/>
  <c r="N47" i="30"/>
  <c r="O47" i="30"/>
  <c r="Q47" i="30"/>
  <c r="R47" i="30"/>
  <c r="T47" i="30"/>
  <c r="U47" i="30"/>
  <c r="W47" i="30"/>
  <c r="X47" i="30"/>
  <c r="Y47" i="30"/>
  <c r="Z47" i="30"/>
  <c r="AA47" i="30"/>
  <c r="AB47" i="30"/>
  <c r="AC47" i="30"/>
  <c r="AD47" i="30"/>
  <c r="AE47" i="30"/>
  <c r="AF47" i="30"/>
  <c r="AG47" i="30"/>
  <c r="AH47" i="30"/>
  <c r="AI47" i="30"/>
  <c r="AJ47" i="30"/>
  <c r="AK47" i="30"/>
  <c r="AL47" i="30"/>
  <c r="AO47" i="30"/>
  <c r="AP47" i="30"/>
  <c r="AQ47" i="30"/>
  <c r="A48" i="30"/>
  <c r="B48" i="30"/>
  <c r="C48" i="30"/>
  <c r="D48" i="30"/>
  <c r="E48" i="30"/>
  <c r="G48" i="30"/>
  <c r="H48" i="30"/>
  <c r="J48" i="30"/>
  <c r="N48" i="30"/>
  <c r="O48" i="30"/>
  <c r="Q48" i="30"/>
  <c r="R48" i="30"/>
  <c r="T48" i="30"/>
  <c r="U48" i="30"/>
  <c r="W48" i="30"/>
  <c r="X48" i="30"/>
  <c r="Y48" i="30"/>
  <c r="Z48" i="30"/>
  <c r="AA48" i="30"/>
  <c r="AB48" i="30"/>
  <c r="AC48" i="30"/>
  <c r="AD48" i="30"/>
  <c r="AE48" i="30"/>
  <c r="AF48" i="30"/>
  <c r="AG48" i="30"/>
  <c r="AH48" i="30"/>
  <c r="AI48" i="30"/>
  <c r="AJ48" i="30"/>
  <c r="AK48" i="30"/>
  <c r="AL48" i="30"/>
  <c r="AO48" i="30"/>
  <c r="AP48" i="30"/>
  <c r="AQ48" i="30"/>
  <c r="A49" i="30"/>
  <c r="B49" i="30"/>
  <c r="C49" i="30"/>
  <c r="D49" i="30"/>
  <c r="E49" i="30"/>
  <c r="G49" i="30"/>
  <c r="H49" i="30"/>
  <c r="J49" i="30"/>
  <c r="N49" i="30"/>
  <c r="O49" i="30"/>
  <c r="Q49" i="30"/>
  <c r="R49" i="30"/>
  <c r="T49" i="30"/>
  <c r="U49" i="30"/>
  <c r="W49" i="30"/>
  <c r="X49" i="30"/>
  <c r="Y49" i="30"/>
  <c r="Z49" i="30"/>
  <c r="AA49" i="30"/>
  <c r="AB49" i="30"/>
  <c r="AC49" i="30"/>
  <c r="AD49" i="30"/>
  <c r="AE49" i="30"/>
  <c r="AF49" i="30"/>
  <c r="AG49" i="30"/>
  <c r="AH49" i="30"/>
  <c r="AI49" i="30"/>
  <c r="AJ49" i="30"/>
  <c r="AK49" i="30"/>
  <c r="AL49" i="30"/>
  <c r="AO49" i="30"/>
  <c r="AP49" i="30"/>
  <c r="AQ49" i="30"/>
  <c r="A50" i="30"/>
  <c r="B50" i="30"/>
  <c r="C50" i="30"/>
  <c r="D50" i="30"/>
  <c r="E50" i="30"/>
  <c r="G50" i="30"/>
  <c r="H50" i="30"/>
  <c r="J50" i="30"/>
  <c r="N50" i="30"/>
  <c r="O50" i="30"/>
  <c r="Q50" i="30"/>
  <c r="R50" i="30"/>
  <c r="T50" i="30"/>
  <c r="U50" i="30"/>
  <c r="W50" i="30"/>
  <c r="X50" i="30"/>
  <c r="Y50" i="30"/>
  <c r="Z50" i="30"/>
  <c r="AA50" i="30"/>
  <c r="AB50" i="30"/>
  <c r="AC50" i="30"/>
  <c r="AD50" i="30"/>
  <c r="AE50" i="30"/>
  <c r="AF50" i="30"/>
  <c r="AG50" i="30"/>
  <c r="AH50" i="30"/>
  <c r="AI50" i="30"/>
  <c r="AJ50" i="30"/>
  <c r="AK50" i="30"/>
  <c r="AL50" i="30"/>
  <c r="AO50" i="30"/>
  <c r="AP50" i="30"/>
  <c r="AQ50" i="30"/>
  <c r="A51" i="30"/>
  <c r="B51" i="30"/>
  <c r="C51" i="30"/>
  <c r="D51" i="30"/>
  <c r="E51" i="30"/>
  <c r="G51" i="30"/>
  <c r="H51" i="30"/>
  <c r="J51" i="30"/>
  <c r="N51" i="30"/>
  <c r="O51" i="30"/>
  <c r="Q51" i="30"/>
  <c r="R51" i="30"/>
  <c r="T51" i="30"/>
  <c r="U51" i="30"/>
  <c r="W51" i="30"/>
  <c r="X51" i="30"/>
  <c r="Y51" i="30"/>
  <c r="Z51" i="30"/>
  <c r="AA51" i="30"/>
  <c r="AB51" i="30"/>
  <c r="AC51" i="30"/>
  <c r="AD51" i="30"/>
  <c r="AE51" i="30"/>
  <c r="AF51" i="30"/>
  <c r="AG51" i="30"/>
  <c r="AH51" i="30"/>
  <c r="AI51" i="30"/>
  <c r="AJ51" i="30"/>
  <c r="AK51" i="30"/>
  <c r="AL51" i="30"/>
  <c r="AO51" i="30"/>
  <c r="AP51" i="30"/>
  <c r="AQ51" i="30"/>
  <c r="A52" i="30"/>
  <c r="B52" i="30"/>
  <c r="C52" i="30"/>
  <c r="D52" i="30"/>
  <c r="E52" i="30"/>
  <c r="G52" i="30"/>
  <c r="H52" i="30"/>
  <c r="J52" i="30"/>
  <c r="N52" i="30"/>
  <c r="O52" i="30"/>
  <c r="Q52" i="30"/>
  <c r="R52" i="30"/>
  <c r="T52" i="30"/>
  <c r="U52" i="30"/>
  <c r="W52" i="30"/>
  <c r="X52" i="30"/>
  <c r="Y52" i="30"/>
  <c r="Z52" i="30"/>
  <c r="AA52" i="30"/>
  <c r="AB52" i="30"/>
  <c r="AC52" i="30"/>
  <c r="AD52" i="30"/>
  <c r="AE52" i="30"/>
  <c r="AF52" i="30"/>
  <c r="AG52" i="30"/>
  <c r="AH52" i="30"/>
  <c r="AI52" i="30"/>
  <c r="AJ52" i="30"/>
  <c r="AK52" i="30"/>
  <c r="AL52" i="30"/>
  <c r="AO52" i="30"/>
  <c r="AP52" i="30"/>
  <c r="AQ52" i="30"/>
  <c r="A53" i="30"/>
  <c r="B53" i="30"/>
  <c r="C53" i="30"/>
  <c r="D53" i="30"/>
  <c r="E53" i="30"/>
  <c r="G53" i="30"/>
  <c r="H53" i="30"/>
  <c r="J53" i="30"/>
  <c r="N53" i="30"/>
  <c r="O53" i="30"/>
  <c r="Q53" i="30"/>
  <c r="R53" i="30"/>
  <c r="T53" i="30"/>
  <c r="U53" i="30"/>
  <c r="W53" i="30"/>
  <c r="X53" i="30"/>
  <c r="Y53" i="30"/>
  <c r="Z53" i="30"/>
  <c r="AA53" i="30"/>
  <c r="AB53" i="30"/>
  <c r="AC53" i="30"/>
  <c r="AD53" i="30"/>
  <c r="AE53" i="30"/>
  <c r="AF53" i="30"/>
  <c r="AG53" i="30"/>
  <c r="AH53" i="30"/>
  <c r="AI53" i="30"/>
  <c r="AJ53" i="30"/>
  <c r="AK53" i="30"/>
  <c r="AL53" i="30"/>
  <c r="AO53" i="30"/>
  <c r="AP53" i="30"/>
  <c r="AQ53" i="30"/>
  <c r="A54" i="30"/>
  <c r="B54" i="30"/>
  <c r="C54" i="30"/>
  <c r="D54" i="30"/>
  <c r="E54" i="30"/>
  <c r="G54" i="30"/>
  <c r="H54" i="30"/>
  <c r="J54" i="30"/>
  <c r="N54" i="30"/>
  <c r="O54" i="30"/>
  <c r="Q54" i="30"/>
  <c r="R54" i="30"/>
  <c r="T54" i="30"/>
  <c r="U54" i="30"/>
  <c r="W54" i="30"/>
  <c r="X54" i="30"/>
  <c r="Y54" i="30"/>
  <c r="Z54" i="30"/>
  <c r="AA54" i="30"/>
  <c r="AB54" i="30"/>
  <c r="AC54" i="30"/>
  <c r="AD54" i="30"/>
  <c r="AE54" i="30"/>
  <c r="AF54" i="30"/>
  <c r="AG54" i="30"/>
  <c r="AH54" i="30"/>
  <c r="AI54" i="30"/>
  <c r="AJ54" i="30"/>
  <c r="AK54" i="30"/>
  <c r="AL54" i="30"/>
  <c r="AO54" i="30"/>
  <c r="AP54" i="30"/>
  <c r="AQ54" i="30"/>
  <c r="A55" i="30"/>
  <c r="B55" i="30"/>
  <c r="C55" i="30"/>
  <c r="D55" i="30"/>
  <c r="E55" i="30"/>
  <c r="G55" i="30"/>
  <c r="H55" i="30"/>
  <c r="J55" i="30"/>
  <c r="N55" i="30"/>
  <c r="O55" i="30"/>
  <c r="Q55" i="30"/>
  <c r="R55" i="30"/>
  <c r="T55" i="30"/>
  <c r="U55" i="30"/>
  <c r="W55" i="30"/>
  <c r="X55" i="30"/>
  <c r="Y55" i="30"/>
  <c r="Z55" i="30"/>
  <c r="AA55" i="30"/>
  <c r="AB55" i="30"/>
  <c r="AC55" i="30"/>
  <c r="AD55" i="30"/>
  <c r="AE55" i="30"/>
  <c r="AF55" i="30"/>
  <c r="AG55" i="30"/>
  <c r="AH55" i="30"/>
  <c r="AI55" i="30"/>
  <c r="AJ55" i="30"/>
  <c r="AK55" i="30"/>
  <c r="AL55" i="30"/>
  <c r="AO55" i="30"/>
  <c r="AP55" i="30"/>
  <c r="AQ55" i="30"/>
  <c r="A56" i="30"/>
  <c r="B56" i="30"/>
  <c r="C56" i="30"/>
  <c r="D56" i="30"/>
  <c r="E56" i="30"/>
  <c r="G56" i="30"/>
  <c r="H56" i="30"/>
  <c r="J56" i="30"/>
  <c r="N56" i="30"/>
  <c r="O56" i="30"/>
  <c r="Q56" i="30"/>
  <c r="R56" i="30"/>
  <c r="T56" i="30"/>
  <c r="U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O56" i="30"/>
  <c r="AP56" i="30"/>
  <c r="AQ56" i="30"/>
  <c r="A57" i="30"/>
  <c r="B57" i="30"/>
  <c r="C57" i="30"/>
  <c r="D57" i="30"/>
  <c r="E57" i="30"/>
  <c r="G57" i="30"/>
  <c r="H57" i="30"/>
  <c r="J57" i="30"/>
  <c r="N57" i="30"/>
  <c r="O57" i="30"/>
  <c r="Q57" i="30"/>
  <c r="R57" i="30"/>
  <c r="T57" i="30"/>
  <c r="U57" i="30"/>
  <c r="W57" i="30"/>
  <c r="X57" i="30"/>
  <c r="Y57" i="30"/>
  <c r="Z57" i="30"/>
  <c r="AA57" i="30"/>
  <c r="AB57" i="30"/>
  <c r="AC57" i="30"/>
  <c r="AD57" i="30"/>
  <c r="AE57" i="30"/>
  <c r="AF57" i="30"/>
  <c r="AG57" i="30"/>
  <c r="AH57" i="30"/>
  <c r="AI57" i="30"/>
  <c r="AJ57" i="30"/>
  <c r="AK57" i="30"/>
  <c r="AL57" i="30"/>
  <c r="AO57" i="30"/>
  <c r="AP57" i="30"/>
  <c r="AQ57" i="30"/>
  <c r="A58" i="30"/>
  <c r="B58" i="30"/>
  <c r="C58" i="30"/>
  <c r="D58" i="30"/>
  <c r="E58" i="30"/>
  <c r="G58" i="30"/>
  <c r="H58" i="30"/>
  <c r="J58" i="30"/>
  <c r="N58" i="30"/>
  <c r="O58" i="30"/>
  <c r="Q58" i="30"/>
  <c r="R58" i="30"/>
  <c r="T58" i="30"/>
  <c r="U58" i="30"/>
  <c r="W58" i="30"/>
  <c r="X58" i="30"/>
  <c r="Y58" i="30"/>
  <c r="Z58" i="30"/>
  <c r="AA58" i="30"/>
  <c r="AB58" i="30"/>
  <c r="AC58" i="30"/>
  <c r="AD58" i="30"/>
  <c r="AE58" i="30"/>
  <c r="AF58" i="30"/>
  <c r="AG58" i="30"/>
  <c r="AH58" i="30"/>
  <c r="AI58" i="30"/>
  <c r="AJ58" i="30"/>
  <c r="AK58" i="30"/>
  <c r="AL58" i="30"/>
  <c r="AO58" i="30"/>
  <c r="AP58" i="30"/>
  <c r="AQ58" i="30"/>
  <c r="A59" i="30"/>
  <c r="B59" i="30"/>
  <c r="C59" i="30"/>
  <c r="D59" i="30"/>
  <c r="E59" i="30"/>
  <c r="G59" i="30"/>
  <c r="H59" i="30"/>
  <c r="J59" i="30"/>
  <c r="N59" i="30"/>
  <c r="O59" i="30"/>
  <c r="Q59" i="30"/>
  <c r="R59" i="30"/>
  <c r="T59" i="30"/>
  <c r="U59" i="30"/>
  <c r="W59" i="30"/>
  <c r="X59" i="30"/>
  <c r="Y59" i="30"/>
  <c r="Z59" i="30"/>
  <c r="AA59" i="30"/>
  <c r="AB59" i="30"/>
  <c r="AC59" i="30"/>
  <c r="AD59" i="30"/>
  <c r="AE59" i="30"/>
  <c r="AF59" i="30"/>
  <c r="AG59" i="30"/>
  <c r="AH59" i="30"/>
  <c r="AI59" i="30"/>
  <c r="AJ59" i="30"/>
  <c r="AK59" i="30"/>
  <c r="AL59" i="30"/>
  <c r="AO59" i="30"/>
  <c r="AP59" i="30"/>
  <c r="AQ59" i="30"/>
  <c r="A60" i="30"/>
  <c r="B60" i="30"/>
  <c r="C60" i="30"/>
  <c r="D60" i="30"/>
  <c r="E60" i="30"/>
  <c r="G60" i="30"/>
  <c r="H60" i="30"/>
  <c r="J60" i="30"/>
  <c r="N60" i="30"/>
  <c r="O60" i="30"/>
  <c r="Q60" i="30"/>
  <c r="R60" i="30"/>
  <c r="T60" i="30"/>
  <c r="U60" i="30"/>
  <c r="W60" i="30"/>
  <c r="X60" i="30"/>
  <c r="Y60" i="30"/>
  <c r="Z60" i="30"/>
  <c r="AA60" i="30"/>
  <c r="AB60" i="30"/>
  <c r="AC60" i="30"/>
  <c r="AD60" i="30"/>
  <c r="AE60" i="30"/>
  <c r="AF60" i="30"/>
  <c r="AG60" i="30"/>
  <c r="AH60" i="30"/>
  <c r="AI60" i="30"/>
  <c r="AJ60" i="30"/>
  <c r="AK60" i="30"/>
  <c r="AL60" i="30"/>
  <c r="AO60" i="30"/>
  <c r="AP60" i="30"/>
  <c r="AQ60" i="30"/>
  <c r="A61" i="30"/>
  <c r="B61" i="30"/>
  <c r="C61" i="30"/>
  <c r="D61" i="30"/>
  <c r="E61" i="30"/>
  <c r="G61" i="30"/>
  <c r="H61" i="30"/>
  <c r="J61" i="30"/>
  <c r="N61" i="30"/>
  <c r="O61" i="30"/>
  <c r="Q61" i="30"/>
  <c r="R61" i="30"/>
  <c r="T61" i="30"/>
  <c r="U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O61" i="30"/>
  <c r="AP61" i="30"/>
  <c r="AQ61" i="30"/>
  <c r="A62" i="30"/>
  <c r="B62" i="30"/>
  <c r="C62" i="30"/>
  <c r="D62" i="30"/>
  <c r="E62" i="30"/>
  <c r="G62" i="30"/>
  <c r="H62" i="30"/>
  <c r="J62" i="30"/>
  <c r="N62" i="30"/>
  <c r="O62" i="30"/>
  <c r="Q62" i="30"/>
  <c r="R62" i="30"/>
  <c r="T62" i="30"/>
  <c r="U62" i="30"/>
  <c r="W62" i="30"/>
  <c r="X62" i="30"/>
  <c r="Y62" i="30"/>
  <c r="Z62" i="30"/>
  <c r="AA62" i="30"/>
  <c r="AB62" i="30"/>
  <c r="AC62" i="30"/>
  <c r="AD62" i="30"/>
  <c r="AE62" i="30"/>
  <c r="AF62" i="30"/>
  <c r="AG62" i="30"/>
  <c r="AH62" i="30"/>
  <c r="AI62" i="30"/>
  <c r="AJ62" i="30"/>
  <c r="AK62" i="30"/>
  <c r="AL62" i="30"/>
  <c r="AO62" i="30"/>
  <c r="AP62" i="30"/>
  <c r="AQ62" i="30"/>
  <c r="A63" i="30"/>
  <c r="B63" i="30"/>
  <c r="C63" i="30"/>
  <c r="D63" i="30"/>
  <c r="E63" i="30"/>
  <c r="G63" i="30"/>
  <c r="H63" i="30"/>
  <c r="J63" i="30"/>
  <c r="N63" i="30"/>
  <c r="O63" i="30"/>
  <c r="Q63" i="30"/>
  <c r="R63" i="30"/>
  <c r="T63" i="30"/>
  <c r="U63" i="30"/>
  <c r="W63" i="30"/>
  <c r="X63" i="30"/>
  <c r="Y63" i="30"/>
  <c r="Z63" i="30"/>
  <c r="AA63" i="30"/>
  <c r="AB63" i="30"/>
  <c r="AC63" i="30"/>
  <c r="AD63" i="30"/>
  <c r="AE63" i="30"/>
  <c r="AF63" i="30"/>
  <c r="AG63" i="30"/>
  <c r="AH63" i="30"/>
  <c r="AI63" i="30"/>
  <c r="AJ63" i="30"/>
  <c r="AK63" i="30"/>
  <c r="AL63" i="30"/>
  <c r="AO63" i="30"/>
  <c r="AP63" i="30"/>
  <c r="AQ63" i="30"/>
  <c r="A64" i="30"/>
  <c r="B64" i="30"/>
  <c r="C64" i="30"/>
  <c r="D64" i="30"/>
  <c r="E64" i="30"/>
  <c r="G64" i="30"/>
  <c r="H64" i="30"/>
  <c r="J64" i="30"/>
  <c r="N64" i="30"/>
  <c r="O64" i="30"/>
  <c r="Q64" i="30"/>
  <c r="R64" i="30"/>
  <c r="T64" i="30"/>
  <c r="U64" i="30"/>
  <c r="W64" i="30"/>
  <c r="X64" i="30"/>
  <c r="Y64" i="30"/>
  <c r="Z64" i="30"/>
  <c r="AA64" i="30"/>
  <c r="AB64" i="30"/>
  <c r="AC64" i="30"/>
  <c r="AD64" i="30"/>
  <c r="AE64" i="30"/>
  <c r="AF64" i="30"/>
  <c r="AG64" i="30"/>
  <c r="AH64" i="30"/>
  <c r="AI64" i="30"/>
  <c r="AJ64" i="30"/>
  <c r="AK64" i="30"/>
  <c r="AL64" i="30"/>
  <c r="AO64" i="30"/>
  <c r="AP64" i="30"/>
  <c r="AQ64" i="30"/>
  <c r="A65" i="30"/>
  <c r="B65" i="30"/>
  <c r="C65" i="30"/>
  <c r="D65" i="30"/>
  <c r="E65" i="30"/>
  <c r="G65" i="30"/>
  <c r="H65" i="30"/>
  <c r="J65" i="30"/>
  <c r="N65" i="30"/>
  <c r="O65" i="30"/>
  <c r="Q65" i="30"/>
  <c r="R65" i="30"/>
  <c r="T65" i="30"/>
  <c r="U65" i="30"/>
  <c r="W65" i="30"/>
  <c r="X65" i="30"/>
  <c r="Y65" i="30"/>
  <c r="Z65" i="30"/>
  <c r="AA65" i="30"/>
  <c r="AB65" i="30"/>
  <c r="AC65" i="30"/>
  <c r="AD65" i="30"/>
  <c r="AE65" i="30"/>
  <c r="AF65" i="30"/>
  <c r="AG65" i="30"/>
  <c r="AH65" i="30"/>
  <c r="AI65" i="30"/>
  <c r="AJ65" i="30"/>
  <c r="AK65" i="30"/>
  <c r="AL65" i="30"/>
  <c r="AO65" i="30"/>
  <c r="AP65" i="30"/>
  <c r="AQ65" i="30"/>
  <c r="A66" i="30"/>
  <c r="B66" i="30"/>
  <c r="C66" i="30"/>
  <c r="D66" i="30"/>
  <c r="E66" i="30"/>
  <c r="G66" i="30"/>
  <c r="H66" i="30"/>
  <c r="J66" i="30"/>
  <c r="N66" i="30"/>
  <c r="O66" i="30"/>
  <c r="Q66" i="30"/>
  <c r="R66" i="30"/>
  <c r="T66" i="30"/>
  <c r="U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O66" i="30"/>
  <c r="AP66" i="30"/>
  <c r="AQ66" i="30"/>
  <c r="A67" i="30"/>
  <c r="B67" i="30"/>
  <c r="C67" i="30"/>
  <c r="D67" i="30"/>
  <c r="E67" i="30"/>
  <c r="G67" i="30"/>
  <c r="H67" i="30"/>
  <c r="J67" i="30"/>
  <c r="N67" i="30"/>
  <c r="O67" i="30"/>
  <c r="Q67" i="30"/>
  <c r="R67" i="30"/>
  <c r="T67" i="30"/>
  <c r="U67" i="30"/>
  <c r="W67" i="30"/>
  <c r="X67" i="30"/>
  <c r="Y67" i="30"/>
  <c r="Z67" i="30"/>
  <c r="AA67" i="30"/>
  <c r="AB67" i="30"/>
  <c r="AC67" i="30"/>
  <c r="AD67" i="30"/>
  <c r="AE67" i="30"/>
  <c r="AF67" i="30"/>
  <c r="AG67" i="30"/>
  <c r="AH67" i="30"/>
  <c r="AI67" i="30"/>
  <c r="AJ67" i="30"/>
  <c r="AK67" i="30"/>
  <c r="AL67" i="30"/>
  <c r="AO67" i="30"/>
  <c r="AP67" i="30"/>
  <c r="AQ67" i="30"/>
  <c r="A68" i="30"/>
  <c r="B68" i="30"/>
  <c r="C68" i="30"/>
  <c r="D68" i="30"/>
  <c r="E68" i="30"/>
  <c r="G68" i="30"/>
  <c r="H68" i="30"/>
  <c r="J68" i="30"/>
  <c r="N68" i="30"/>
  <c r="O68" i="30"/>
  <c r="Q68" i="30"/>
  <c r="R68" i="30"/>
  <c r="T68" i="30"/>
  <c r="U68" i="30"/>
  <c r="W68" i="30"/>
  <c r="X68" i="30"/>
  <c r="Y68" i="30"/>
  <c r="Z68" i="30"/>
  <c r="AA68" i="30"/>
  <c r="AB68" i="30"/>
  <c r="AC68" i="30"/>
  <c r="AD68" i="30"/>
  <c r="AE68" i="30"/>
  <c r="AF68" i="30"/>
  <c r="AG68" i="30"/>
  <c r="AH68" i="30"/>
  <c r="AI68" i="30"/>
  <c r="AJ68" i="30"/>
  <c r="AK68" i="30"/>
  <c r="AL68" i="30"/>
  <c r="AO68" i="30"/>
  <c r="AP68" i="30"/>
  <c r="AQ68" i="30"/>
  <c r="A69" i="30"/>
  <c r="B69" i="30"/>
  <c r="C69" i="30"/>
  <c r="D69" i="30"/>
  <c r="E69" i="30"/>
  <c r="G69" i="30"/>
  <c r="H69" i="30"/>
  <c r="J69" i="30"/>
  <c r="N69" i="30"/>
  <c r="O69" i="30"/>
  <c r="Q69" i="30"/>
  <c r="R69" i="30"/>
  <c r="T69" i="30"/>
  <c r="U69" i="30"/>
  <c r="W69" i="30"/>
  <c r="X69" i="30"/>
  <c r="Y69" i="30"/>
  <c r="Z69" i="30"/>
  <c r="AA69" i="30"/>
  <c r="AB69" i="30"/>
  <c r="AC69" i="30"/>
  <c r="AD69" i="30"/>
  <c r="AE69" i="30"/>
  <c r="AF69" i="30"/>
  <c r="AG69" i="30"/>
  <c r="AH69" i="30"/>
  <c r="AI69" i="30"/>
  <c r="AJ69" i="30"/>
  <c r="AK69" i="30"/>
  <c r="AL69" i="30"/>
  <c r="AO69" i="30"/>
  <c r="AP69" i="30"/>
  <c r="AQ69" i="30"/>
  <c r="A70" i="30"/>
  <c r="B70" i="30"/>
  <c r="C70" i="30"/>
  <c r="D70" i="30"/>
  <c r="E70" i="30"/>
  <c r="G70" i="30"/>
  <c r="H70" i="30"/>
  <c r="J70" i="30"/>
  <c r="N70" i="30"/>
  <c r="O70" i="30"/>
  <c r="Q70" i="30"/>
  <c r="R70" i="30"/>
  <c r="T70" i="30"/>
  <c r="U70" i="30"/>
  <c r="W70" i="30"/>
  <c r="X70" i="30"/>
  <c r="Y70" i="30"/>
  <c r="Z70" i="30"/>
  <c r="AA70" i="30"/>
  <c r="AB70" i="30"/>
  <c r="AC70" i="30"/>
  <c r="AD70" i="30"/>
  <c r="AE70" i="30"/>
  <c r="AF70" i="30"/>
  <c r="AG70" i="30"/>
  <c r="AH70" i="30"/>
  <c r="AI70" i="30"/>
  <c r="AJ70" i="30"/>
  <c r="AK70" i="30"/>
  <c r="AL70" i="30"/>
  <c r="AO70" i="30"/>
  <c r="AP70" i="30"/>
  <c r="AQ70" i="30"/>
  <c r="A71" i="30"/>
  <c r="B71" i="30"/>
  <c r="C71" i="30"/>
  <c r="D71" i="30"/>
  <c r="E71" i="30"/>
  <c r="G71" i="30"/>
  <c r="H71" i="30"/>
  <c r="J71" i="30"/>
  <c r="N71" i="30"/>
  <c r="O71" i="30"/>
  <c r="Q71" i="30"/>
  <c r="R71" i="30"/>
  <c r="T71" i="30"/>
  <c r="U71" i="30"/>
  <c r="W71" i="30"/>
  <c r="X71" i="30"/>
  <c r="Y71" i="30"/>
  <c r="Z71" i="30"/>
  <c r="AA71" i="30"/>
  <c r="AB71" i="30"/>
  <c r="AC71" i="30"/>
  <c r="AD71" i="30"/>
  <c r="AE71" i="30"/>
  <c r="AF71" i="30"/>
  <c r="AG71" i="30"/>
  <c r="AH71" i="30"/>
  <c r="AI71" i="30"/>
  <c r="AJ71" i="30"/>
  <c r="AK71" i="30"/>
  <c r="AL71" i="30"/>
  <c r="AO71" i="30"/>
  <c r="AP71" i="30"/>
  <c r="AQ71" i="30"/>
  <c r="A72" i="30"/>
  <c r="B72" i="30"/>
  <c r="C72" i="30"/>
  <c r="D72" i="30"/>
  <c r="E72" i="30"/>
  <c r="G72" i="30"/>
  <c r="H72" i="30"/>
  <c r="J72" i="30"/>
  <c r="N72" i="30"/>
  <c r="O72" i="30"/>
  <c r="Q72" i="30"/>
  <c r="R72" i="30"/>
  <c r="T72" i="30"/>
  <c r="U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O72" i="30"/>
  <c r="AP72" i="30"/>
  <c r="AQ72" i="30"/>
  <c r="A73" i="30"/>
  <c r="B73" i="30"/>
  <c r="C73" i="30"/>
  <c r="D73" i="30"/>
  <c r="E73" i="30"/>
  <c r="G73" i="30"/>
  <c r="H73" i="30"/>
  <c r="J73" i="30"/>
  <c r="N73" i="30"/>
  <c r="O73" i="30"/>
  <c r="Q73" i="30"/>
  <c r="R73" i="30"/>
  <c r="T73" i="30"/>
  <c r="U73" i="30"/>
  <c r="W73" i="30"/>
  <c r="X73" i="30"/>
  <c r="Y73" i="30"/>
  <c r="Z73" i="30"/>
  <c r="AA73" i="30"/>
  <c r="AB73" i="30"/>
  <c r="AC73" i="30"/>
  <c r="AD73" i="30"/>
  <c r="AE73" i="30"/>
  <c r="AF73" i="30"/>
  <c r="AG73" i="30"/>
  <c r="AH73" i="30"/>
  <c r="AI73" i="30"/>
  <c r="AJ73" i="30"/>
  <c r="AK73" i="30"/>
  <c r="AL73" i="30"/>
  <c r="AO73" i="30"/>
  <c r="AP73" i="30"/>
  <c r="AQ73" i="30"/>
  <c r="A74" i="30"/>
  <c r="B74" i="30"/>
  <c r="C74" i="30"/>
  <c r="D74" i="30"/>
  <c r="E74" i="30"/>
  <c r="G74" i="30"/>
  <c r="H74" i="30"/>
  <c r="J74" i="30"/>
  <c r="N74" i="30"/>
  <c r="O74" i="30"/>
  <c r="Q74" i="30"/>
  <c r="R74" i="30"/>
  <c r="T74" i="30"/>
  <c r="U74" i="30"/>
  <c r="W74" i="30"/>
  <c r="X74" i="30"/>
  <c r="Y74" i="30"/>
  <c r="Z74" i="30"/>
  <c r="AA74" i="30"/>
  <c r="AB74" i="30"/>
  <c r="AC74" i="30"/>
  <c r="AD74" i="30"/>
  <c r="AE74" i="30"/>
  <c r="AF74" i="30"/>
  <c r="AG74" i="30"/>
  <c r="AH74" i="30"/>
  <c r="AI74" i="30"/>
  <c r="AJ74" i="30"/>
  <c r="AK74" i="30"/>
  <c r="AL74" i="30"/>
  <c r="AO74" i="30"/>
  <c r="AP74" i="30"/>
  <c r="AQ74" i="30"/>
  <c r="A75" i="30"/>
  <c r="B75" i="30"/>
  <c r="C75" i="30"/>
  <c r="D75" i="30"/>
  <c r="E75" i="30"/>
  <c r="G75" i="30"/>
  <c r="H75" i="30"/>
  <c r="J75" i="30"/>
  <c r="N75" i="30"/>
  <c r="O75" i="30"/>
  <c r="Q75" i="30"/>
  <c r="R75" i="30"/>
  <c r="T75" i="30"/>
  <c r="U75" i="30"/>
  <c r="W75" i="30"/>
  <c r="X75" i="30"/>
  <c r="Y75" i="30"/>
  <c r="Z75" i="30"/>
  <c r="AA75" i="30"/>
  <c r="AB75" i="30"/>
  <c r="AC75" i="30"/>
  <c r="AD75" i="30"/>
  <c r="AE75" i="30"/>
  <c r="AF75" i="30"/>
  <c r="AG75" i="30"/>
  <c r="AH75" i="30"/>
  <c r="AI75" i="30"/>
  <c r="AJ75" i="30"/>
  <c r="AK75" i="30"/>
  <c r="AL75" i="30"/>
  <c r="AO75" i="30"/>
  <c r="AP75" i="30"/>
  <c r="AQ75" i="30"/>
  <c r="A76" i="30"/>
  <c r="B76" i="30"/>
  <c r="C76" i="30"/>
  <c r="D76" i="30"/>
  <c r="E76" i="30"/>
  <c r="G76" i="30"/>
  <c r="H76" i="30"/>
  <c r="J76" i="30"/>
  <c r="N76" i="30"/>
  <c r="O76" i="30"/>
  <c r="Q76" i="30"/>
  <c r="R76" i="30"/>
  <c r="T76" i="30"/>
  <c r="U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AJ76" i="30"/>
  <c r="AK76" i="30"/>
  <c r="AL76" i="30"/>
  <c r="AO76" i="30"/>
  <c r="AP76" i="30"/>
  <c r="AQ76" i="30"/>
  <c r="A77" i="30"/>
  <c r="B77" i="30"/>
  <c r="C77" i="30"/>
  <c r="D77" i="30"/>
  <c r="E77" i="30"/>
  <c r="G77" i="30"/>
  <c r="H77" i="30"/>
  <c r="J77" i="30"/>
  <c r="N77" i="30"/>
  <c r="O77" i="30"/>
  <c r="Q77" i="30"/>
  <c r="R77" i="30"/>
  <c r="T77" i="30"/>
  <c r="U77" i="30"/>
  <c r="W77" i="30"/>
  <c r="X77" i="30"/>
  <c r="Y77" i="30"/>
  <c r="Z77" i="30"/>
  <c r="AA77" i="30"/>
  <c r="AB77" i="30"/>
  <c r="AC77" i="30"/>
  <c r="AD77" i="30"/>
  <c r="AE77" i="30"/>
  <c r="AF77" i="30"/>
  <c r="AG77" i="30"/>
  <c r="AH77" i="30"/>
  <c r="AI77" i="30"/>
  <c r="AJ77" i="30"/>
  <c r="AK77" i="30"/>
  <c r="AL77" i="30"/>
  <c r="AO77" i="30"/>
  <c r="AP77" i="30"/>
  <c r="AQ77" i="30"/>
  <c r="A78" i="30"/>
  <c r="B78" i="30"/>
  <c r="C78" i="30"/>
  <c r="D78" i="30"/>
  <c r="E78" i="30"/>
  <c r="G78" i="30"/>
  <c r="H78" i="30"/>
  <c r="J78" i="30"/>
  <c r="N78" i="30"/>
  <c r="O78" i="30"/>
  <c r="Q78" i="30"/>
  <c r="R78" i="30"/>
  <c r="T78" i="30"/>
  <c r="U78" i="30"/>
  <c r="W78" i="30"/>
  <c r="X78" i="30"/>
  <c r="Y78" i="30"/>
  <c r="Z78" i="30"/>
  <c r="AA78" i="30"/>
  <c r="AB78" i="30"/>
  <c r="AC78" i="30"/>
  <c r="AD78" i="30"/>
  <c r="AE78" i="30"/>
  <c r="AF78" i="30"/>
  <c r="AG78" i="30"/>
  <c r="AH78" i="30"/>
  <c r="AI78" i="30"/>
  <c r="AJ78" i="30"/>
  <c r="AK78" i="30"/>
  <c r="AL78" i="30"/>
  <c r="AO78" i="30"/>
  <c r="AP78" i="30"/>
  <c r="AQ78" i="30"/>
  <c r="A79" i="30"/>
  <c r="B79" i="30"/>
  <c r="C79" i="30"/>
  <c r="D79" i="30"/>
  <c r="E79" i="30"/>
  <c r="G79" i="30"/>
  <c r="H79" i="30"/>
  <c r="J79" i="30"/>
  <c r="N79" i="30"/>
  <c r="O79" i="30"/>
  <c r="Q79" i="30"/>
  <c r="R79" i="30"/>
  <c r="T79" i="30"/>
  <c r="U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AJ79" i="30"/>
  <c r="AK79" i="30"/>
  <c r="AL79" i="30"/>
  <c r="AO79" i="30"/>
  <c r="AP79" i="30"/>
  <c r="AQ79" i="30"/>
  <c r="A80" i="30"/>
  <c r="B80" i="30"/>
  <c r="C80" i="30"/>
  <c r="D80" i="30"/>
  <c r="E80" i="30"/>
  <c r="G80" i="30"/>
  <c r="H80" i="30"/>
  <c r="J80" i="30"/>
  <c r="N80" i="30"/>
  <c r="O80" i="30"/>
  <c r="Q80" i="30"/>
  <c r="R80" i="30"/>
  <c r="T80" i="30"/>
  <c r="U80" i="30"/>
  <c r="W80" i="30"/>
  <c r="X80" i="30"/>
  <c r="Y80" i="30"/>
  <c r="Z80" i="30"/>
  <c r="AA80" i="30"/>
  <c r="AB80" i="30"/>
  <c r="AC80" i="30"/>
  <c r="AD80" i="30"/>
  <c r="AE80" i="30"/>
  <c r="AF80" i="30"/>
  <c r="AG80" i="30"/>
  <c r="AH80" i="30"/>
  <c r="AI80" i="30"/>
  <c r="AJ80" i="30"/>
  <c r="AK80" i="30"/>
  <c r="AL80" i="30"/>
  <c r="AO80" i="30"/>
  <c r="AP80" i="30"/>
  <c r="AQ80" i="30"/>
  <c r="A81" i="30"/>
  <c r="B81" i="30"/>
  <c r="C81" i="30"/>
  <c r="D81" i="30"/>
  <c r="E81" i="30"/>
  <c r="G81" i="30"/>
  <c r="H81" i="30"/>
  <c r="J81" i="30"/>
  <c r="N81" i="30"/>
  <c r="O81" i="30"/>
  <c r="Q81" i="30"/>
  <c r="R81" i="30"/>
  <c r="T81" i="30"/>
  <c r="U81" i="30"/>
  <c r="W81" i="30"/>
  <c r="X81" i="30"/>
  <c r="Y81" i="30"/>
  <c r="Z81" i="30"/>
  <c r="AA81" i="30"/>
  <c r="AB81" i="30"/>
  <c r="AC81" i="30"/>
  <c r="AD81" i="30"/>
  <c r="AE81" i="30"/>
  <c r="AF81" i="30"/>
  <c r="AG81" i="30"/>
  <c r="AH81" i="30"/>
  <c r="AI81" i="30"/>
  <c r="AJ81" i="30"/>
  <c r="AK81" i="30"/>
  <c r="AL81" i="30"/>
  <c r="AO81" i="30"/>
  <c r="AP81" i="30"/>
  <c r="AQ81" i="30"/>
  <c r="A82" i="30"/>
  <c r="B82" i="30"/>
  <c r="C82" i="30"/>
  <c r="D82" i="30"/>
  <c r="E82" i="30"/>
  <c r="G82" i="30"/>
  <c r="H82" i="30"/>
  <c r="J82" i="30"/>
  <c r="N82" i="30"/>
  <c r="O82" i="30"/>
  <c r="Q82" i="30"/>
  <c r="R82" i="30"/>
  <c r="T82" i="30"/>
  <c r="U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O82" i="30"/>
  <c r="AP82" i="30"/>
  <c r="AQ82" i="30"/>
  <c r="A83" i="30"/>
  <c r="B83" i="30"/>
  <c r="C83" i="30"/>
  <c r="D83" i="30"/>
  <c r="E83" i="30"/>
  <c r="G83" i="30"/>
  <c r="H83" i="30"/>
  <c r="J83" i="30"/>
  <c r="N83" i="30"/>
  <c r="O83" i="30"/>
  <c r="Q83" i="30"/>
  <c r="R83" i="30"/>
  <c r="T83" i="30"/>
  <c r="U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AJ83" i="30"/>
  <c r="AK83" i="30"/>
  <c r="AL83" i="30"/>
  <c r="AO83" i="30"/>
  <c r="AP83" i="30"/>
  <c r="AQ83" i="30"/>
  <c r="A84" i="30"/>
  <c r="B84" i="30"/>
  <c r="C84" i="30"/>
  <c r="D84" i="30"/>
  <c r="E84" i="30"/>
  <c r="G84" i="30"/>
  <c r="H84" i="30"/>
  <c r="J84" i="30"/>
  <c r="N84" i="30"/>
  <c r="O84" i="30"/>
  <c r="Q84" i="30"/>
  <c r="R84" i="30"/>
  <c r="T84" i="30"/>
  <c r="U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AJ84" i="30"/>
  <c r="AK84" i="30"/>
  <c r="AL84" i="30"/>
  <c r="AO84" i="30"/>
  <c r="AP84" i="30"/>
  <c r="AQ84" i="30"/>
  <c r="A85" i="30"/>
  <c r="B85" i="30"/>
  <c r="C85" i="30"/>
  <c r="D85" i="30"/>
  <c r="E85" i="30"/>
  <c r="G85" i="30"/>
  <c r="H85" i="30"/>
  <c r="J85" i="30"/>
  <c r="N85" i="30"/>
  <c r="O85" i="30"/>
  <c r="Q85" i="30"/>
  <c r="R85" i="30"/>
  <c r="T85" i="30"/>
  <c r="U85" i="30"/>
  <c r="W85" i="30"/>
  <c r="X85" i="30"/>
  <c r="Y85" i="30"/>
  <c r="Z85" i="30"/>
  <c r="AA85" i="30"/>
  <c r="AB85" i="30"/>
  <c r="AC85" i="30"/>
  <c r="AD85" i="30"/>
  <c r="AE85" i="30"/>
  <c r="AF85" i="30"/>
  <c r="AG85" i="30"/>
  <c r="AH85" i="30"/>
  <c r="AI85" i="30"/>
  <c r="AJ85" i="30"/>
  <c r="AK85" i="30"/>
  <c r="AL85" i="30"/>
  <c r="AO85" i="30"/>
  <c r="AP85" i="30"/>
  <c r="AQ85" i="30"/>
  <c r="A86" i="30"/>
  <c r="B86" i="30"/>
  <c r="C86" i="30"/>
  <c r="D86" i="30"/>
  <c r="E86" i="30"/>
  <c r="G86" i="30"/>
  <c r="H86" i="30"/>
  <c r="J86" i="30"/>
  <c r="N86" i="30"/>
  <c r="O86" i="30"/>
  <c r="Q86" i="30"/>
  <c r="R86" i="30"/>
  <c r="T86" i="30"/>
  <c r="U86" i="30"/>
  <c r="W86" i="30"/>
  <c r="X86" i="30"/>
  <c r="Y86" i="30"/>
  <c r="Z86" i="30"/>
  <c r="AA86" i="30"/>
  <c r="AB86" i="30"/>
  <c r="AC86" i="30"/>
  <c r="AD86" i="30"/>
  <c r="AE86" i="30"/>
  <c r="AF86" i="30"/>
  <c r="AG86" i="30"/>
  <c r="AH86" i="30"/>
  <c r="AI86" i="30"/>
  <c r="AJ86" i="30"/>
  <c r="AK86" i="30"/>
  <c r="AL86" i="30"/>
  <c r="AO86" i="30"/>
  <c r="AP86" i="30"/>
  <c r="AQ86" i="30"/>
  <c r="A87" i="30"/>
  <c r="B87" i="30"/>
  <c r="C87" i="30"/>
  <c r="D87" i="30"/>
  <c r="E87" i="30"/>
  <c r="G87" i="30"/>
  <c r="H87" i="30"/>
  <c r="J87" i="30"/>
  <c r="N87" i="30"/>
  <c r="O87" i="30"/>
  <c r="Q87" i="30"/>
  <c r="R87" i="30"/>
  <c r="T87" i="30"/>
  <c r="U87" i="30"/>
  <c r="W87" i="30"/>
  <c r="X87" i="30"/>
  <c r="Y87" i="30"/>
  <c r="Z87" i="30"/>
  <c r="AA87" i="30"/>
  <c r="AB87" i="30"/>
  <c r="AC87" i="30"/>
  <c r="AD87" i="30"/>
  <c r="AE87" i="30"/>
  <c r="AF87" i="30"/>
  <c r="AG87" i="30"/>
  <c r="AH87" i="30"/>
  <c r="AI87" i="30"/>
  <c r="AJ87" i="30"/>
  <c r="AK87" i="30"/>
  <c r="AL87" i="30"/>
  <c r="AO87" i="30"/>
  <c r="AP87" i="30"/>
  <c r="AQ87" i="30"/>
  <c r="A88" i="30"/>
  <c r="B88" i="30"/>
  <c r="C88" i="30"/>
  <c r="D88" i="30"/>
  <c r="E88" i="30"/>
  <c r="G88" i="30"/>
  <c r="H88" i="30"/>
  <c r="J88" i="30"/>
  <c r="N88" i="30"/>
  <c r="O88" i="30"/>
  <c r="Q88" i="30"/>
  <c r="R88" i="30"/>
  <c r="T88" i="30"/>
  <c r="U88" i="30"/>
  <c r="W88" i="30"/>
  <c r="X88" i="30"/>
  <c r="Y88" i="30"/>
  <c r="Z88" i="30"/>
  <c r="AA88" i="30"/>
  <c r="AB88" i="30"/>
  <c r="AC88" i="30"/>
  <c r="AD88" i="30"/>
  <c r="AE88" i="30"/>
  <c r="AF88" i="30"/>
  <c r="AG88" i="30"/>
  <c r="AH88" i="30"/>
  <c r="AI88" i="30"/>
  <c r="AJ88" i="30"/>
  <c r="AK88" i="30"/>
  <c r="AL88" i="30"/>
  <c r="AO88" i="30"/>
  <c r="AP88" i="30"/>
  <c r="AQ88" i="30"/>
  <c r="A89" i="30"/>
  <c r="B89" i="30"/>
  <c r="C89" i="30"/>
  <c r="D89" i="30"/>
  <c r="E89" i="30"/>
  <c r="G89" i="30"/>
  <c r="H89" i="30"/>
  <c r="J89" i="30"/>
  <c r="N89" i="30"/>
  <c r="O89" i="30"/>
  <c r="Q89" i="30"/>
  <c r="R89" i="30"/>
  <c r="T89" i="30"/>
  <c r="U89" i="30"/>
  <c r="W89" i="30"/>
  <c r="X89" i="30"/>
  <c r="Y89" i="30"/>
  <c r="Z89" i="30"/>
  <c r="AA89" i="30"/>
  <c r="AB89" i="30"/>
  <c r="AC89" i="30"/>
  <c r="AD89" i="30"/>
  <c r="AE89" i="30"/>
  <c r="AF89" i="30"/>
  <c r="AG89" i="30"/>
  <c r="AH89" i="30"/>
  <c r="AI89" i="30"/>
  <c r="AJ89" i="30"/>
  <c r="AK89" i="30"/>
  <c r="AL89" i="30"/>
  <c r="AO89" i="30"/>
  <c r="AP89" i="30"/>
  <c r="AQ89" i="30"/>
  <c r="A90" i="30"/>
  <c r="B90" i="30"/>
  <c r="C90" i="30"/>
  <c r="D90" i="30"/>
  <c r="E90" i="30"/>
  <c r="G90" i="30"/>
  <c r="H90" i="30"/>
  <c r="J90" i="30"/>
  <c r="N90" i="30"/>
  <c r="O90" i="30"/>
  <c r="Q90" i="30"/>
  <c r="R90" i="30"/>
  <c r="T90" i="30"/>
  <c r="U90" i="30"/>
  <c r="W90" i="30"/>
  <c r="X90" i="30"/>
  <c r="Y90" i="30"/>
  <c r="Z90" i="30"/>
  <c r="AA90" i="30"/>
  <c r="AB90" i="30"/>
  <c r="AC90" i="30"/>
  <c r="AD90" i="30"/>
  <c r="AE90" i="30"/>
  <c r="AF90" i="30"/>
  <c r="AG90" i="30"/>
  <c r="AH90" i="30"/>
  <c r="AI90" i="30"/>
  <c r="AJ90" i="30"/>
  <c r="AK90" i="30"/>
  <c r="AL90" i="30"/>
  <c r="AO90" i="30"/>
  <c r="AP90" i="30"/>
  <c r="AQ90" i="30"/>
  <c r="A91" i="30"/>
  <c r="B91" i="30"/>
  <c r="C91" i="30"/>
  <c r="D91" i="30"/>
  <c r="E91" i="30"/>
  <c r="G91" i="30"/>
  <c r="H91" i="30"/>
  <c r="J91" i="30"/>
  <c r="N91" i="30"/>
  <c r="O91" i="30"/>
  <c r="Q91" i="30"/>
  <c r="R91" i="30"/>
  <c r="T91" i="30"/>
  <c r="U91" i="30"/>
  <c r="W91" i="30"/>
  <c r="X91" i="30"/>
  <c r="Y91" i="30"/>
  <c r="Z91" i="30"/>
  <c r="AA91" i="30"/>
  <c r="AB91" i="30"/>
  <c r="AC91" i="30"/>
  <c r="AD91" i="30"/>
  <c r="AE91" i="30"/>
  <c r="AF91" i="30"/>
  <c r="AG91" i="30"/>
  <c r="AH91" i="30"/>
  <c r="AI91" i="30"/>
  <c r="AJ91" i="30"/>
  <c r="AK91" i="30"/>
  <c r="AL91" i="30"/>
  <c r="AO91" i="30"/>
  <c r="AP91" i="30"/>
  <c r="AQ91" i="30"/>
  <c r="A92" i="30"/>
  <c r="B92" i="30"/>
  <c r="C92" i="30"/>
  <c r="D92" i="30"/>
  <c r="E92" i="30"/>
  <c r="G92" i="30"/>
  <c r="H92" i="30"/>
  <c r="J92" i="30"/>
  <c r="N92" i="30"/>
  <c r="O92" i="30"/>
  <c r="Q92" i="30"/>
  <c r="R92" i="30"/>
  <c r="T92" i="30"/>
  <c r="U92" i="30"/>
  <c r="W92" i="30"/>
  <c r="X92" i="30"/>
  <c r="Y92" i="30"/>
  <c r="Z92" i="30"/>
  <c r="AA92" i="30"/>
  <c r="AB92" i="30"/>
  <c r="AC92" i="30"/>
  <c r="AD92" i="30"/>
  <c r="AE92" i="30"/>
  <c r="AF92" i="30"/>
  <c r="AG92" i="30"/>
  <c r="AH92" i="30"/>
  <c r="AI92" i="30"/>
  <c r="AJ92" i="30"/>
  <c r="AK92" i="30"/>
  <c r="AL92" i="30"/>
  <c r="AO92" i="30"/>
  <c r="AP92" i="30"/>
  <c r="AQ92" i="30"/>
  <c r="A93" i="30"/>
  <c r="B93" i="30"/>
  <c r="C93" i="30"/>
  <c r="D93" i="30"/>
  <c r="E93" i="30"/>
  <c r="G93" i="30"/>
  <c r="H93" i="30"/>
  <c r="J93" i="30"/>
  <c r="N93" i="30"/>
  <c r="O93" i="30"/>
  <c r="Q93" i="30"/>
  <c r="R93" i="30"/>
  <c r="T93" i="30"/>
  <c r="U93" i="30"/>
  <c r="W93" i="30"/>
  <c r="X93" i="30"/>
  <c r="Y93" i="30"/>
  <c r="Z93" i="30"/>
  <c r="AA93" i="30"/>
  <c r="AB93" i="30"/>
  <c r="AC93" i="30"/>
  <c r="AD93" i="30"/>
  <c r="AE93" i="30"/>
  <c r="AF93" i="30"/>
  <c r="AG93" i="30"/>
  <c r="AH93" i="30"/>
  <c r="AI93" i="30"/>
  <c r="AJ93" i="30"/>
  <c r="AK93" i="30"/>
  <c r="AL93" i="30"/>
  <c r="AO93" i="30"/>
  <c r="AP93" i="30"/>
  <c r="AQ93" i="30"/>
  <c r="A94" i="30"/>
  <c r="B94" i="30"/>
  <c r="C94" i="30"/>
  <c r="D94" i="30"/>
  <c r="E94" i="30"/>
  <c r="G94" i="30"/>
  <c r="H94" i="30"/>
  <c r="J94" i="30"/>
  <c r="N94" i="30"/>
  <c r="O94" i="30"/>
  <c r="Q94" i="30"/>
  <c r="R94" i="30"/>
  <c r="T94" i="30"/>
  <c r="U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AJ94" i="30"/>
  <c r="AK94" i="30"/>
  <c r="AL94" i="30"/>
  <c r="AO94" i="30"/>
  <c r="AP94" i="30"/>
  <c r="AQ94" i="30"/>
  <c r="A95" i="30"/>
  <c r="B95" i="30"/>
  <c r="C95" i="30"/>
  <c r="D95" i="30"/>
  <c r="E95" i="30"/>
  <c r="G95" i="30"/>
  <c r="H95" i="30"/>
  <c r="J95" i="30"/>
  <c r="N95" i="30"/>
  <c r="O95" i="30"/>
  <c r="Q95" i="30"/>
  <c r="R95" i="30"/>
  <c r="T95" i="30"/>
  <c r="U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AJ95" i="30"/>
  <c r="AK95" i="30"/>
  <c r="AL95" i="30"/>
  <c r="AO95" i="30"/>
  <c r="AP95" i="30"/>
  <c r="AQ95" i="30"/>
  <c r="A96" i="30"/>
  <c r="B96" i="30"/>
  <c r="C96" i="30"/>
  <c r="D96" i="30"/>
  <c r="E96" i="30"/>
  <c r="G96" i="30"/>
  <c r="H96" i="30"/>
  <c r="J96" i="30"/>
  <c r="N96" i="30"/>
  <c r="O96" i="30"/>
  <c r="Q96" i="30"/>
  <c r="R96" i="30"/>
  <c r="T96" i="30"/>
  <c r="U96" i="30"/>
  <c r="W96" i="30"/>
  <c r="X96" i="30"/>
  <c r="Y96" i="30"/>
  <c r="Z96" i="30"/>
  <c r="AA96" i="30"/>
  <c r="AB96" i="30"/>
  <c r="AC96" i="30"/>
  <c r="AD96" i="30"/>
  <c r="AE96" i="30"/>
  <c r="AF96" i="30"/>
  <c r="AG96" i="30"/>
  <c r="AH96" i="30"/>
  <c r="AI96" i="30"/>
  <c r="AJ96" i="30"/>
  <c r="AK96" i="30"/>
  <c r="AL96" i="30"/>
  <c r="AO96" i="30"/>
  <c r="AP96" i="30"/>
  <c r="AQ96" i="30"/>
  <c r="A97" i="30"/>
  <c r="B97" i="30"/>
  <c r="C97" i="30"/>
  <c r="D97" i="30"/>
  <c r="E97" i="30"/>
  <c r="G97" i="30"/>
  <c r="H97" i="30"/>
  <c r="J97" i="30"/>
  <c r="N97" i="30"/>
  <c r="O97" i="30"/>
  <c r="Q97" i="30"/>
  <c r="R97" i="30"/>
  <c r="T97" i="30"/>
  <c r="U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AJ97" i="30"/>
  <c r="AK97" i="30"/>
  <c r="AL97" i="30"/>
  <c r="AO97" i="30"/>
  <c r="AP97" i="30"/>
  <c r="AQ97" i="30"/>
  <c r="A98" i="30"/>
  <c r="B98" i="30"/>
  <c r="C98" i="30"/>
  <c r="D98" i="30"/>
  <c r="E98" i="30"/>
  <c r="G98" i="30"/>
  <c r="H98" i="30"/>
  <c r="J98" i="30"/>
  <c r="N98" i="30"/>
  <c r="O98" i="30"/>
  <c r="Q98" i="30"/>
  <c r="R98" i="30"/>
  <c r="T98" i="30"/>
  <c r="U98" i="30"/>
  <c r="W98" i="30"/>
  <c r="X98" i="30"/>
  <c r="Y98" i="30"/>
  <c r="Z98" i="30"/>
  <c r="AA98" i="30"/>
  <c r="AB98" i="30"/>
  <c r="AC98" i="30"/>
  <c r="AD98" i="30"/>
  <c r="AE98" i="30"/>
  <c r="AF98" i="30"/>
  <c r="AG98" i="30"/>
  <c r="AH98" i="30"/>
  <c r="AI98" i="30"/>
  <c r="AJ98" i="30"/>
  <c r="AK98" i="30"/>
  <c r="AL98" i="30"/>
  <c r="AO98" i="30"/>
  <c r="AP98" i="30"/>
  <c r="AQ98" i="30"/>
  <c r="A99" i="30"/>
  <c r="B99" i="30"/>
  <c r="C99" i="30"/>
  <c r="D99" i="30"/>
  <c r="E99" i="30"/>
  <c r="G99" i="30"/>
  <c r="H99" i="30"/>
  <c r="J99" i="30"/>
  <c r="N99" i="30"/>
  <c r="O99" i="30"/>
  <c r="Q99" i="30"/>
  <c r="R99" i="30"/>
  <c r="T99" i="30"/>
  <c r="U99" i="30"/>
  <c r="W99" i="30"/>
  <c r="X99" i="30"/>
  <c r="Y99" i="30"/>
  <c r="Z99" i="30"/>
  <c r="AA99" i="30"/>
  <c r="AB99" i="30"/>
  <c r="AC99" i="30"/>
  <c r="AD99" i="30"/>
  <c r="AE99" i="30"/>
  <c r="AF99" i="30"/>
  <c r="AG99" i="30"/>
  <c r="AH99" i="30"/>
  <c r="AI99" i="30"/>
  <c r="AJ99" i="30"/>
  <c r="AK99" i="30"/>
  <c r="AL99" i="30"/>
  <c r="AO99" i="30"/>
  <c r="AP99" i="30"/>
  <c r="AQ99" i="30"/>
  <c r="A100" i="30"/>
  <c r="B100" i="30"/>
  <c r="C100" i="30"/>
  <c r="D100" i="30"/>
  <c r="E100" i="30"/>
  <c r="G100" i="30"/>
  <c r="H100" i="30"/>
  <c r="J100" i="30"/>
  <c r="N100" i="30"/>
  <c r="O100" i="30"/>
  <c r="Q100" i="30"/>
  <c r="R100" i="30"/>
  <c r="T100" i="30"/>
  <c r="U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AH100" i="30"/>
  <c r="AI100" i="30"/>
  <c r="AJ100" i="30"/>
  <c r="AK100" i="30"/>
  <c r="AL100" i="30"/>
  <c r="AO100" i="30"/>
  <c r="AP100" i="30"/>
  <c r="AQ100" i="30"/>
  <c r="A101" i="30"/>
  <c r="B101" i="30"/>
  <c r="C101" i="30"/>
  <c r="D101" i="30"/>
  <c r="E101" i="30"/>
  <c r="G101" i="30"/>
  <c r="H101" i="30"/>
  <c r="J101" i="30"/>
  <c r="N101" i="30"/>
  <c r="O101" i="30"/>
  <c r="Q101" i="30"/>
  <c r="R101" i="30"/>
  <c r="T101" i="30"/>
  <c r="U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AJ101" i="30"/>
  <c r="AK101" i="30"/>
  <c r="AL101" i="30"/>
  <c r="AO101" i="30"/>
  <c r="AP101" i="30"/>
  <c r="AQ101" i="30"/>
  <c r="A102" i="30"/>
  <c r="B102" i="30"/>
  <c r="C102" i="30"/>
  <c r="D102" i="30"/>
  <c r="E102" i="30"/>
  <c r="G102" i="30"/>
  <c r="H102" i="30"/>
  <c r="J102" i="30"/>
  <c r="N102" i="30"/>
  <c r="O102" i="30"/>
  <c r="Q102" i="30"/>
  <c r="R102" i="30"/>
  <c r="T102" i="30"/>
  <c r="U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AJ102" i="30"/>
  <c r="AK102" i="30"/>
  <c r="AL102" i="30"/>
  <c r="AO102" i="30"/>
  <c r="AP102" i="30"/>
  <c r="AQ102" i="30"/>
  <c r="A103" i="30"/>
  <c r="B103" i="30"/>
  <c r="C103" i="30"/>
  <c r="D103" i="30"/>
  <c r="E103" i="30"/>
  <c r="G103" i="30"/>
  <c r="H103" i="30"/>
  <c r="J103" i="30"/>
  <c r="N103" i="30"/>
  <c r="O103" i="30"/>
  <c r="Q103" i="30"/>
  <c r="R103" i="30"/>
  <c r="T103" i="30"/>
  <c r="U103" i="30"/>
  <c r="W103" i="30"/>
  <c r="X103" i="30"/>
  <c r="Y103" i="30"/>
  <c r="Z103" i="30"/>
  <c r="AA103" i="30"/>
  <c r="AB103" i="30"/>
  <c r="AC103" i="30"/>
  <c r="AD103" i="30"/>
  <c r="AE103" i="30"/>
  <c r="AF103" i="30"/>
  <c r="AG103" i="30"/>
  <c r="AH103" i="30"/>
  <c r="AI103" i="30"/>
  <c r="AJ103" i="30"/>
  <c r="AK103" i="30"/>
  <c r="AL103" i="30"/>
  <c r="AO103" i="30"/>
  <c r="AP103" i="30"/>
  <c r="AQ103" i="30"/>
  <c r="A104" i="30"/>
  <c r="B104" i="30"/>
  <c r="C104" i="30"/>
  <c r="D104" i="30"/>
  <c r="E104" i="30"/>
  <c r="G104" i="30"/>
  <c r="H104" i="30"/>
  <c r="J104" i="30"/>
  <c r="N104" i="30"/>
  <c r="O104" i="30"/>
  <c r="Q104" i="30"/>
  <c r="R104" i="30"/>
  <c r="T104" i="30"/>
  <c r="U104" i="30"/>
  <c r="W104" i="30"/>
  <c r="X104" i="30"/>
  <c r="Y104" i="30"/>
  <c r="Z104" i="30"/>
  <c r="AA104" i="30"/>
  <c r="AB104" i="30"/>
  <c r="AC104" i="30"/>
  <c r="AD104" i="30"/>
  <c r="AE104" i="30"/>
  <c r="AF104" i="30"/>
  <c r="AG104" i="30"/>
  <c r="AH104" i="30"/>
  <c r="AI104" i="30"/>
  <c r="AJ104" i="30"/>
  <c r="AK104" i="30"/>
  <c r="AL104" i="30"/>
  <c r="AO104" i="30"/>
  <c r="AP104" i="30"/>
  <c r="AQ104" i="30"/>
  <c r="A105" i="30"/>
  <c r="B105" i="30"/>
  <c r="C105" i="30"/>
  <c r="D105" i="30"/>
  <c r="E105" i="30"/>
  <c r="G105" i="30"/>
  <c r="H105" i="30"/>
  <c r="J105" i="30"/>
  <c r="N105" i="30"/>
  <c r="O105" i="30"/>
  <c r="Q105" i="30"/>
  <c r="R105" i="30"/>
  <c r="T105" i="30"/>
  <c r="U105" i="30"/>
  <c r="W105" i="30"/>
  <c r="X105" i="30"/>
  <c r="Y105" i="30"/>
  <c r="Z105" i="30"/>
  <c r="AA105" i="30"/>
  <c r="AB105" i="30"/>
  <c r="AC105" i="30"/>
  <c r="AD105" i="30"/>
  <c r="AE105" i="30"/>
  <c r="AF105" i="30"/>
  <c r="AG105" i="30"/>
  <c r="AH105" i="30"/>
  <c r="AI105" i="30"/>
  <c r="AJ105" i="30"/>
  <c r="AK105" i="30"/>
  <c r="AL105" i="30"/>
  <c r="AO105" i="30"/>
  <c r="AP105" i="30"/>
  <c r="AQ105" i="30"/>
  <c r="A106" i="30"/>
  <c r="B106" i="30"/>
  <c r="C106" i="30"/>
  <c r="D106" i="30"/>
  <c r="E106" i="30"/>
  <c r="G106" i="30"/>
  <c r="H106" i="30"/>
  <c r="J106" i="30"/>
  <c r="N106" i="30"/>
  <c r="O106" i="30"/>
  <c r="Q106" i="30"/>
  <c r="R106" i="30"/>
  <c r="T106" i="30"/>
  <c r="U106" i="30"/>
  <c r="W106" i="30"/>
  <c r="X106" i="30"/>
  <c r="Y106" i="30"/>
  <c r="Z106" i="30"/>
  <c r="AA106" i="30"/>
  <c r="AB106" i="30"/>
  <c r="AC106" i="30"/>
  <c r="AD106" i="30"/>
  <c r="AE106" i="30"/>
  <c r="AF106" i="30"/>
  <c r="AG106" i="30"/>
  <c r="AH106" i="30"/>
  <c r="AI106" i="30"/>
  <c r="AJ106" i="30"/>
  <c r="AK106" i="30"/>
  <c r="AL106" i="30"/>
  <c r="AO106" i="30"/>
  <c r="AP106" i="30"/>
  <c r="AQ106" i="30"/>
  <c r="A107" i="30"/>
  <c r="B107" i="30"/>
  <c r="C107" i="30"/>
  <c r="D107" i="30"/>
  <c r="E107" i="30"/>
  <c r="G107" i="30"/>
  <c r="H107" i="30"/>
  <c r="J107" i="30"/>
  <c r="N107" i="30"/>
  <c r="O107" i="30"/>
  <c r="Q107" i="30"/>
  <c r="R107" i="30"/>
  <c r="T107" i="30"/>
  <c r="U107" i="30"/>
  <c r="W107" i="30"/>
  <c r="X107" i="30"/>
  <c r="Y107" i="30"/>
  <c r="Z107" i="30"/>
  <c r="AA107" i="30"/>
  <c r="AB107" i="30"/>
  <c r="AC107" i="30"/>
  <c r="AD107" i="30"/>
  <c r="AE107" i="30"/>
  <c r="AF107" i="30"/>
  <c r="AG107" i="30"/>
  <c r="AH107" i="30"/>
  <c r="AI107" i="30"/>
  <c r="AJ107" i="30"/>
  <c r="AK107" i="30"/>
  <c r="AL107" i="30"/>
  <c r="AO107" i="30"/>
  <c r="AP107" i="30"/>
  <c r="AQ107" i="30"/>
  <c r="A108" i="30"/>
  <c r="B108" i="30"/>
  <c r="C108" i="30"/>
  <c r="D108" i="30"/>
  <c r="E108" i="30"/>
  <c r="G108" i="30"/>
  <c r="H108" i="30"/>
  <c r="J108" i="30"/>
  <c r="N108" i="30"/>
  <c r="O108" i="30"/>
  <c r="Q108" i="30"/>
  <c r="R108" i="30"/>
  <c r="T108" i="30"/>
  <c r="U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AH108" i="30"/>
  <c r="AI108" i="30"/>
  <c r="AJ108" i="30"/>
  <c r="AK108" i="30"/>
  <c r="AL108" i="30"/>
  <c r="AO108" i="30"/>
  <c r="AP108" i="30"/>
  <c r="AQ108" i="30"/>
  <c r="A109" i="30"/>
  <c r="B109" i="30"/>
  <c r="C109" i="30"/>
  <c r="D109" i="30"/>
  <c r="E109" i="30"/>
  <c r="G109" i="30"/>
  <c r="H109" i="30"/>
  <c r="J109" i="30"/>
  <c r="N109" i="30"/>
  <c r="O109" i="30"/>
  <c r="Q109" i="30"/>
  <c r="R109" i="30"/>
  <c r="T109" i="30"/>
  <c r="U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AH109" i="30"/>
  <c r="AI109" i="30"/>
  <c r="AJ109" i="30"/>
  <c r="AK109" i="30"/>
  <c r="AL109" i="30"/>
  <c r="AO109" i="30"/>
  <c r="AP109" i="30"/>
  <c r="AQ109" i="30"/>
  <c r="A110" i="30"/>
  <c r="B110" i="30"/>
  <c r="C110" i="30"/>
  <c r="D110" i="30"/>
  <c r="E110" i="30"/>
  <c r="G110" i="30"/>
  <c r="H110" i="30"/>
  <c r="J110" i="30"/>
  <c r="N110" i="30"/>
  <c r="O110" i="30"/>
  <c r="Q110" i="30"/>
  <c r="R110" i="30"/>
  <c r="T110" i="30"/>
  <c r="U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AH110" i="30"/>
  <c r="AI110" i="30"/>
  <c r="AJ110" i="30"/>
  <c r="AK110" i="30"/>
  <c r="AL110" i="30"/>
  <c r="AO110" i="30"/>
  <c r="AP110" i="30"/>
  <c r="AQ110" i="30"/>
  <c r="A111" i="30"/>
  <c r="B111" i="30"/>
  <c r="C111" i="30"/>
  <c r="D111" i="30"/>
  <c r="E111" i="30"/>
  <c r="G111" i="30"/>
  <c r="H111" i="30"/>
  <c r="J111" i="30"/>
  <c r="N111" i="30"/>
  <c r="O111" i="30"/>
  <c r="Q111" i="30"/>
  <c r="R111" i="30"/>
  <c r="T111" i="30"/>
  <c r="U111" i="30"/>
  <c r="W111" i="30"/>
  <c r="X111" i="30"/>
  <c r="Y111" i="30"/>
  <c r="Z111" i="30"/>
  <c r="AA111" i="30"/>
  <c r="AB111" i="30"/>
  <c r="AC111" i="30"/>
  <c r="AD111" i="30"/>
  <c r="AE111" i="30"/>
  <c r="AF111" i="30"/>
  <c r="AG111" i="30"/>
  <c r="AH111" i="30"/>
  <c r="AI111" i="30"/>
  <c r="AJ111" i="30"/>
  <c r="AK111" i="30"/>
  <c r="AL111" i="30"/>
  <c r="AO111" i="30"/>
  <c r="AP111" i="30"/>
  <c r="AQ111" i="30"/>
  <c r="A112" i="30"/>
  <c r="B112" i="30"/>
  <c r="C112" i="30"/>
  <c r="D112" i="30"/>
  <c r="E112" i="30"/>
  <c r="G112" i="30"/>
  <c r="H112" i="30"/>
  <c r="J112" i="30"/>
  <c r="N112" i="30"/>
  <c r="O112" i="30"/>
  <c r="Q112" i="30"/>
  <c r="R112" i="30"/>
  <c r="T112" i="30"/>
  <c r="U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AJ112" i="30"/>
  <c r="AK112" i="30"/>
  <c r="AL112" i="30"/>
  <c r="AO112" i="30"/>
  <c r="AP112" i="30"/>
  <c r="AQ112" i="30"/>
  <c r="A113" i="30"/>
  <c r="B113" i="30"/>
  <c r="C113" i="30"/>
  <c r="D113" i="30"/>
  <c r="E113" i="30"/>
  <c r="G113" i="30"/>
  <c r="H113" i="30"/>
  <c r="J113" i="30"/>
  <c r="N113" i="30"/>
  <c r="O113" i="30"/>
  <c r="Q113" i="30"/>
  <c r="R113" i="30"/>
  <c r="T113" i="30"/>
  <c r="U113" i="30"/>
  <c r="W113" i="30"/>
  <c r="X113" i="30"/>
  <c r="Y113" i="30"/>
  <c r="Z113" i="30"/>
  <c r="AA113" i="30"/>
  <c r="AB113" i="30"/>
  <c r="AC113" i="30"/>
  <c r="AD113" i="30"/>
  <c r="AE113" i="30"/>
  <c r="AF113" i="30"/>
  <c r="AG113" i="30"/>
  <c r="AH113" i="30"/>
  <c r="AI113" i="30"/>
  <c r="AJ113" i="30"/>
  <c r="AK113" i="30"/>
  <c r="AL113" i="30"/>
  <c r="AO113" i="30"/>
  <c r="AP113" i="30"/>
  <c r="AQ113" i="30"/>
  <c r="A114" i="30"/>
  <c r="B114" i="30"/>
  <c r="C114" i="30"/>
  <c r="D114" i="30"/>
  <c r="E114" i="30"/>
  <c r="G114" i="30"/>
  <c r="H114" i="30"/>
  <c r="J114" i="30"/>
  <c r="N114" i="30"/>
  <c r="O114" i="30"/>
  <c r="Q114" i="30"/>
  <c r="R114" i="30"/>
  <c r="T114" i="30"/>
  <c r="U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AH114" i="30"/>
  <c r="AI114" i="30"/>
  <c r="AJ114" i="30"/>
  <c r="AK114" i="30"/>
  <c r="AL114" i="30"/>
  <c r="AO114" i="30"/>
  <c r="AP114" i="30"/>
  <c r="AQ114" i="30"/>
  <c r="A115" i="30"/>
  <c r="B115" i="30"/>
  <c r="C115" i="30"/>
  <c r="D115" i="30"/>
  <c r="E115" i="30"/>
  <c r="G115" i="30"/>
  <c r="H115" i="30"/>
  <c r="J115" i="30"/>
  <c r="N115" i="30"/>
  <c r="O115" i="30"/>
  <c r="Q115" i="30"/>
  <c r="R115" i="30"/>
  <c r="T115" i="30"/>
  <c r="U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AH115" i="30"/>
  <c r="AI115" i="30"/>
  <c r="AJ115" i="30"/>
  <c r="AK115" i="30"/>
  <c r="AL115" i="30"/>
  <c r="AO115" i="30"/>
  <c r="AP115" i="30"/>
  <c r="AQ115" i="30"/>
  <c r="A116" i="30"/>
  <c r="B116" i="30"/>
  <c r="C116" i="30"/>
  <c r="D116" i="30"/>
  <c r="E116" i="30"/>
  <c r="G116" i="30"/>
  <c r="H116" i="30"/>
  <c r="J116" i="30"/>
  <c r="N116" i="30"/>
  <c r="O116" i="30"/>
  <c r="Q116" i="30"/>
  <c r="R116" i="30"/>
  <c r="T116" i="30"/>
  <c r="U116" i="30"/>
  <c r="W116" i="30"/>
  <c r="X116" i="30"/>
  <c r="Y116" i="30"/>
  <c r="Z116" i="30"/>
  <c r="AA116" i="30"/>
  <c r="AB116" i="30"/>
  <c r="AC116" i="30"/>
  <c r="AD116" i="30"/>
  <c r="AE116" i="30"/>
  <c r="AF116" i="30"/>
  <c r="AG116" i="30"/>
  <c r="AH116" i="30"/>
  <c r="AI116" i="30"/>
  <c r="AJ116" i="30"/>
  <c r="AK116" i="30"/>
  <c r="AL116" i="30"/>
  <c r="AO116" i="30"/>
  <c r="AP116" i="30"/>
  <c r="AQ116" i="30"/>
  <c r="A117" i="30"/>
  <c r="B117" i="30"/>
  <c r="C117" i="30"/>
  <c r="D117" i="30"/>
  <c r="E117" i="30"/>
  <c r="G117" i="30"/>
  <c r="H117" i="30"/>
  <c r="J117" i="30"/>
  <c r="N117" i="30"/>
  <c r="O117" i="30"/>
  <c r="Q117" i="30"/>
  <c r="R117" i="30"/>
  <c r="T117" i="30"/>
  <c r="U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AH117" i="30"/>
  <c r="AI117" i="30"/>
  <c r="AJ117" i="30"/>
  <c r="AK117" i="30"/>
  <c r="AL117" i="30"/>
  <c r="AO117" i="30"/>
  <c r="AP117" i="30"/>
  <c r="AQ117" i="30"/>
  <c r="A118" i="30"/>
  <c r="B118" i="30"/>
  <c r="C118" i="30"/>
  <c r="D118" i="30"/>
  <c r="E118" i="30"/>
  <c r="G118" i="30"/>
  <c r="H118" i="30"/>
  <c r="J118" i="30"/>
  <c r="N118" i="30"/>
  <c r="O118" i="30"/>
  <c r="Q118" i="30"/>
  <c r="R118" i="30"/>
  <c r="T118" i="30"/>
  <c r="U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AH118" i="30"/>
  <c r="AI118" i="30"/>
  <c r="AJ118" i="30"/>
  <c r="AK118" i="30"/>
  <c r="AL118" i="30"/>
  <c r="AO118" i="30"/>
  <c r="AP118" i="30"/>
  <c r="AQ118" i="30"/>
  <c r="A119" i="30"/>
  <c r="B119" i="30"/>
  <c r="C119" i="30"/>
  <c r="D119" i="30"/>
  <c r="E119" i="30"/>
  <c r="G119" i="30"/>
  <c r="H119" i="30"/>
  <c r="J119" i="30"/>
  <c r="N119" i="30"/>
  <c r="O119" i="30"/>
  <c r="Q119" i="30"/>
  <c r="R119" i="30"/>
  <c r="T119" i="30"/>
  <c r="U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AJ119" i="30"/>
  <c r="AK119" i="30"/>
  <c r="AL119" i="30"/>
  <c r="AO119" i="30"/>
  <c r="AP119" i="30"/>
  <c r="AQ119" i="30"/>
  <c r="A120" i="30"/>
  <c r="B120" i="30"/>
  <c r="C120" i="30"/>
  <c r="D120" i="30"/>
  <c r="E120" i="30"/>
  <c r="G120" i="30"/>
  <c r="H120" i="30"/>
  <c r="J120" i="30"/>
  <c r="N120" i="30"/>
  <c r="O120" i="30"/>
  <c r="Q120" i="30"/>
  <c r="R120" i="30"/>
  <c r="T120" i="30"/>
  <c r="U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AJ120" i="30"/>
  <c r="AK120" i="30"/>
  <c r="AL120" i="30"/>
  <c r="AO120" i="30"/>
  <c r="AP120" i="30"/>
  <c r="AQ120" i="30"/>
  <c r="A121" i="30"/>
  <c r="B121" i="30"/>
  <c r="C121" i="30"/>
  <c r="D121" i="30"/>
  <c r="E121" i="30"/>
  <c r="G121" i="30"/>
  <c r="H121" i="30"/>
  <c r="J121" i="30"/>
  <c r="N121" i="30"/>
  <c r="O121" i="30"/>
  <c r="Q121" i="30"/>
  <c r="R121" i="30"/>
  <c r="T121" i="30"/>
  <c r="U121" i="30"/>
  <c r="W121" i="30"/>
  <c r="X121" i="30"/>
  <c r="Y121" i="30"/>
  <c r="Z121" i="30"/>
  <c r="AA121" i="30"/>
  <c r="AB121" i="30"/>
  <c r="AC121" i="30"/>
  <c r="AD121" i="30"/>
  <c r="AE121" i="30"/>
  <c r="AF121" i="30"/>
  <c r="AG121" i="30"/>
  <c r="AH121" i="30"/>
  <c r="AI121" i="30"/>
  <c r="AJ121" i="30"/>
  <c r="AK121" i="30"/>
  <c r="AL121" i="30"/>
  <c r="AO121" i="30"/>
  <c r="AP121" i="30"/>
  <c r="AQ121" i="30"/>
  <c r="A122" i="30"/>
  <c r="B122" i="30"/>
  <c r="C122" i="30"/>
  <c r="D122" i="30"/>
  <c r="E122" i="30"/>
  <c r="G122" i="30"/>
  <c r="H122" i="30"/>
  <c r="J122" i="30"/>
  <c r="N122" i="30"/>
  <c r="O122" i="30"/>
  <c r="Q122" i="30"/>
  <c r="R122" i="30"/>
  <c r="T122" i="30"/>
  <c r="U122" i="30"/>
  <c r="W122" i="30"/>
  <c r="X122" i="30"/>
  <c r="Y122" i="30"/>
  <c r="Z122" i="30"/>
  <c r="AA122" i="30"/>
  <c r="AB122" i="30"/>
  <c r="AC122" i="30"/>
  <c r="AD122" i="30"/>
  <c r="AE122" i="30"/>
  <c r="AF122" i="30"/>
  <c r="AG122" i="30"/>
  <c r="AH122" i="30"/>
  <c r="AI122" i="30"/>
  <c r="AJ122" i="30"/>
  <c r="AK122" i="30"/>
  <c r="AL122" i="30"/>
  <c r="AO122" i="30"/>
  <c r="AP122" i="30"/>
  <c r="AQ122" i="30"/>
  <c r="A123" i="30"/>
  <c r="B123" i="30"/>
  <c r="C123" i="30"/>
  <c r="D123" i="30"/>
  <c r="E123" i="30"/>
  <c r="G123" i="30"/>
  <c r="H123" i="30"/>
  <c r="J123" i="30"/>
  <c r="N123" i="30"/>
  <c r="O123" i="30"/>
  <c r="Q123" i="30"/>
  <c r="R123" i="30"/>
  <c r="T123" i="30"/>
  <c r="U123" i="30"/>
  <c r="W123" i="30"/>
  <c r="X123" i="30"/>
  <c r="Y123" i="30"/>
  <c r="Z123" i="30"/>
  <c r="AA123" i="30"/>
  <c r="AB123" i="30"/>
  <c r="AC123" i="30"/>
  <c r="AD123" i="30"/>
  <c r="AE123" i="30"/>
  <c r="AF123" i="30"/>
  <c r="AG123" i="30"/>
  <c r="AH123" i="30"/>
  <c r="AI123" i="30"/>
  <c r="AJ123" i="30"/>
  <c r="AK123" i="30"/>
  <c r="AL123" i="30"/>
  <c r="AO123" i="30"/>
  <c r="AP123" i="30"/>
  <c r="AQ123" i="30"/>
  <c r="A124" i="30"/>
  <c r="B124" i="30"/>
  <c r="C124" i="30"/>
  <c r="D124" i="30"/>
  <c r="E124" i="30"/>
  <c r="G124" i="30"/>
  <c r="H124" i="30"/>
  <c r="J124" i="30"/>
  <c r="N124" i="30"/>
  <c r="O124" i="30"/>
  <c r="Q124" i="30"/>
  <c r="R124" i="30"/>
  <c r="T124" i="30"/>
  <c r="U124" i="30"/>
  <c r="W124" i="30"/>
  <c r="X124" i="30"/>
  <c r="Y124" i="30"/>
  <c r="Z124" i="30"/>
  <c r="AA124" i="30"/>
  <c r="AB124" i="30"/>
  <c r="AC124" i="30"/>
  <c r="AD124" i="30"/>
  <c r="AE124" i="30"/>
  <c r="AF124" i="30"/>
  <c r="AG124" i="30"/>
  <c r="AH124" i="30"/>
  <c r="AI124" i="30"/>
  <c r="AJ124" i="30"/>
  <c r="AK124" i="30"/>
  <c r="AL124" i="30"/>
  <c r="AO124" i="30"/>
  <c r="AP124" i="30"/>
  <c r="AQ124" i="30"/>
  <c r="A125" i="30"/>
  <c r="B125" i="30"/>
  <c r="C125" i="30"/>
  <c r="D125" i="30"/>
  <c r="E125" i="30"/>
  <c r="G125" i="30"/>
  <c r="H125" i="30"/>
  <c r="J125" i="30"/>
  <c r="N125" i="30"/>
  <c r="O125" i="30"/>
  <c r="Q125" i="30"/>
  <c r="R125" i="30"/>
  <c r="T125" i="30"/>
  <c r="U125" i="30"/>
  <c r="W125" i="30"/>
  <c r="X125" i="30"/>
  <c r="Y125" i="30"/>
  <c r="Z125" i="30"/>
  <c r="AA125" i="30"/>
  <c r="AB125" i="30"/>
  <c r="AC125" i="30"/>
  <c r="AD125" i="30"/>
  <c r="AE125" i="30"/>
  <c r="AF125" i="30"/>
  <c r="AG125" i="30"/>
  <c r="AH125" i="30"/>
  <c r="AI125" i="30"/>
  <c r="AJ125" i="30"/>
  <c r="AK125" i="30"/>
  <c r="AL125" i="30"/>
  <c r="AO125" i="30"/>
  <c r="AP125" i="30"/>
  <c r="AQ125" i="30"/>
  <c r="A126" i="30"/>
  <c r="B126" i="30"/>
  <c r="C126" i="30"/>
  <c r="D126" i="30"/>
  <c r="E126" i="30"/>
  <c r="G126" i="30"/>
  <c r="H126" i="30"/>
  <c r="J126" i="30"/>
  <c r="N126" i="30"/>
  <c r="O126" i="30"/>
  <c r="Q126" i="30"/>
  <c r="R126" i="30"/>
  <c r="T126" i="30"/>
  <c r="U126" i="30"/>
  <c r="W126" i="30"/>
  <c r="X126" i="30"/>
  <c r="Y126" i="30"/>
  <c r="Z126" i="30"/>
  <c r="AA126" i="30"/>
  <c r="AB126" i="30"/>
  <c r="AC126" i="30"/>
  <c r="AD126" i="30"/>
  <c r="AE126" i="30"/>
  <c r="AF126" i="30"/>
  <c r="AG126" i="30"/>
  <c r="AH126" i="30"/>
  <c r="AI126" i="30"/>
  <c r="AJ126" i="30"/>
  <c r="AK126" i="30"/>
  <c r="AL126" i="30"/>
  <c r="AO126" i="30"/>
  <c r="AP126" i="30"/>
  <c r="AQ126" i="30"/>
  <c r="A127" i="30"/>
  <c r="B127" i="30"/>
  <c r="C127" i="30"/>
  <c r="D127" i="30"/>
  <c r="E127" i="30"/>
  <c r="G127" i="30"/>
  <c r="H127" i="30"/>
  <c r="J127" i="30"/>
  <c r="N127" i="30"/>
  <c r="O127" i="30"/>
  <c r="Q127" i="30"/>
  <c r="R127" i="30"/>
  <c r="T127" i="30"/>
  <c r="U127" i="30"/>
  <c r="W127" i="30"/>
  <c r="X127" i="30"/>
  <c r="Y127" i="30"/>
  <c r="Z127" i="30"/>
  <c r="AA127" i="30"/>
  <c r="AB127" i="30"/>
  <c r="AC127" i="30"/>
  <c r="AD127" i="30"/>
  <c r="AE127" i="30"/>
  <c r="AF127" i="30"/>
  <c r="AG127" i="30"/>
  <c r="AH127" i="30"/>
  <c r="AI127" i="30"/>
  <c r="AJ127" i="30"/>
  <c r="AK127" i="30"/>
  <c r="AL127" i="30"/>
  <c r="AO127" i="30"/>
  <c r="AP127" i="30"/>
  <c r="AQ127" i="30"/>
  <c r="A128" i="30"/>
  <c r="B128" i="30"/>
  <c r="C128" i="30"/>
  <c r="D128" i="30"/>
  <c r="E128" i="30"/>
  <c r="G128" i="30"/>
  <c r="H128" i="30"/>
  <c r="J128" i="30"/>
  <c r="N128" i="30"/>
  <c r="O128" i="30"/>
  <c r="Q128" i="30"/>
  <c r="R128" i="30"/>
  <c r="T128" i="30"/>
  <c r="U128" i="30"/>
  <c r="W128" i="30"/>
  <c r="X128" i="30"/>
  <c r="Y128" i="30"/>
  <c r="Z128" i="30"/>
  <c r="AA128" i="30"/>
  <c r="AB128" i="30"/>
  <c r="AC128" i="30"/>
  <c r="AD128" i="30"/>
  <c r="AE128" i="30"/>
  <c r="AF128" i="30"/>
  <c r="AG128" i="30"/>
  <c r="AH128" i="30"/>
  <c r="AI128" i="30"/>
  <c r="AJ128" i="30"/>
  <c r="AK128" i="30"/>
  <c r="AL128" i="30"/>
  <c r="AO128" i="30"/>
  <c r="AP128" i="30"/>
  <c r="AQ128" i="30"/>
  <c r="A129" i="30"/>
  <c r="B129" i="30"/>
  <c r="C129" i="30"/>
  <c r="D129" i="30"/>
  <c r="E129" i="30"/>
  <c r="G129" i="30"/>
  <c r="H129" i="30"/>
  <c r="J129" i="30"/>
  <c r="N129" i="30"/>
  <c r="O129" i="30"/>
  <c r="Q129" i="30"/>
  <c r="R129" i="30"/>
  <c r="T129" i="30"/>
  <c r="U129" i="30"/>
  <c r="W129" i="30"/>
  <c r="X129" i="30"/>
  <c r="Y129" i="30"/>
  <c r="Z129" i="30"/>
  <c r="AA129" i="30"/>
  <c r="AB129" i="30"/>
  <c r="AC129" i="30"/>
  <c r="AD129" i="30"/>
  <c r="AE129" i="30"/>
  <c r="AF129" i="30"/>
  <c r="AG129" i="30"/>
  <c r="AH129" i="30"/>
  <c r="AI129" i="30"/>
  <c r="AJ129" i="30"/>
  <c r="AK129" i="30"/>
  <c r="AL129" i="30"/>
  <c r="AO129" i="30"/>
  <c r="AP129" i="30"/>
  <c r="AQ129" i="30"/>
  <c r="A130" i="30"/>
  <c r="B130" i="30"/>
  <c r="C130" i="30"/>
  <c r="D130" i="30"/>
  <c r="E130" i="30"/>
  <c r="G130" i="30"/>
  <c r="H130" i="30"/>
  <c r="J130" i="30"/>
  <c r="N130" i="30"/>
  <c r="O130" i="30"/>
  <c r="Q130" i="30"/>
  <c r="R130" i="30"/>
  <c r="T130" i="30"/>
  <c r="U130" i="30"/>
  <c r="W130" i="30"/>
  <c r="X130" i="30"/>
  <c r="Y130" i="30"/>
  <c r="Z130" i="30"/>
  <c r="AA130" i="30"/>
  <c r="AB130" i="30"/>
  <c r="AC130" i="30"/>
  <c r="AD130" i="30"/>
  <c r="AE130" i="30"/>
  <c r="AF130" i="30"/>
  <c r="AG130" i="30"/>
  <c r="AH130" i="30"/>
  <c r="AI130" i="30"/>
  <c r="AJ130" i="30"/>
  <c r="AK130" i="30"/>
  <c r="AL130" i="30"/>
  <c r="AO130" i="30"/>
  <c r="AP130" i="30"/>
  <c r="AQ130" i="30"/>
  <c r="A131" i="30"/>
  <c r="B131" i="30"/>
  <c r="C131" i="30"/>
  <c r="D131" i="30"/>
  <c r="E131" i="30"/>
  <c r="G131" i="30"/>
  <c r="H131" i="30"/>
  <c r="J131" i="30"/>
  <c r="N131" i="30"/>
  <c r="O131" i="30"/>
  <c r="Q131" i="30"/>
  <c r="R131" i="30"/>
  <c r="T131" i="30"/>
  <c r="U131" i="30"/>
  <c r="W131" i="30"/>
  <c r="X131" i="30"/>
  <c r="Y131" i="30"/>
  <c r="Z131" i="30"/>
  <c r="AA131" i="30"/>
  <c r="AB131" i="30"/>
  <c r="AC131" i="30"/>
  <c r="AD131" i="30"/>
  <c r="AE131" i="30"/>
  <c r="AF131" i="30"/>
  <c r="AG131" i="30"/>
  <c r="AH131" i="30"/>
  <c r="AI131" i="30"/>
  <c r="AJ131" i="30"/>
  <c r="AK131" i="30"/>
  <c r="AL131" i="30"/>
  <c r="AO131" i="30"/>
  <c r="AP131" i="30"/>
  <c r="AQ131" i="30"/>
  <c r="A132" i="30"/>
  <c r="B132" i="30"/>
  <c r="C132" i="30"/>
  <c r="D132" i="30"/>
  <c r="E132" i="30"/>
  <c r="G132" i="30"/>
  <c r="H132" i="30"/>
  <c r="J132" i="30"/>
  <c r="N132" i="30"/>
  <c r="O132" i="30"/>
  <c r="Q132" i="30"/>
  <c r="R132" i="30"/>
  <c r="T132" i="30"/>
  <c r="U132" i="30"/>
  <c r="W132" i="30"/>
  <c r="X132" i="30"/>
  <c r="Y132" i="30"/>
  <c r="Z132" i="30"/>
  <c r="AA132" i="30"/>
  <c r="AB132" i="30"/>
  <c r="AC132" i="30"/>
  <c r="AD132" i="30"/>
  <c r="AE132" i="30"/>
  <c r="AF132" i="30"/>
  <c r="AG132" i="30"/>
  <c r="AH132" i="30"/>
  <c r="AI132" i="30"/>
  <c r="AJ132" i="30"/>
  <c r="AK132" i="30"/>
  <c r="AL132" i="30"/>
  <c r="AO132" i="30"/>
  <c r="AP132" i="30"/>
  <c r="AQ132" i="30"/>
  <c r="A133" i="30"/>
  <c r="B133" i="30"/>
  <c r="C133" i="30"/>
  <c r="D133" i="30"/>
  <c r="E133" i="30"/>
  <c r="G133" i="30"/>
  <c r="H133" i="30"/>
  <c r="J133" i="30"/>
  <c r="N133" i="30"/>
  <c r="O133" i="30"/>
  <c r="Q133" i="30"/>
  <c r="R133" i="30"/>
  <c r="T133" i="30"/>
  <c r="U133" i="30"/>
  <c r="W133" i="30"/>
  <c r="X133" i="30"/>
  <c r="Y133" i="30"/>
  <c r="Z133" i="30"/>
  <c r="AA133" i="30"/>
  <c r="AB133" i="30"/>
  <c r="AC133" i="30"/>
  <c r="AD133" i="30"/>
  <c r="AE133" i="30"/>
  <c r="AF133" i="30"/>
  <c r="AG133" i="30"/>
  <c r="AH133" i="30"/>
  <c r="AI133" i="30"/>
  <c r="AJ133" i="30"/>
  <c r="AK133" i="30"/>
  <c r="AL133" i="30"/>
  <c r="AO133" i="30"/>
  <c r="AP133" i="30"/>
  <c r="AQ133" i="30"/>
  <c r="A134" i="30"/>
  <c r="B134" i="30"/>
  <c r="C134" i="30"/>
  <c r="D134" i="30"/>
  <c r="E134" i="30"/>
  <c r="G134" i="30"/>
  <c r="H134" i="30"/>
  <c r="J134" i="30"/>
  <c r="N134" i="30"/>
  <c r="O134" i="30"/>
  <c r="Q134" i="30"/>
  <c r="R134" i="30"/>
  <c r="T134" i="30"/>
  <c r="U134" i="30"/>
  <c r="W134" i="30"/>
  <c r="X134" i="30"/>
  <c r="Y134" i="30"/>
  <c r="Z134" i="30"/>
  <c r="AA134" i="30"/>
  <c r="AB134" i="30"/>
  <c r="AC134" i="30"/>
  <c r="AD134" i="30"/>
  <c r="AE134" i="30"/>
  <c r="AF134" i="30"/>
  <c r="AG134" i="30"/>
  <c r="AH134" i="30"/>
  <c r="AI134" i="30"/>
  <c r="AJ134" i="30"/>
  <c r="AK134" i="30"/>
  <c r="AL134" i="30"/>
  <c r="AO134" i="30"/>
  <c r="AP134" i="30"/>
  <c r="AQ134" i="30"/>
  <c r="A135" i="30"/>
  <c r="B135" i="30"/>
  <c r="C135" i="30"/>
  <c r="D135" i="30"/>
  <c r="E135" i="30"/>
  <c r="G135" i="30"/>
  <c r="H135" i="30"/>
  <c r="J135" i="30"/>
  <c r="N135" i="30"/>
  <c r="O135" i="30"/>
  <c r="Q135" i="30"/>
  <c r="R135" i="30"/>
  <c r="T135" i="30"/>
  <c r="U135" i="30"/>
  <c r="W135" i="30"/>
  <c r="X135" i="30"/>
  <c r="Y135" i="30"/>
  <c r="Z135" i="30"/>
  <c r="AA135" i="30"/>
  <c r="AB135" i="30"/>
  <c r="AC135" i="30"/>
  <c r="AD135" i="30"/>
  <c r="AE135" i="30"/>
  <c r="AF135" i="30"/>
  <c r="AG135" i="30"/>
  <c r="AH135" i="30"/>
  <c r="AI135" i="30"/>
  <c r="AJ135" i="30"/>
  <c r="AK135" i="30"/>
  <c r="AL135" i="30"/>
  <c r="AO135" i="30"/>
  <c r="AP135" i="30"/>
  <c r="AQ135" i="30"/>
  <c r="A136" i="30"/>
  <c r="B136" i="30"/>
  <c r="C136" i="30"/>
  <c r="D136" i="30"/>
  <c r="E136" i="30"/>
  <c r="G136" i="30"/>
  <c r="H136" i="30"/>
  <c r="J136" i="30"/>
  <c r="N136" i="30"/>
  <c r="O136" i="30"/>
  <c r="Q136" i="30"/>
  <c r="R136" i="30"/>
  <c r="T136" i="30"/>
  <c r="U136" i="30"/>
  <c r="W136" i="30"/>
  <c r="X136" i="30"/>
  <c r="Y136" i="30"/>
  <c r="Z136" i="30"/>
  <c r="AA136" i="30"/>
  <c r="AB136" i="30"/>
  <c r="AC136" i="30"/>
  <c r="AD136" i="30"/>
  <c r="AE136" i="30"/>
  <c r="AF136" i="30"/>
  <c r="AG136" i="30"/>
  <c r="AH136" i="30"/>
  <c r="AI136" i="30"/>
  <c r="AJ136" i="30"/>
  <c r="AK136" i="30"/>
  <c r="AL136" i="30"/>
  <c r="AO136" i="30"/>
  <c r="AP136" i="30"/>
  <c r="AQ136" i="30"/>
  <c r="A137" i="30"/>
  <c r="B137" i="30"/>
  <c r="C137" i="30"/>
  <c r="D137" i="30"/>
  <c r="E137" i="30"/>
  <c r="G137" i="30"/>
  <c r="H137" i="30"/>
  <c r="J137" i="30"/>
  <c r="N137" i="30"/>
  <c r="O137" i="30"/>
  <c r="Q137" i="30"/>
  <c r="R137" i="30"/>
  <c r="T137" i="30"/>
  <c r="U137" i="30"/>
  <c r="W137" i="30"/>
  <c r="X137" i="30"/>
  <c r="Y137" i="30"/>
  <c r="Z137" i="30"/>
  <c r="AA137" i="30"/>
  <c r="AB137" i="30"/>
  <c r="AC137" i="30"/>
  <c r="AD137" i="30"/>
  <c r="AE137" i="30"/>
  <c r="AF137" i="30"/>
  <c r="AG137" i="30"/>
  <c r="AH137" i="30"/>
  <c r="AI137" i="30"/>
  <c r="AJ137" i="30"/>
  <c r="AK137" i="30"/>
  <c r="AL137" i="30"/>
  <c r="AO137" i="30"/>
  <c r="AP137" i="30"/>
  <c r="AQ137" i="30"/>
  <c r="A138" i="30"/>
  <c r="B138" i="30"/>
  <c r="C138" i="30"/>
  <c r="D138" i="30"/>
  <c r="E138" i="30"/>
  <c r="G138" i="30"/>
  <c r="H138" i="30"/>
  <c r="J138" i="30"/>
  <c r="N138" i="30"/>
  <c r="O138" i="30"/>
  <c r="Q138" i="30"/>
  <c r="R138" i="30"/>
  <c r="T138" i="30"/>
  <c r="U138" i="30"/>
  <c r="W138" i="30"/>
  <c r="X138" i="30"/>
  <c r="Y138" i="30"/>
  <c r="Z138" i="30"/>
  <c r="AA138" i="30"/>
  <c r="AB138" i="30"/>
  <c r="AC138" i="30"/>
  <c r="AD138" i="30"/>
  <c r="AE138" i="30"/>
  <c r="AF138" i="30"/>
  <c r="AG138" i="30"/>
  <c r="AH138" i="30"/>
  <c r="AI138" i="30"/>
  <c r="AJ138" i="30"/>
  <c r="AK138" i="30"/>
  <c r="AL138" i="30"/>
  <c r="AO138" i="30"/>
  <c r="AP138" i="30"/>
  <c r="AQ138" i="30"/>
  <c r="A139" i="30"/>
  <c r="B139" i="30"/>
  <c r="C139" i="30"/>
  <c r="D139" i="30"/>
  <c r="E139" i="30"/>
  <c r="G139" i="30"/>
  <c r="H139" i="30"/>
  <c r="J139" i="30"/>
  <c r="N139" i="30"/>
  <c r="O139" i="30"/>
  <c r="Q139" i="30"/>
  <c r="R139" i="30"/>
  <c r="T139" i="30"/>
  <c r="U139" i="30"/>
  <c r="W139" i="30"/>
  <c r="X139" i="30"/>
  <c r="Y139" i="30"/>
  <c r="Z139" i="30"/>
  <c r="AA139" i="30"/>
  <c r="AB139" i="30"/>
  <c r="AC139" i="30"/>
  <c r="AD139" i="30"/>
  <c r="AE139" i="30"/>
  <c r="AF139" i="30"/>
  <c r="AG139" i="30"/>
  <c r="AH139" i="30"/>
  <c r="AI139" i="30"/>
  <c r="AJ139" i="30"/>
  <c r="AK139" i="30"/>
  <c r="AL139" i="30"/>
  <c r="AO139" i="30"/>
  <c r="AP139" i="30"/>
  <c r="AQ139" i="30"/>
  <c r="A140" i="30"/>
  <c r="B140" i="30"/>
  <c r="C140" i="30"/>
  <c r="D140" i="30"/>
  <c r="E140" i="30"/>
  <c r="G140" i="30"/>
  <c r="H140" i="30"/>
  <c r="J140" i="30"/>
  <c r="N140" i="30"/>
  <c r="O140" i="30"/>
  <c r="Q140" i="30"/>
  <c r="R140" i="30"/>
  <c r="T140" i="30"/>
  <c r="U140" i="30"/>
  <c r="W140" i="30"/>
  <c r="X140" i="30"/>
  <c r="Y140" i="30"/>
  <c r="Z140" i="30"/>
  <c r="AA140" i="30"/>
  <c r="AB140" i="30"/>
  <c r="AC140" i="30"/>
  <c r="AD140" i="30"/>
  <c r="AE140" i="30"/>
  <c r="AF140" i="30"/>
  <c r="AG140" i="30"/>
  <c r="AH140" i="30"/>
  <c r="AI140" i="30"/>
  <c r="AJ140" i="30"/>
  <c r="AK140" i="30"/>
  <c r="AL140" i="30"/>
  <c r="AO140" i="30"/>
  <c r="AP140" i="30"/>
  <c r="AQ140" i="30"/>
  <c r="A141" i="30"/>
  <c r="B141" i="30"/>
  <c r="C141" i="30"/>
  <c r="D141" i="30"/>
  <c r="E141" i="30"/>
  <c r="G141" i="30"/>
  <c r="H141" i="30"/>
  <c r="J141" i="30"/>
  <c r="N141" i="30"/>
  <c r="O141" i="30"/>
  <c r="Q141" i="30"/>
  <c r="R141" i="30"/>
  <c r="T141" i="30"/>
  <c r="U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AH141" i="30"/>
  <c r="AI141" i="30"/>
  <c r="AJ141" i="30"/>
  <c r="AK141" i="30"/>
  <c r="AL141" i="30"/>
  <c r="AO141" i="30"/>
  <c r="AP141" i="30"/>
  <c r="AQ141" i="30"/>
  <c r="A142" i="30"/>
  <c r="B142" i="30"/>
  <c r="C142" i="30"/>
  <c r="D142" i="30"/>
  <c r="E142" i="30"/>
  <c r="G142" i="30"/>
  <c r="H142" i="30"/>
  <c r="J142" i="30"/>
  <c r="N142" i="30"/>
  <c r="O142" i="30"/>
  <c r="Q142" i="30"/>
  <c r="R142" i="30"/>
  <c r="T142" i="30"/>
  <c r="U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AH142" i="30"/>
  <c r="AI142" i="30"/>
  <c r="AJ142" i="30"/>
  <c r="AK142" i="30"/>
  <c r="AL142" i="30"/>
  <c r="AO142" i="30"/>
  <c r="AP142" i="30"/>
  <c r="AQ142" i="30"/>
  <c r="A143" i="30"/>
  <c r="B143" i="30"/>
  <c r="C143" i="30"/>
  <c r="D143" i="30"/>
  <c r="E143" i="30"/>
  <c r="G143" i="30"/>
  <c r="H143" i="30"/>
  <c r="J143" i="30"/>
  <c r="N143" i="30"/>
  <c r="O143" i="30"/>
  <c r="Q143" i="30"/>
  <c r="R143" i="30"/>
  <c r="T143" i="30"/>
  <c r="U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AH143" i="30"/>
  <c r="AI143" i="30"/>
  <c r="AJ143" i="30"/>
  <c r="AK143" i="30"/>
  <c r="AL143" i="30"/>
  <c r="AO143" i="30"/>
  <c r="AP143" i="30"/>
  <c r="AQ143" i="30"/>
  <c r="A144" i="30"/>
  <c r="B144" i="30"/>
  <c r="C144" i="30"/>
  <c r="D144" i="30"/>
  <c r="E144" i="30"/>
  <c r="G144" i="30"/>
  <c r="H144" i="30"/>
  <c r="J144" i="30"/>
  <c r="N144" i="30"/>
  <c r="O144" i="30"/>
  <c r="Q144" i="30"/>
  <c r="R144" i="30"/>
  <c r="T144" i="30"/>
  <c r="U144" i="30"/>
  <c r="W144" i="30"/>
  <c r="X144" i="30"/>
  <c r="Y144" i="30"/>
  <c r="Z144" i="30"/>
  <c r="AA144" i="30"/>
  <c r="AB144" i="30"/>
  <c r="AC144" i="30"/>
  <c r="AD144" i="30"/>
  <c r="AE144" i="30"/>
  <c r="AF144" i="30"/>
  <c r="AG144" i="30"/>
  <c r="AH144" i="30"/>
  <c r="AI144" i="30"/>
  <c r="AJ144" i="30"/>
  <c r="AK144" i="30"/>
  <c r="AL144" i="30"/>
  <c r="AO144" i="30"/>
  <c r="AP144" i="30"/>
  <c r="AQ144" i="30"/>
  <c r="A145" i="30"/>
  <c r="B145" i="30"/>
  <c r="C145" i="30"/>
  <c r="D145" i="30"/>
  <c r="E145" i="30"/>
  <c r="G145" i="30"/>
  <c r="H145" i="30"/>
  <c r="J145" i="30"/>
  <c r="N145" i="30"/>
  <c r="O145" i="30"/>
  <c r="Q145" i="30"/>
  <c r="R145" i="30"/>
  <c r="T145" i="30"/>
  <c r="U145" i="30"/>
  <c r="W145" i="30"/>
  <c r="X145" i="30"/>
  <c r="Y145" i="30"/>
  <c r="Z145" i="30"/>
  <c r="AA145" i="30"/>
  <c r="AB145" i="30"/>
  <c r="AC145" i="30"/>
  <c r="AD145" i="30"/>
  <c r="AE145" i="30"/>
  <c r="AF145" i="30"/>
  <c r="AG145" i="30"/>
  <c r="AH145" i="30"/>
  <c r="AI145" i="30"/>
  <c r="AJ145" i="30"/>
  <c r="AK145" i="30"/>
  <c r="AL145" i="30"/>
  <c r="AO145" i="30"/>
  <c r="AP145" i="30"/>
  <c r="AQ145" i="30"/>
  <c r="A146" i="30"/>
  <c r="B146" i="30"/>
  <c r="C146" i="30"/>
  <c r="D146" i="30"/>
  <c r="E146" i="30"/>
  <c r="G146" i="30"/>
  <c r="H146" i="30"/>
  <c r="J146" i="30"/>
  <c r="N146" i="30"/>
  <c r="O146" i="30"/>
  <c r="Q146" i="30"/>
  <c r="R146" i="30"/>
  <c r="T146" i="30"/>
  <c r="U146" i="30"/>
  <c r="W146" i="30"/>
  <c r="X146" i="30"/>
  <c r="Y146" i="30"/>
  <c r="Z146" i="30"/>
  <c r="AA146" i="30"/>
  <c r="AB146" i="30"/>
  <c r="AC146" i="30"/>
  <c r="AD146" i="30"/>
  <c r="AE146" i="30"/>
  <c r="AF146" i="30"/>
  <c r="AG146" i="30"/>
  <c r="AH146" i="30"/>
  <c r="AI146" i="30"/>
  <c r="AJ146" i="30"/>
  <c r="AK146" i="30"/>
  <c r="AL146" i="30"/>
  <c r="AO146" i="30"/>
  <c r="AP146" i="30"/>
  <c r="AQ146" i="30"/>
  <c r="A147" i="30"/>
  <c r="B147" i="30"/>
  <c r="C147" i="30"/>
  <c r="D147" i="30"/>
  <c r="E147" i="30"/>
  <c r="G147" i="30"/>
  <c r="H147" i="30"/>
  <c r="J147" i="30"/>
  <c r="N147" i="30"/>
  <c r="O147" i="30"/>
  <c r="Q147" i="30"/>
  <c r="R147" i="30"/>
  <c r="T147" i="30"/>
  <c r="U147" i="30"/>
  <c r="W147" i="30"/>
  <c r="X147" i="30"/>
  <c r="Y147" i="30"/>
  <c r="Z147" i="30"/>
  <c r="AA147" i="30"/>
  <c r="AB147" i="30"/>
  <c r="AC147" i="30"/>
  <c r="AD147" i="30"/>
  <c r="AE147" i="30"/>
  <c r="AF147" i="30"/>
  <c r="AG147" i="30"/>
  <c r="AH147" i="30"/>
  <c r="AI147" i="30"/>
  <c r="AJ147" i="30"/>
  <c r="AK147" i="30"/>
  <c r="AL147" i="30"/>
  <c r="AO147" i="30"/>
  <c r="AP147" i="30"/>
  <c r="AQ147" i="30"/>
  <c r="A148" i="30"/>
  <c r="B148" i="30"/>
  <c r="C148" i="30"/>
  <c r="D148" i="30"/>
  <c r="E148" i="30"/>
  <c r="G148" i="30"/>
  <c r="H148" i="30"/>
  <c r="J148" i="30"/>
  <c r="N148" i="30"/>
  <c r="O148" i="30"/>
  <c r="Q148" i="30"/>
  <c r="R148" i="30"/>
  <c r="T148" i="30"/>
  <c r="U148" i="30"/>
  <c r="W148" i="30"/>
  <c r="X148" i="30"/>
  <c r="Y148" i="30"/>
  <c r="Z148" i="30"/>
  <c r="AA148" i="30"/>
  <c r="AB148" i="30"/>
  <c r="AC148" i="30"/>
  <c r="AD148" i="30"/>
  <c r="AE148" i="30"/>
  <c r="AF148" i="30"/>
  <c r="AG148" i="30"/>
  <c r="AH148" i="30"/>
  <c r="AI148" i="30"/>
  <c r="AJ148" i="30"/>
  <c r="AK148" i="30"/>
  <c r="AL148" i="30"/>
  <c r="AO148" i="30"/>
  <c r="AP148" i="30"/>
  <c r="AQ148" i="30"/>
  <c r="A149" i="30"/>
  <c r="B149" i="30"/>
  <c r="C149" i="30"/>
  <c r="D149" i="30"/>
  <c r="E149" i="30"/>
  <c r="G149" i="30"/>
  <c r="H149" i="30"/>
  <c r="J149" i="30"/>
  <c r="N149" i="30"/>
  <c r="O149" i="30"/>
  <c r="Q149" i="30"/>
  <c r="R149" i="30"/>
  <c r="T149" i="30"/>
  <c r="U149" i="30"/>
  <c r="W149" i="30"/>
  <c r="X149" i="30"/>
  <c r="Y149" i="30"/>
  <c r="Z149" i="30"/>
  <c r="AA149" i="30"/>
  <c r="AB149" i="30"/>
  <c r="AC149" i="30"/>
  <c r="AD149" i="30"/>
  <c r="AE149" i="30"/>
  <c r="AF149" i="30"/>
  <c r="AG149" i="30"/>
  <c r="AH149" i="30"/>
  <c r="AI149" i="30"/>
  <c r="AJ149" i="30"/>
  <c r="AK149" i="30"/>
  <c r="AL149" i="30"/>
  <c r="AO149" i="30"/>
  <c r="AP149" i="30"/>
  <c r="AQ149" i="30"/>
  <c r="A150" i="30"/>
  <c r="B150" i="30"/>
  <c r="C150" i="30"/>
  <c r="D150" i="30"/>
  <c r="E150" i="30"/>
  <c r="G150" i="30"/>
  <c r="H150" i="30"/>
  <c r="J150" i="30"/>
  <c r="N150" i="30"/>
  <c r="O150" i="30"/>
  <c r="Q150" i="30"/>
  <c r="R150" i="30"/>
  <c r="T150" i="30"/>
  <c r="U150" i="30"/>
  <c r="W150" i="30"/>
  <c r="X150" i="30"/>
  <c r="Y150" i="30"/>
  <c r="Z150" i="30"/>
  <c r="AA150" i="30"/>
  <c r="AB150" i="30"/>
  <c r="AC150" i="30"/>
  <c r="AD150" i="30"/>
  <c r="AE150" i="30"/>
  <c r="AF150" i="30"/>
  <c r="AG150" i="30"/>
  <c r="AH150" i="30"/>
  <c r="AI150" i="30"/>
  <c r="AJ150" i="30"/>
  <c r="AK150" i="30"/>
  <c r="AL150" i="30"/>
  <c r="AO150" i="30"/>
  <c r="AP150" i="30"/>
  <c r="AQ150" i="30"/>
  <c r="A151" i="30"/>
  <c r="B151" i="30"/>
  <c r="C151" i="30"/>
  <c r="D151" i="30"/>
  <c r="E151" i="30"/>
  <c r="G151" i="30"/>
  <c r="H151" i="30"/>
  <c r="J151" i="30"/>
  <c r="N151" i="30"/>
  <c r="O151" i="30"/>
  <c r="Q151" i="30"/>
  <c r="R151" i="30"/>
  <c r="T151" i="30"/>
  <c r="U151" i="30"/>
  <c r="W151" i="30"/>
  <c r="X151" i="30"/>
  <c r="Y151" i="30"/>
  <c r="Z151" i="30"/>
  <c r="AA151" i="30"/>
  <c r="AB151" i="30"/>
  <c r="AC151" i="30"/>
  <c r="AD151" i="30"/>
  <c r="AE151" i="30"/>
  <c r="AF151" i="30"/>
  <c r="AG151" i="30"/>
  <c r="AH151" i="30"/>
  <c r="AI151" i="30"/>
  <c r="AJ151" i="30"/>
  <c r="AK151" i="30"/>
  <c r="AL151" i="30"/>
  <c r="AO151" i="30"/>
  <c r="AP151" i="30"/>
  <c r="AQ151" i="30"/>
  <c r="A152" i="30"/>
  <c r="B152" i="30"/>
  <c r="C152" i="30"/>
  <c r="D152" i="30"/>
  <c r="E152" i="30"/>
  <c r="G152" i="30"/>
  <c r="H152" i="30"/>
  <c r="J152" i="30"/>
  <c r="N152" i="30"/>
  <c r="O152" i="30"/>
  <c r="Q152" i="30"/>
  <c r="R152" i="30"/>
  <c r="T152" i="30"/>
  <c r="U152" i="30"/>
  <c r="W152" i="30"/>
  <c r="X152" i="30"/>
  <c r="Y152" i="30"/>
  <c r="Z152" i="30"/>
  <c r="AA152" i="30"/>
  <c r="AB152" i="30"/>
  <c r="AC152" i="30"/>
  <c r="AD152" i="30"/>
  <c r="AE152" i="30"/>
  <c r="AF152" i="30"/>
  <c r="AG152" i="30"/>
  <c r="AH152" i="30"/>
  <c r="AI152" i="30"/>
  <c r="AJ152" i="30"/>
  <c r="AK152" i="30"/>
  <c r="AL152" i="30"/>
  <c r="AO152" i="30"/>
  <c r="AP152" i="30"/>
  <c r="AQ152" i="30"/>
  <c r="A153" i="30"/>
  <c r="B153" i="30"/>
  <c r="C153" i="30"/>
  <c r="D153" i="30"/>
  <c r="E153" i="30"/>
  <c r="G153" i="30"/>
  <c r="H153" i="30"/>
  <c r="J153" i="30"/>
  <c r="N153" i="30"/>
  <c r="O153" i="30"/>
  <c r="Q153" i="30"/>
  <c r="R153" i="30"/>
  <c r="T153" i="30"/>
  <c r="U153" i="30"/>
  <c r="W153" i="30"/>
  <c r="X153" i="30"/>
  <c r="Y153" i="30"/>
  <c r="Z153" i="30"/>
  <c r="AA153" i="30"/>
  <c r="AB153" i="30"/>
  <c r="AC153" i="30"/>
  <c r="AD153" i="30"/>
  <c r="AE153" i="30"/>
  <c r="AF153" i="30"/>
  <c r="AG153" i="30"/>
  <c r="AH153" i="30"/>
  <c r="AI153" i="30"/>
  <c r="AJ153" i="30"/>
  <c r="AK153" i="30"/>
  <c r="AL153" i="30"/>
  <c r="AO153" i="30"/>
  <c r="AP153" i="30"/>
  <c r="AQ153" i="30"/>
  <c r="A154" i="30"/>
  <c r="B154" i="30"/>
  <c r="C154" i="30"/>
  <c r="D154" i="30"/>
  <c r="E154" i="30"/>
  <c r="G154" i="30"/>
  <c r="H154" i="30"/>
  <c r="J154" i="30"/>
  <c r="N154" i="30"/>
  <c r="O154" i="30"/>
  <c r="Q154" i="30"/>
  <c r="R154" i="30"/>
  <c r="T154" i="30"/>
  <c r="U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AH154" i="30"/>
  <c r="AI154" i="30"/>
  <c r="AJ154" i="30"/>
  <c r="AK154" i="30"/>
  <c r="AL154" i="30"/>
  <c r="AO154" i="30"/>
  <c r="AP154" i="30"/>
  <c r="AQ154" i="30"/>
  <c r="A155" i="30"/>
  <c r="B155" i="30"/>
  <c r="C155" i="30"/>
  <c r="D155" i="30"/>
  <c r="E155" i="30"/>
  <c r="G155" i="30"/>
  <c r="H155" i="30"/>
  <c r="J155" i="30"/>
  <c r="N155" i="30"/>
  <c r="O155" i="30"/>
  <c r="Q155" i="30"/>
  <c r="R155" i="30"/>
  <c r="T155" i="30"/>
  <c r="U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AH155" i="30"/>
  <c r="AI155" i="30"/>
  <c r="AJ155" i="30"/>
  <c r="AK155" i="30"/>
  <c r="AL155" i="30"/>
  <c r="AO155" i="30"/>
  <c r="AP155" i="30"/>
  <c r="AQ155" i="30"/>
  <c r="A156" i="30"/>
  <c r="B156" i="30"/>
  <c r="C156" i="30"/>
  <c r="D156" i="30"/>
  <c r="E156" i="30"/>
  <c r="G156" i="30"/>
  <c r="H156" i="30"/>
  <c r="J156" i="30"/>
  <c r="N156" i="30"/>
  <c r="O156" i="30"/>
  <c r="Q156" i="30"/>
  <c r="R156" i="30"/>
  <c r="T156" i="30"/>
  <c r="U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AH156" i="30"/>
  <c r="AI156" i="30"/>
  <c r="AJ156" i="30"/>
  <c r="AK156" i="30"/>
  <c r="AL156" i="30"/>
  <c r="AO156" i="30"/>
  <c r="AP156" i="30"/>
  <c r="AQ156" i="30"/>
  <c r="A157" i="30"/>
  <c r="B157" i="30"/>
  <c r="C157" i="30"/>
  <c r="D157" i="30"/>
  <c r="E157" i="30"/>
  <c r="G157" i="30"/>
  <c r="H157" i="30"/>
  <c r="J157" i="30"/>
  <c r="N157" i="30"/>
  <c r="O157" i="30"/>
  <c r="Q157" i="30"/>
  <c r="R157" i="30"/>
  <c r="T157" i="30"/>
  <c r="U157" i="30"/>
  <c r="W157" i="30"/>
  <c r="X157" i="30"/>
  <c r="Y157" i="30"/>
  <c r="Z157" i="30"/>
  <c r="AA157" i="30"/>
  <c r="AB157" i="30"/>
  <c r="AC157" i="30"/>
  <c r="AD157" i="30"/>
  <c r="AE157" i="30"/>
  <c r="AF157" i="30"/>
  <c r="AG157" i="30"/>
  <c r="AH157" i="30"/>
  <c r="AI157" i="30"/>
  <c r="AJ157" i="30"/>
  <c r="AK157" i="30"/>
  <c r="AL157" i="30"/>
  <c r="AO157" i="30"/>
  <c r="AP157" i="30"/>
  <c r="AQ157" i="30"/>
  <c r="A158" i="30"/>
  <c r="B158" i="30"/>
  <c r="C158" i="30"/>
  <c r="D158" i="30"/>
  <c r="E158" i="30"/>
  <c r="G158" i="30"/>
  <c r="H158" i="30"/>
  <c r="J158" i="30"/>
  <c r="N158" i="30"/>
  <c r="O158" i="30"/>
  <c r="Q158" i="30"/>
  <c r="R158" i="30"/>
  <c r="T158" i="30"/>
  <c r="U158" i="30"/>
  <c r="W158" i="30"/>
  <c r="X158" i="30"/>
  <c r="Y158" i="30"/>
  <c r="Z158" i="30"/>
  <c r="AA158" i="30"/>
  <c r="AB158" i="30"/>
  <c r="AC158" i="30"/>
  <c r="AD158" i="30"/>
  <c r="AE158" i="30"/>
  <c r="AF158" i="30"/>
  <c r="AG158" i="30"/>
  <c r="AH158" i="30"/>
  <c r="AI158" i="30"/>
  <c r="AJ158" i="30"/>
  <c r="AK158" i="30"/>
  <c r="AL158" i="30"/>
  <c r="AO158" i="30"/>
  <c r="AP158" i="30"/>
  <c r="AQ158" i="30"/>
  <c r="A159" i="30"/>
  <c r="B159" i="30"/>
  <c r="C159" i="30"/>
  <c r="D159" i="30"/>
  <c r="E159" i="30"/>
  <c r="G159" i="30"/>
  <c r="H159" i="30"/>
  <c r="J159" i="30"/>
  <c r="N159" i="30"/>
  <c r="O159" i="30"/>
  <c r="Q159" i="30"/>
  <c r="R159" i="30"/>
  <c r="T159" i="30"/>
  <c r="U159" i="30"/>
  <c r="W159" i="30"/>
  <c r="X159" i="30"/>
  <c r="Y159" i="30"/>
  <c r="Z159" i="30"/>
  <c r="AA159" i="30"/>
  <c r="AB159" i="30"/>
  <c r="AC159" i="30"/>
  <c r="AD159" i="30"/>
  <c r="AE159" i="30"/>
  <c r="AF159" i="30"/>
  <c r="AG159" i="30"/>
  <c r="AH159" i="30"/>
  <c r="AI159" i="30"/>
  <c r="AJ159" i="30"/>
  <c r="AK159" i="30"/>
  <c r="AL159" i="30"/>
  <c r="AO159" i="30"/>
  <c r="AP159" i="30"/>
  <c r="AQ159" i="30"/>
  <c r="A160" i="30"/>
  <c r="B160" i="30"/>
  <c r="C160" i="30"/>
  <c r="D160" i="30"/>
  <c r="E160" i="30"/>
  <c r="G160" i="30"/>
  <c r="H160" i="30"/>
  <c r="J160" i="30"/>
  <c r="N160" i="30"/>
  <c r="O160" i="30"/>
  <c r="Q160" i="30"/>
  <c r="R160" i="30"/>
  <c r="T160" i="30"/>
  <c r="U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AH160" i="30"/>
  <c r="AI160" i="30"/>
  <c r="AJ160" i="30"/>
  <c r="AK160" i="30"/>
  <c r="AL160" i="30"/>
  <c r="AO160" i="30"/>
  <c r="AP160" i="30"/>
  <c r="AQ160" i="30"/>
  <c r="A161" i="30"/>
  <c r="B161" i="30"/>
  <c r="C161" i="30"/>
  <c r="D161" i="30"/>
  <c r="E161" i="30"/>
  <c r="G161" i="30"/>
  <c r="H161" i="30"/>
  <c r="J161" i="30"/>
  <c r="N161" i="30"/>
  <c r="O161" i="30"/>
  <c r="Q161" i="30"/>
  <c r="R161" i="30"/>
  <c r="T161" i="30"/>
  <c r="U161" i="30"/>
  <c r="W161" i="30"/>
  <c r="X161" i="30"/>
  <c r="Y161" i="30"/>
  <c r="Z161" i="30"/>
  <c r="AA161" i="30"/>
  <c r="AB161" i="30"/>
  <c r="AC161" i="30"/>
  <c r="AD161" i="30"/>
  <c r="AE161" i="30"/>
  <c r="AF161" i="30"/>
  <c r="AG161" i="30"/>
  <c r="AH161" i="30"/>
  <c r="AI161" i="30"/>
  <c r="AJ161" i="30"/>
  <c r="AK161" i="30"/>
  <c r="AL161" i="30"/>
  <c r="AO161" i="30"/>
  <c r="AP161" i="30"/>
  <c r="AQ161" i="30"/>
  <c r="A162" i="30"/>
  <c r="B162" i="30"/>
  <c r="C162" i="30"/>
  <c r="D162" i="30"/>
  <c r="E162" i="30"/>
  <c r="G162" i="30"/>
  <c r="H162" i="30"/>
  <c r="J162" i="30"/>
  <c r="N162" i="30"/>
  <c r="O162" i="30"/>
  <c r="Q162" i="30"/>
  <c r="R162" i="30"/>
  <c r="T162" i="30"/>
  <c r="U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H162" i="30"/>
  <c r="AI162" i="30"/>
  <c r="AJ162" i="30"/>
  <c r="AK162" i="30"/>
  <c r="AL162" i="30"/>
  <c r="AO162" i="30"/>
  <c r="AP162" i="30"/>
  <c r="AQ162" i="30"/>
  <c r="A163" i="30"/>
  <c r="B163" i="30"/>
  <c r="C163" i="30"/>
  <c r="D163" i="30"/>
  <c r="E163" i="30"/>
  <c r="G163" i="30"/>
  <c r="H163" i="30"/>
  <c r="J163" i="30"/>
  <c r="N163" i="30"/>
  <c r="O163" i="30"/>
  <c r="Q163" i="30"/>
  <c r="R163" i="30"/>
  <c r="T163" i="30"/>
  <c r="U163" i="30"/>
  <c r="W163" i="30"/>
  <c r="X163" i="30"/>
  <c r="Y163" i="30"/>
  <c r="Z163" i="30"/>
  <c r="AA163" i="30"/>
  <c r="AB163" i="30"/>
  <c r="AC163" i="30"/>
  <c r="AD163" i="30"/>
  <c r="AE163" i="30"/>
  <c r="AF163" i="30"/>
  <c r="AG163" i="30"/>
  <c r="AH163" i="30"/>
  <c r="AI163" i="30"/>
  <c r="AJ163" i="30"/>
  <c r="AK163" i="30"/>
  <c r="AL163" i="30"/>
  <c r="AO163" i="30"/>
  <c r="AP163" i="30"/>
  <c r="AQ163" i="30"/>
  <c r="A164" i="30"/>
  <c r="B164" i="30"/>
  <c r="C164" i="30"/>
  <c r="D164" i="30"/>
  <c r="E164" i="30"/>
  <c r="G164" i="30"/>
  <c r="H164" i="30"/>
  <c r="J164" i="30"/>
  <c r="N164" i="30"/>
  <c r="O164" i="30"/>
  <c r="Q164" i="30"/>
  <c r="R164" i="30"/>
  <c r="T164" i="30"/>
  <c r="U164" i="30"/>
  <c r="W164" i="30"/>
  <c r="X164" i="30"/>
  <c r="Y164" i="30"/>
  <c r="Z164" i="30"/>
  <c r="AA164" i="30"/>
  <c r="AB164" i="30"/>
  <c r="AC164" i="30"/>
  <c r="AD164" i="30"/>
  <c r="AE164" i="30"/>
  <c r="AF164" i="30"/>
  <c r="AG164" i="30"/>
  <c r="AH164" i="30"/>
  <c r="AI164" i="30"/>
  <c r="AJ164" i="30"/>
  <c r="AK164" i="30"/>
  <c r="AL164" i="30"/>
  <c r="AO164" i="30"/>
  <c r="AP164" i="30"/>
  <c r="AQ164" i="30"/>
  <c r="A165" i="30"/>
  <c r="B165" i="30"/>
  <c r="C165" i="30"/>
  <c r="D165" i="30"/>
  <c r="E165" i="30"/>
  <c r="G165" i="30"/>
  <c r="H165" i="30"/>
  <c r="J165" i="30"/>
  <c r="N165" i="30"/>
  <c r="O165" i="30"/>
  <c r="Q165" i="30"/>
  <c r="R165" i="30"/>
  <c r="T165" i="30"/>
  <c r="U165" i="30"/>
  <c r="W165" i="30"/>
  <c r="X165" i="30"/>
  <c r="Y165" i="30"/>
  <c r="Z165" i="30"/>
  <c r="AA165" i="30"/>
  <c r="AB165" i="30"/>
  <c r="AC165" i="30"/>
  <c r="AD165" i="30"/>
  <c r="AE165" i="30"/>
  <c r="AF165" i="30"/>
  <c r="AG165" i="30"/>
  <c r="AH165" i="30"/>
  <c r="AI165" i="30"/>
  <c r="AJ165" i="30"/>
  <c r="AK165" i="30"/>
  <c r="AL165" i="30"/>
  <c r="AO165" i="30"/>
  <c r="AP165" i="30"/>
  <c r="AQ165" i="30"/>
  <c r="A166" i="30"/>
  <c r="B166" i="30"/>
  <c r="C166" i="30"/>
  <c r="D166" i="30"/>
  <c r="E166" i="30"/>
  <c r="G166" i="30"/>
  <c r="H166" i="30"/>
  <c r="J166" i="30"/>
  <c r="N166" i="30"/>
  <c r="O166" i="30"/>
  <c r="Q166" i="30"/>
  <c r="R166" i="30"/>
  <c r="T166" i="30"/>
  <c r="U166" i="30"/>
  <c r="W166" i="30"/>
  <c r="X166" i="30"/>
  <c r="Y166" i="30"/>
  <c r="Z166" i="30"/>
  <c r="AA166" i="30"/>
  <c r="AB166" i="30"/>
  <c r="AC166" i="30"/>
  <c r="AD166" i="30"/>
  <c r="AE166" i="30"/>
  <c r="AF166" i="30"/>
  <c r="AG166" i="30"/>
  <c r="AH166" i="30"/>
  <c r="AI166" i="30"/>
  <c r="AJ166" i="30"/>
  <c r="AK166" i="30"/>
  <c r="AL166" i="30"/>
  <c r="AO166" i="30"/>
  <c r="AP166" i="30"/>
  <c r="AQ166" i="30"/>
  <c r="A167" i="30"/>
  <c r="B167" i="30"/>
  <c r="C167" i="30"/>
  <c r="D167" i="30"/>
  <c r="E167" i="30"/>
  <c r="G167" i="30"/>
  <c r="H167" i="30"/>
  <c r="J167" i="30"/>
  <c r="N167" i="30"/>
  <c r="O167" i="30"/>
  <c r="Q167" i="30"/>
  <c r="R167" i="30"/>
  <c r="T167" i="30"/>
  <c r="U167" i="30"/>
  <c r="W167" i="30"/>
  <c r="X167" i="30"/>
  <c r="Y167" i="30"/>
  <c r="Z167" i="30"/>
  <c r="AA167" i="30"/>
  <c r="AB167" i="30"/>
  <c r="AC167" i="30"/>
  <c r="AD167" i="30"/>
  <c r="AE167" i="30"/>
  <c r="AF167" i="30"/>
  <c r="AG167" i="30"/>
  <c r="AH167" i="30"/>
  <c r="AI167" i="30"/>
  <c r="AJ167" i="30"/>
  <c r="AK167" i="30"/>
  <c r="AL167" i="30"/>
  <c r="AO167" i="30"/>
  <c r="AP167" i="30"/>
  <c r="AQ167" i="30"/>
  <c r="A168" i="30"/>
  <c r="B168" i="30"/>
  <c r="C168" i="30"/>
  <c r="D168" i="30"/>
  <c r="E168" i="30"/>
  <c r="G168" i="30"/>
  <c r="H168" i="30"/>
  <c r="J168" i="30"/>
  <c r="N168" i="30"/>
  <c r="O168" i="30"/>
  <c r="Q168" i="30"/>
  <c r="R168" i="30"/>
  <c r="T168" i="30"/>
  <c r="U168" i="30"/>
  <c r="W168" i="30"/>
  <c r="X168" i="30"/>
  <c r="Y168" i="30"/>
  <c r="Z168" i="30"/>
  <c r="AA168" i="30"/>
  <c r="AB168" i="30"/>
  <c r="AC168" i="30"/>
  <c r="AD168" i="30"/>
  <c r="AE168" i="30"/>
  <c r="AF168" i="30"/>
  <c r="AG168" i="30"/>
  <c r="AH168" i="30"/>
  <c r="AI168" i="30"/>
  <c r="AJ168" i="30"/>
  <c r="AK168" i="30"/>
  <c r="AL168" i="30"/>
  <c r="AO168" i="30"/>
  <c r="AP168" i="30"/>
  <c r="AQ168" i="30"/>
  <c r="A169" i="30"/>
  <c r="B169" i="30"/>
  <c r="C169" i="30"/>
  <c r="D169" i="30"/>
  <c r="E169" i="30"/>
  <c r="G169" i="30"/>
  <c r="H169" i="30"/>
  <c r="J169" i="30"/>
  <c r="N169" i="30"/>
  <c r="O169" i="30"/>
  <c r="Q169" i="30"/>
  <c r="R169" i="30"/>
  <c r="T169" i="30"/>
  <c r="U169" i="30"/>
  <c r="W169" i="30"/>
  <c r="X169" i="30"/>
  <c r="Y169" i="30"/>
  <c r="Z169" i="30"/>
  <c r="AA169" i="30"/>
  <c r="AB169" i="30"/>
  <c r="AC169" i="30"/>
  <c r="AD169" i="30"/>
  <c r="AE169" i="30"/>
  <c r="AF169" i="30"/>
  <c r="AG169" i="30"/>
  <c r="AH169" i="30"/>
  <c r="AI169" i="30"/>
  <c r="AJ169" i="30"/>
  <c r="AK169" i="30"/>
  <c r="AL169" i="30"/>
  <c r="AO169" i="30"/>
  <c r="AP169" i="30"/>
  <c r="AQ169" i="30"/>
  <c r="A170" i="30"/>
  <c r="B170" i="30"/>
  <c r="C170" i="30"/>
  <c r="D170" i="30"/>
  <c r="E170" i="30"/>
  <c r="G170" i="30"/>
  <c r="H170" i="30"/>
  <c r="J170" i="30"/>
  <c r="N170" i="30"/>
  <c r="O170" i="30"/>
  <c r="Q170" i="30"/>
  <c r="R170" i="30"/>
  <c r="T170" i="30"/>
  <c r="U170" i="30"/>
  <c r="W170" i="30"/>
  <c r="X170" i="30"/>
  <c r="Y170" i="30"/>
  <c r="Z170" i="30"/>
  <c r="AA170" i="30"/>
  <c r="AB170" i="30"/>
  <c r="AC170" i="30"/>
  <c r="AD170" i="30"/>
  <c r="AE170" i="30"/>
  <c r="AF170" i="30"/>
  <c r="AG170" i="30"/>
  <c r="AH170" i="30"/>
  <c r="AI170" i="30"/>
  <c r="AJ170" i="30"/>
  <c r="AK170" i="30"/>
  <c r="AL170" i="30"/>
  <c r="AO170" i="30"/>
  <c r="AP170" i="30"/>
  <c r="AQ170" i="30"/>
  <c r="A171" i="30"/>
  <c r="B171" i="30"/>
  <c r="C171" i="30"/>
  <c r="D171" i="30"/>
  <c r="E171" i="30"/>
  <c r="G171" i="30"/>
  <c r="H171" i="30"/>
  <c r="J171" i="30"/>
  <c r="N171" i="30"/>
  <c r="O171" i="30"/>
  <c r="Q171" i="30"/>
  <c r="R171" i="30"/>
  <c r="T171" i="30"/>
  <c r="U171" i="30"/>
  <c r="W171" i="30"/>
  <c r="X171" i="30"/>
  <c r="Y171" i="30"/>
  <c r="Z171" i="30"/>
  <c r="AA171" i="30"/>
  <c r="AB171" i="30"/>
  <c r="AC171" i="30"/>
  <c r="AD171" i="30"/>
  <c r="AE171" i="30"/>
  <c r="AF171" i="30"/>
  <c r="AG171" i="30"/>
  <c r="AH171" i="30"/>
  <c r="AI171" i="30"/>
  <c r="AJ171" i="30"/>
  <c r="AK171" i="30"/>
  <c r="AL171" i="30"/>
  <c r="AO171" i="30"/>
  <c r="AP171" i="30"/>
  <c r="AQ171" i="30"/>
  <c r="A172" i="30"/>
  <c r="B172" i="30"/>
  <c r="C172" i="30"/>
  <c r="D172" i="30"/>
  <c r="E172" i="30"/>
  <c r="G172" i="30"/>
  <c r="H172" i="30"/>
  <c r="J172" i="30"/>
  <c r="N172" i="30"/>
  <c r="O172" i="30"/>
  <c r="Q172" i="30"/>
  <c r="R172" i="30"/>
  <c r="T172" i="30"/>
  <c r="U172" i="30"/>
  <c r="W172" i="30"/>
  <c r="X172" i="30"/>
  <c r="Y172" i="30"/>
  <c r="Z172" i="30"/>
  <c r="AA172" i="30"/>
  <c r="AB172" i="30"/>
  <c r="AC172" i="30"/>
  <c r="AD172" i="30"/>
  <c r="AE172" i="30"/>
  <c r="AF172" i="30"/>
  <c r="AG172" i="30"/>
  <c r="AH172" i="30"/>
  <c r="AI172" i="30"/>
  <c r="AJ172" i="30"/>
  <c r="AK172" i="30"/>
  <c r="AL172" i="30"/>
  <c r="AO172" i="30"/>
  <c r="AP172" i="30"/>
  <c r="AQ172" i="30"/>
  <c r="A173" i="30"/>
  <c r="B173" i="30"/>
  <c r="C173" i="30"/>
  <c r="D173" i="30"/>
  <c r="E173" i="30"/>
  <c r="G173" i="30"/>
  <c r="H173" i="30"/>
  <c r="J173" i="30"/>
  <c r="N173" i="30"/>
  <c r="O173" i="30"/>
  <c r="Q173" i="30"/>
  <c r="R173" i="30"/>
  <c r="T173" i="30"/>
  <c r="U173" i="30"/>
  <c r="W173" i="30"/>
  <c r="X173" i="30"/>
  <c r="Y173" i="30"/>
  <c r="Z173" i="30"/>
  <c r="AA173" i="30"/>
  <c r="AB173" i="30"/>
  <c r="AC173" i="30"/>
  <c r="AD173" i="30"/>
  <c r="AE173" i="30"/>
  <c r="AF173" i="30"/>
  <c r="AG173" i="30"/>
  <c r="AH173" i="30"/>
  <c r="AI173" i="30"/>
  <c r="AJ173" i="30"/>
  <c r="AK173" i="30"/>
  <c r="AL173" i="30"/>
  <c r="AO173" i="30"/>
  <c r="AP173" i="30"/>
  <c r="AQ173" i="30"/>
  <c r="A174" i="30"/>
  <c r="B174" i="30"/>
  <c r="C174" i="30"/>
  <c r="D174" i="30"/>
  <c r="E174" i="30"/>
  <c r="G174" i="30"/>
  <c r="H174" i="30"/>
  <c r="J174" i="30"/>
  <c r="N174" i="30"/>
  <c r="O174" i="30"/>
  <c r="Q174" i="30"/>
  <c r="R174" i="30"/>
  <c r="T174" i="30"/>
  <c r="U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AH174" i="30"/>
  <c r="AI174" i="30"/>
  <c r="AJ174" i="30"/>
  <c r="AK174" i="30"/>
  <c r="AL174" i="30"/>
  <c r="AO174" i="30"/>
  <c r="AP174" i="30"/>
  <c r="AQ174" i="30"/>
  <c r="A175" i="30"/>
  <c r="B175" i="30"/>
  <c r="C175" i="30"/>
  <c r="D175" i="30"/>
  <c r="E175" i="30"/>
  <c r="G175" i="30"/>
  <c r="H175" i="30"/>
  <c r="J175" i="30"/>
  <c r="N175" i="30"/>
  <c r="O175" i="30"/>
  <c r="Q175" i="30"/>
  <c r="R175" i="30"/>
  <c r="T175" i="30"/>
  <c r="U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AH175" i="30"/>
  <c r="AI175" i="30"/>
  <c r="AJ175" i="30"/>
  <c r="AK175" i="30"/>
  <c r="AL175" i="30"/>
  <c r="AO175" i="30"/>
  <c r="AP175" i="30"/>
  <c r="AQ175" i="30"/>
  <c r="A176" i="30"/>
  <c r="B176" i="30"/>
  <c r="C176" i="30"/>
  <c r="D176" i="30"/>
  <c r="E176" i="30"/>
  <c r="G176" i="30"/>
  <c r="H176" i="30"/>
  <c r="J176" i="30"/>
  <c r="N176" i="30"/>
  <c r="O176" i="30"/>
  <c r="Q176" i="30"/>
  <c r="R176" i="30"/>
  <c r="T176" i="30"/>
  <c r="U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AH176" i="30"/>
  <c r="AI176" i="30"/>
  <c r="AJ176" i="30"/>
  <c r="AK176" i="30"/>
  <c r="AL176" i="30"/>
  <c r="AO176" i="30"/>
  <c r="AP176" i="30"/>
  <c r="AQ176" i="30"/>
  <c r="A177" i="30"/>
  <c r="B177" i="30"/>
  <c r="C177" i="30"/>
  <c r="D177" i="30"/>
  <c r="E177" i="30"/>
  <c r="G177" i="30"/>
  <c r="H177" i="30"/>
  <c r="J177" i="30"/>
  <c r="N177" i="30"/>
  <c r="O177" i="30"/>
  <c r="Q177" i="30"/>
  <c r="R177" i="30"/>
  <c r="T177" i="30"/>
  <c r="U177" i="30"/>
  <c r="W177" i="30"/>
  <c r="X177" i="30"/>
  <c r="Y177" i="30"/>
  <c r="Z177" i="30"/>
  <c r="AA177" i="30"/>
  <c r="AB177" i="30"/>
  <c r="AC177" i="30"/>
  <c r="AD177" i="30"/>
  <c r="AE177" i="30"/>
  <c r="AF177" i="30"/>
  <c r="AG177" i="30"/>
  <c r="AH177" i="30"/>
  <c r="AI177" i="30"/>
  <c r="AJ177" i="30"/>
  <c r="AK177" i="30"/>
  <c r="AL177" i="30"/>
  <c r="AO177" i="30"/>
  <c r="AP177" i="30"/>
  <c r="AQ177" i="30"/>
  <c r="A178" i="30"/>
  <c r="B178" i="30"/>
  <c r="C178" i="30"/>
  <c r="D178" i="30"/>
  <c r="E178" i="30"/>
  <c r="G178" i="30"/>
  <c r="H178" i="30"/>
  <c r="J178" i="30"/>
  <c r="N178" i="30"/>
  <c r="O178" i="30"/>
  <c r="Q178" i="30"/>
  <c r="R178" i="30"/>
  <c r="T178" i="30"/>
  <c r="U178" i="30"/>
  <c r="W178" i="30"/>
  <c r="X178" i="30"/>
  <c r="Y178" i="30"/>
  <c r="Z178" i="30"/>
  <c r="AA178" i="30"/>
  <c r="AB178" i="30"/>
  <c r="AC178" i="30"/>
  <c r="AD178" i="30"/>
  <c r="AE178" i="30"/>
  <c r="AF178" i="30"/>
  <c r="AG178" i="30"/>
  <c r="AH178" i="30"/>
  <c r="AI178" i="30"/>
  <c r="AJ178" i="30"/>
  <c r="AK178" i="30"/>
  <c r="AL178" i="30"/>
  <c r="AO178" i="30"/>
  <c r="AP178" i="30"/>
  <c r="AQ178" i="30"/>
  <c r="A179" i="30"/>
  <c r="B179" i="30"/>
  <c r="C179" i="30"/>
  <c r="D179" i="30"/>
  <c r="E179" i="30"/>
  <c r="G179" i="30"/>
  <c r="H179" i="30"/>
  <c r="J179" i="30"/>
  <c r="N179" i="30"/>
  <c r="O179" i="30"/>
  <c r="Q179" i="30"/>
  <c r="R179" i="30"/>
  <c r="T179" i="30"/>
  <c r="U179" i="30"/>
  <c r="W179" i="30"/>
  <c r="X179" i="30"/>
  <c r="Y179" i="30"/>
  <c r="Z179" i="30"/>
  <c r="AA179" i="30"/>
  <c r="AB179" i="30"/>
  <c r="AC179" i="30"/>
  <c r="AD179" i="30"/>
  <c r="AE179" i="30"/>
  <c r="AF179" i="30"/>
  <c r="AG179" i="30"/>
  <c r="AH179" i="30"/>
  <c r="AI179" i="30"/>
  <c r="AJ179" i="30"/>
  <c r="AK179" i="30"/>
  <c r="AL179" i="30"/>
  <c r="AO179" i="30"/>
  <c r="AP179" i="30"/>
  <c r="AQ179" i="30"/>
  <c r="A180" i="30"/>
  <c r="B180" i="30"/>
  <c r="C180" i="30"/>
  <c r="D180" i="30"/>
  <c r="E180" i="30"/>
  <c r="G180" i="30"/>
  <c r="H180" i="30"/>
  <c r="J180" i="30"/>
  <c r="N180" i="30"/>
  <c r="O180" i="30"/>
  <c r="Q180" i="30"/>
  <c r="R180" i="30"/>
  <c r="T180" i="30"/>
  <c r="U180" i="30"/>
  <c r="W180" i="30"/>
  <c r="X180" i="30"/>
  <c r="Y180" i="30"/>
  <c r="Z180" i="30"/>
  <c r="AA180" i="30"/>
  <c r="AB180" i="30"/>
  <c r="AC180" i="30"/>
  <c r="AD180" i="30"/>
  <c r="AE180" i="30"/>
  <c r="AF180" i="30"/>
  <c r="AG180" i="30"/>
  <c r="AH180" i="30"/>
  <c r="AI180" i="30"/>
  <c r="AJ180" i="30"/>
  <c r="AK180" i="30"/>
  <c r="AL180" i="30"/>
  <c r="AO180" i="30"/>
  <c r="AP180" i="30"/>
  <c r="AQ180" i="30"/>
  <c r="A181" i="30"/>
  <c r="B181" i="30"/>
  <c r="C181" i="30"/>
  <c r="D181" i="30"/>
  <c r="E181" i="30"/>
  <c r="G181" i="30"/>
  <c r="H181" i="30"/>
  <c r="J181" i="30"/>
  <c r="N181" i="30"/>
  <c r="O181" i="30"/>
  <c r="Q181" i="30"/>
  <c r="R181" i="30"/>
  <c r="T181" i="30"/>
  <c r="U181" i="30"/>
  <c r="W181" i="30"/>
  <c r="X181" i="30"/>
  <c r="Y181" i="30"/>
  <c r="Z181" i="30"/>
  <c r="AA181" i="30"/>
  <c r="AB181" i="30"/>
  <c r="AC181" i="30"/>
  <c r="AD181" i="30"/>
  <c r="AE181" i="30"/>
  <c r="AF181" i="30"/>
  <c r="AG181" i="30"/>
  <c r="AH181" i="30"/>
  <c r="AI181" i="30"/>
  <c r="AJ181" i="30"/>
  <c r="AK181" i="30"/>
  <c r="AL181" i="30"/>
  <c r="AO181" i="30"/>
  <c r="AP181" i="30"/>
  <c r="AQ181" i="30"/>
  <c r="A182" i="30"/>
  <c r="B182" i="30"/>
  <c r="C182" i="30"/>
  <c r="D182" i="30"/>
  <c r="E182" i="30"/>
  <c r="G182" i="30"/>
  <c r="H182" i="30"/>
  <c r="J182" i="30"/>
  <c r="N182" i="30"/>
  <c r="O182" i="30"/>
  <c r="Q182" i="30"/>
  <c r="R182" i="30"/>
  <c r="T182" i="30"/>
  <c r="U182" i="30"/>
  <c r="W182" i="30"/>
  <c r="X182" i="30"/>
  <c r="Y182" i="30"/>
  <c r="Z182" i="30"/>
  <c r="AA182" i="30"/>
  <c r="AB182" i="30"/>
  <c r="AC182" i="30"/>
  <c r="AD182" i="30"/>
  <c r="AE182" i="30"/>
  <c r="AF182" i="30"/>
  <c r="AG182" i="30"/>
  <c r="AH182" i="30"/>
  <c r="AI182" i="30"/>
  <c r="AJ182" i="30"/>
  <c r="AK182" i="30"/>
  <c r="AL182" i="30"/>
  <c r="AO182" i="30"/>
  <c r="AP182" i="30"/>
  <c r="AQ182" i="30"/>
  <c r="A183" i="30"/>
  <c r="B183" i="30"/>
  <c r="C183" i="30"/>
  <c r="D183" i="30"/>
  <c r="E183" i="30"/>
  <c r="G183" i="30"/>
  <c r="H183" i="30"/>
  <c r="J183" i="30"/>
  <c r="N183" i="30"/>
  <c r="O183" i="30"/>
  <c r="Q183" i="30"/>
  <c r="R183" i="30"/>
  <c r="T183" i="30"/>
  <c r="U183" i="30"/>
  <c r="W183" i="30"/>
  <c r="X183" i="30"/>
  <c r="Y183" i="30"/>
  <c r="Z183" i="30"/>
  <c r="AA183" i="30"/>
  <c r="AB183" i="30"/>
  <c r="AC183" i="30"/>
  <c r="AD183" i="30"/>
  <c r="AE183" i="30"/>
  <c r="AF183" i="30"/>
  <c r="AG183" i="30"/>
  <c r="AH183" i="30"/>
  <c r="AI183" i="30"/>
  <c r="AJ183" i="30"/>
  <c r="AK183" i="30"/>
  <c r="AL183" i="30"/>
  <c r="AO183" i="30"/>
  <c r="AP183" i="30"/>
  <c r="AQ183" i="30"/>
  <c r="A184" i="30"/>
  <c r="B184" i="30"/>
  <c r="C184" i="30"/>
  <c r="D184" i="30"/>
  <c r="E184" i="30"/>
  <c r="G184" i="30"/>
  <c r="H184" i="30"/>
  <c r="J184" i="30"/>
  <c r="N184" i="30"/>
  <c r="O184" i="30"/>
  <c r="Q184" i="30"/>
  <c r="R184" i="30"/>
  <c r="T184" i="30"/>
  <c r="U184" i="30"/>
  <c r="W184" i="30"/>
  <c r="X184" i="30"/>
  <c r="Y184" i="30"/>
  <c r="Z184" i="30"/>
  <c r="AA184" i="30"/>
  <c r="AB184" i="30"/>
  <c r="AC184" i="30"/>
  <c r="AD184" i="30"/>
  <c r="AE184" i="30"/>
  <c r="AF184" i="30"/>
  <c r="AG184" i="30"/>
  <c r="AH184" i="30"/>
  <c r="AI184" i="30"/>
  <c r="AJ184" i="30"/>
  <c r="AK184" i="30"/>
  <c r="AL184" i="30"/>
  <c r="AO184" i="30"/>
  <c r="AP184" i="30"/>
  <c r="AQ184" i="30"/>
  <c r="A185" i="30"/>
  <c r="B185" i="30"/>
  <c r="C185" i="30"/>
  <c r="D185" i="30"/>
  <c r="E185" i="30"/>
  <c r="G185" i="30"/>
  <c r="H185" i="30"/>
  <c r="J185" i="30"/>
  <c r="N185" i="30"/>
  <c r="O185" i="30"/>
  <c r="Q185" i="30"/>
  <c r="R185" i="30"/>
  <c r="T185" i="30"/>
  <c r="U185" i="30"/>
  <c r="W185" i="30"/>
  <c r="X185" i="30"/>
  <c r="Y185" i="30"/>
  <c r="Z185" i="30"/>
  <c r="AA185" i="30"/>
  <c r="AB185" i="30"/>
  <c r="AC185" i="30"/>
  <c r="AD185" i="30"/>
  <c r="AE185" i="30"/>
  <c r="AF185" i="30"/>
  <c r="AG185" i="30"/>
  <c r="AH185" i="30"/>
  <c r="AI185" i="30"/>
  <c r="AJ185" i="30"/>
  <c r="AK185" i="30"/>
  <c r="AL185" i="30"/>
  <c r="AO185" i="30"/>
  <c r="AP185" i="30"/>
  <c r="AQ185" i="30"/>
  <c r="A186" i="30"/>
  <c r="B186" i="30"/>
  <c r="C186" i="30"/>
  <c r="D186" i="30"/>
  <c r="E186" i="30"/>
  <c r="G186" i="30"/>
  <c r="H186" i="30"/>
  <c r="J186" i="30"/>
  <c r="N186" i="30"/>
  <c r="O186" i="30"/>
  <c r="Q186" i="30"/>
  <c r="R186" i="30"/>
  <c r="T186" i="30"/>
  <c r="U186" i="30"/>
  <c r="W186" i="30"/>
  <c r="X186" i="30"/>
  <c r="Y186" i="30"/>
  <c r="Z186" i="30"/>
  <c r="AA186" i="30"/>
  <c r="AB186" i="30"/>
  <c r="AC186" i="30"/>
  <c r="AD186" i="30"/>
  <c r="AE186" i="30"/>
  <c r="AF186" i="30"/>
  <c r="AG186" i="30"/>
  <c r="AH186" i="30"/>
  <c r="AI186" i="30"/>
  <c r="AJ186" i="30"/>
  <c r="AK186" i="30"/>
  <c r="AL186" i="30"/>
  <c r="AO186" i="30"/>
  <c r="AP186" i="30"/>
  <c r="AQ186" i="30"/>
  <c r="A187" i="30"/>
  <c r="B187" i="30"/>
  <c r="C187" i="30"/>
  <c r="D187" i="30"/>
  <c r="E187" i="30"/>
  <c r="G187" i="30"/>
  <c r="H187" i="30"/>
  <c r="J187" i="30"/>
  <c r="N187" i="30"/>
  <c r="O187" i="30"/>
  <c r="Q187" i="30"/>
  <c r="R187" i="30"/>
  <c r="T187" i="30"/>
  <c r="U187" i="30"/>
  <c r="W187" i="30"/>
  <c r="X187" i="30"/>
  <c r="Y187" i="30"/>
  <c r="Z187" i="30"/>
  <c r="AA187" i="30"/>
  <c r="AB187" i="30"/>
  <c r="AC187" i="30"/>
  <c r="AD187" i="30"/>
  <c r="AE187" i="30"/>
  <c r="AF187" i="30"/>
  <c r="AG187" i="30"/>
  <c r="AH187" i="30"/>
  <c r="AI187" i="30"/>
  <c r="AJ187" i="30"/>
  <c r="AK187" i="30"/>
  <c r="AL187" i="30"/>
  <c r="AO187" i="30"/>
  <c r="AP187" i="30"/>
  <c r="AQ187" i="30"/>
  <c r="A188" i="30"/>
  <c r="B188" i="30"/>
  <c r="C188" i="30"/>
  <c r="D188" i="30"/>
  <c r="E188" i="30"/>
  <c r="G188" i="30"/>
  <c r="H188" i="30"/>
  <c r="J188" i="30"/>
  <c r="N188" i="30"/>
  <c r="O188" i="30"/>
  <c r="Q188" i="30"/>
  <c r="R188" i="30"/>
  <c r="T188" i="30"/>
  <c r="U188" i="30"/>
  <c r="W188" i="30"/>
  <c r="X188" i="30"/>
  <c r="Y188" i="30"/>
  <c r="Z188" i="30"/>
  <c r="AA188" i="30"/>
  <c r="AB188" i="30"/>
  <c r="AC188" i="30"/>
  <c r="AD188" i="30"/>
  <c r="AE188" i="30"/>
  <c r="AF188" i="30"/>
  <c r="AG188" i="30"/>
  <c r="AH188" i="30"/>
  <c r="AI188" i="30"/>
  <c r="AJ188" i="30"/>
  <c r="AK188" i="30"/>
  <c r="AL188" i="30"/>
  <c r="AO188" i="30"/>
  <c r="AP188" i="30"/>
  <c r="AQ188" i="30"/>
  <c r="A189" i="30"/>
  <c r="B189" i="30"/>
  <c r="C189" i="30"/>
  <c r="D189" i="30"/>
  <c r="E189" i="30"/>
  <c r="G189" i="30"/>
  <c r="H189" i="30"/>
  <c r="J189" i="30"/>
  <c r="N189" i="30"/>
  <c r="O189" i="30"/>
  <c r="Q189" i="30"/>
  <c r="R189" i="30"/>
  <c r="T189" i="30"/>
  <c r="U189" i="30"/>
  <c r="W189" i="30"/>
  <c r="X189" i="30"/>
  <c r="Y189" i="30"/>
  <c r="Z189" i="30"/>
  <c r="AA189" i="30"/>
  <c r="AB189" i="30"/>
  <c r="AC189" i="30"/>
  <c r="AD189" i="30"/>
  <c r="AE189" i="30"/>
  <c r="AF189" i="30"/>
  <c r="AG189" i="30"/>
  <c r="AH189" i="30"/>
  <c r="AI189" i="30"/>
  <c r="AJ189" i="30"/>
  <c r="AK189" i="30"/>
  <c r="AL189" i="30"/>
  <c r="AO189" i="30"/>
  <c r="AP189" i="30"/>
  <c r="AQ189" i="30"/>
  <c r="A190" i="30"/>
  <c r="B190" i="30"/>
  <c r="C190" i="30"/>
  <c r="D190" i="30"/>
  <c r="E190" i="30"/>
  <c r="G190" i="30"/>
  <c r="H190" i="30"/>
  <c r="J190" i="30"/>
  <c r="N190" i="30"/>
  <c r="O190" i="30"/>
  <c r="Q190" i="30"/>
  <c r="R190" i="30"/>
  <c r="T190" i="30"/>
  <c r="U190" i="30"/>
  <c r="W190" i="30"/>
  <c r="X190" i="30"/>
  <c r="Y190" i="30"/>
  <c r="Z190" i="30"/>
  <c r="AA190" i="30"/>
  <c r="AB190" i="30"/>
  <c r="AC190" i="30"/>
  <c r="AD190" i="30"/>
  <c r="AE190" i="30"/>
  <c r="AF190" i="30"/>
  <c r="AG190" i="30"/>
  <c r="AH190" i="30"/>
  <c r="AI190" i="30"/>
  <c r="AJ190" i="30"/>
  <c r="AK190" i="30"/>
  <c r="AL190" i="30"/>
  <c r="AO190" i="30"/>
  <c r="AP190" i="30"/>
  <c r="AQ190" i="30"/>
  <c r="A191" i="30"/>
  <c r="B191" i="30"/>
  <c r="C191" i="30"/>
  <c r="D191" i="30"/>
  <c r="E191" i="30"/>
  <c r="G191" i="30"/>
  <c r="H191" i="30"/>
  <c r="J191" i="30"/>
  <c r="N191" i="30"/>
  <c r="O191" i="30"/>
  <c r="Q191" i="30"/>
  <c r="R191" i="30"/>
  <c r="T191" i="30"/>
  <c r="U191" i="30"/>
  <c r="W191" i="30"/>
  <c r="X191" i="30"/>
  <c r="Y191" i="30"/>
  <c r="Z191" i="30"/>
  <c r="AA191" i="30"/>
  <c r="AB191" i="30"/>
  <c r="AC191" i="30"/>
  <c r="AD191" i="30"/>
  <c r="AE191" i="30"/>
  <c r="AF191" i="30"/>
  <c r="AG191" i="30"/>
  <c r="AH191" i="30"/>
  <c r="AI191" i="30"/>
  <c r="AJ191" i="30"/>
  <c r="AK191" i="30"/>
  <c r="AL191" i="30"/>
  <c r="AO191" i="30"/>
  <c r="AP191" i="30"/>
  <c r="AQ191" i="30"/>
  <c r="A192" i="30"/>
  <c r="B192" i="30"/>
  <c r="C192" i="30"/>
  <c r="D192" i="30"/>
  <c r="E192" i="30"/>
  <c r="G192" i="30"/>
  <c r="H192" i="30"/>
  <c r="J192" i="30"/>
  <c r="N192" i="30"/>
  <c r="O192" i="30"/>
  <c r="Q192" i="30"/>
  <c r="R192" i="30"/>
  <c r="T192" i="30"/>
  <c r="U192" i="30"/>
  <c r="W192" i="30"/>
  <c r="X192" i="30"/>
  <c r="Y192" i="30"/>
  <c r="Z192" i="30"/>
  <c r="AA192" i="30"/>
  <c r="AB192" i="30"/>
  <c r="AC192" i="30"/>
  <c r="AD192" i="30"/>
  <c r="AE192" i="30"/>
  <c r="AF192" i="30"/>
  <c r="AG192" i="30"/>
  <c r="AH192" i="30"/>
  <c r="AI192" i="30"/>
  <c r="AJ192" i="30"/>
  <c r="AK192" i="30"/>
  <c r="AL192" i="30"/>
  <c r="AO192" i="30"/>
  <c r="AP192" i="30"/>
  <c r="AQ192" i="30"/>
  <c r="A193" i="30"/>
  <c r="B193" i="30"/>
  <c r="C193" i="30"/>
  <c r="D193" i="30"/>
  <c r="E193" i="30"/>
  <c r="G193" i="30"/>
  <c r="H193" i="30"/>
  <c r="J193" i="30"/>
  <c r="N193" i="30"/>
  <c r="O193" i="30"/>
  <c r="Q193" i="30"/>
  <c r="R193" i="30"/>
  <c r="T193" i="30"/>
  <c r="U193" i="30"/>
  <c r="W193" i="30"/>
  <c r="X193" i="30"/>
  <c r="Y193" i="30"/>
  <c r="Z193" i="30"/>
  <c r="AA193" i="30"/>
  <c r="AB193" i="30"/>
  <c r="AC193" i="30"/>
  <c r="AD193" i="30"/>
  <c r="AE193" i="30"/>
  <c r="AF193" i="30"/>
  <c r="AG193" i="30"/>
  <c r="AH193" i="30"/>
  <c r="AI193" i="30"/>
  <c r="AJ193" i="30"/>
  <c r="AK193" i="30"/>
  <c r="AL193" i="30"/>
  <c r="AO193" i="30"/>
  <c r="AP193" i="30"/>
  <c r="AQ193" i="30"/>
  <c r="A194" i="30"/>
  <c r="B194" i="30"/>
  <c r="C194" i="30"/>
  <c r="D194" i="30"/>
  <c r="E194" i="30"/>
  <c r="G194" i="30"/>
  <c r="H194" i="30"/>
  <c r="J194" i="30"/>
  <c r="N194" i="30"/>
  <c r="O194" i="30"/>
  <c r="Q194" i="30"/>
  <c r="R194" i="30"/>
  <c r="T194" i="30"/>
  <c r="U194" i="30"/>
  <c r="W194" i="30"/>
  <c r="X194" i="30"/>
  <c r="Y194" i="30"/>
  <c r="Z194" i="30"/>
  <c r="AA194" i="30"/>
  <c r="AB194" i="30"/>
  <c r="AC194" i="30"/>
  <c r="AD194" i="30"/>
  <c r="AE194" i="30"/>
  <c r="AF194" i="30"/>
  <c r="AG194" i="30"/>
  <c r="AH194" i="30"/>
  <c r="AI194" i="30"/>
  <c r="AJ194" i="30"/>
  <c r="AK194" i="30"/>
  <c r="AL194" i="30"/>
  <c r="AO194" i="30"/>
  <c r="AP194" i="30"/>
  <c r="AQ194" i="30"/>
  <c r="A195" i="30"/>
  <c r="B195" i="30"/>
  <c r="C195" i="30"/>
  <c r="D195" i="30"/>
  <c r="E195" i="30"/>
  <c r="G195" i="30"/>
  <c r="H195" i="30"/>
  <c r="J195" i="30"/>
  <c r="N195" i="30"/>
  <c r="O195" i="30"/>
  <c r="Q195" i="30"/>
  <c r="R195" i="30"/>
  <c r="T195" i="30"/>
  <c r="U195" i="30"/>
  <c r="W195" i="30"/>
  <c r="X195" i="30"/>
  <c r="Y195" i="30"/>
  <c r="Z195" i="30"/>
  <c r="AA195" i="30"/>
  <c r="AB195" i="30"/>
  <c r="AC195" i="30"/>
  <c r="AD195" i="30"/>
  <c r="AE195" i="30"/>
  <c r="AF195" i="30"/>
  <c r="AG195" i="30"/>
  <c r="AH195" i="30"/>
  <c r="AI195" i="30"/>
  <c r="AJ195" i="30"/>
  <c r="AK195" i="30"/>
  <c r="AL195" i="30"/>
  <c r="AO195" i="30"/>
  <c r="AP195" i="30"/>
  <c r="AQ195" i="30"/>
  <c r="A196" i="30"/>
  <c r="B196" i="30"/>
  <c r="C196" i="30"/>
  <c r="D196" i="30"/>
  <c r="E196" i="30"/>
  <c r="G196" i="30"/>
  <c r="H196" i="30"/>
  <c r="J196" i="30"/>
  <c r="N196" i="30"/>
  <c r="O196" i="30"/>
  <c r="Q196" i="30"/>
  <c r="R196" i="30"/>
  <c r="T196" i="30"/>
  <c r="U196" i="30"/>
  <c r="W196" i="30"/>
  <c r="X196" i="30"/>
  <c r="Y196" i="30"/>
  <c r="Z196" i="30"/>
  <c r="AA196" i="30"/>
  <c r="AB196" i="30"/>
  <c r="AC196" i="30"/>
  <c r="AD196" i="30"/>
  <c r="AE196" i="30"/>
  <c r="AF196" i="30"/>
  <c r="AG196" i="30"/>
  <c r="AH196" i="30"/>
  <c r="AI196" i="30"/>
  <c r="AJ196" i="30"/>
  <c r="AK196" i="30"/>
  <c r="AL196" i="30"/>
  <c r="AO196" i="30"/>
  <c r="AP196" i="30"/>
  <c r="AQ196" i="30"/>
  <c r="A197" i="30"/>
  <c r="B197" i="30"/>
  <c r="C197" i="30"/>
  <c r="D197" i="30"/>
  <c r="E197" i="30"/>
  <c r="G197" i="30"/>
  <c r="H197" i="30"/>
  <c r="J197" i="30"/>
  <c r="N197" i="30"/>
  <c r="O197" i="30"/>
  <c r="Q197" i="30"/>
  <c r="R197" i="30"/>
  <c r="T197" i="30"/>
  <c r="U197" i="30"/>
  <c r="W197" i="30"/>
  <c r="X197" i="30"/>
  <c r="Y197" i="30"/>
  <c r="Z197" i="30"/>
  <c r="AA197" i="30"/>
  <c r="AB197" i="30"/>
  <c r="AC197" i="30"/>
  <c r="AD197" i="30"/>
  <c r="AE197" i="30"/>
  <c r="AF197" i="30"/>
  <c r="AG197" i="30"/>
  <c r="AH197" i="30"/>
  <c r="AI197" i="30"/>
  <c r="AJ197" i="30"/>
  <c r="AK197" i="30"/>
  <c r="AL197" i="30"/>
  <c r="AO197" i="30"/>
  <c r="AP197" i="30"/>
  <c r="AQ197" i="30"/>
  <c r="A198" i="30"/>
  <c r="B198" i="30"/>
  <c r="C198" i="30"/>
  <c r="D198" i="30"/>
  <c r="E198" i="30"/>
  <c r="G198" i="30"/>
  <c r="H198" i="30"/>
  <c r="J198" i="30"/>
  <c r="N198" i="30"/>
  <c r="O198" i="30"/>
  <c r="Q198" i="30"/>
  <c r="R198" i="30"/>
  <c r="T198" i="30"/>
  <c r="U198" i="30"/>
  <c r="W198" i="30"/>
  <c r="X198" i="30"/>
  <c r="Y198" i="30"/>
  <c r="Z198" i="30"/>
  <c r="AA198" i="30"/>
  <c r="AB198" i="30"/>
  <c r="AC198" i="30"/>
  <c r="AD198" i="30"/>
  <c r="AE198" i="30"/>
  <c r="AF198" i="30"/>
  <c r="AG198" i="30"/>
  <c r="AH198" i="30"/>
  <c r="AI198" i="30"/>
  <c r="AJ198" i="30"/>
  <c r="AK198" i="30"/>
  <c r="AL198" i="30"/>
  <c r="AO198" i="30"/>
  <c r="AP198" i="30"/>
  <c r="AQ198" i="30"/>
  <c r="A199" i="30"/>
  <c r="B199" i="30"/>
  <c r="C199" i="30"/>
  <c r="D199" i="30"/>
  <c r="E199" i="30"/>
  <c r="G199" i="30"/>
  <c r="H199" i="30"/>
  <c r="J199" i="30"/>
  <c r="N199" i="30"/>
  <c r="O199" i="30"/>
  <c r="Q199" i="30"/>
  <c r="R199" i="30"/>
  <c r="T199" i="30"/>
  <c r="U199" i="30"/>
  <c r="W199" i="30"/>
  <c r="X199" i="30"/>
  <c r="Y199" i="30"/>
  <c r="Z199" i="30"/>
  <c r="AA199" i="30"/>
  <c r="AB199" i="30"/>
  <c r="AC199" i="30"/>
  <c r="AD199" i="30"/>
  <c r="AE199" i="30"/>
  <c r="AF199" i="30"/>
  <c r="AG199" i="30"/>
  <c r="AH199" i="30"/>
  <c r="AI199" i="30"/>
  <c r="AJ199" i="30"/>
  <c r="AK199" i="30"/>
  <c r="AL199" i="30"/>
  <c r="AO199" i="30"/>
  <c r="AP199" i="30"/>
  <c r="AQ199" i="30"/>
  <c r="A200" i="30"/>
  <c r="B200" i="30"/>
  <c r="C200" i="30"/>
  <c r="D200" i="30"/>
  <c r="E200" i="30"/>
  <c r="G200" i="30"/>
  <c r="H200" i="30"/>
  <c r="J200" i="30"/>
  <c r="N200" i="30"/>
  <c r="O200" i="30"/>
  <c r="Q200" i="30"/>
  <c r="R200" i="30"/>
  <c r="T200" i="30"/>
  <c r="U200" i="30"/>
  <c r="W200" i="30"/>
  <c r="X200" i="30"/>
  <c r="Y200" i="30"/>
  <c r="Z200" i="30"/>
  <c r="AA200" i="30"/>
  <c r="AB200" i="30"/>
  <c r="AC200" i="30"/>
  <c r="AD200" i="30"/>
  <c r="AE200" i="30"/>
  <c r="AF200" i="30"/>
  <c r="AG200" i="30"/>
  <c r="AH200" i="30"/>
  <c r="AI200" i="30"/>
  <c r="AJ200" i="30"/>
  <c r="AK200" i="30"/>
  <c r="AL200" i="30"/>
  <c r="AO200" i="30"/>
  <c r="AP200" i="30"/>
  <c r="AQ200" i="30"/>
  <c r="A201" i="30"/>
  <c r="B201" i="30"/>
  <c r="C201" i="30"/>
  <c r="D201" i="30"/>
  <c r="E201" i="30"/>
  <c r="G201" i="30"/>
  <c r="H201" i="30"/>
  <c r="J201" i="30"/>
  <c r="N201" i="30"/>
  <c r="O201" i="30"/>
  <c r="Q201" i="30"/>
  <c r="R201" i="30"/>
  <c r="T201" i="30"/>
  <c r="U201" i="30"/>
  <c r="W201" i="30"/>
  <c r="X201" i="30"/>
  <c r="Y201" i="30"/>
  <c r="Z201" i="30"/>
  <c r="AA201" i="30"/>
  <c r="AB201" i="30"/>
  <c r="AC201" i="30"/>
  <c r="AD201" i="30"/>
  <c r="AE201" i="30"/>
  <c r="AF201" i="30"/>
  <c r="AG201" i="30"/>
  <c r="AH201" i="30"/>
  <c r="AI201" i="30"/>
  <c r="AJ201" i="30"/>
  <c r="AK201" i="30"/>
  <c r="AL201" i="30"/>
  <c r="AO201" i="30"/>
  <c r="AP201" i="30"/>
  <c r="AQ201" i="30"/>
  <c r="A202" i="30"/>
  <c r="B202" i="30"/>
  <c r="C202" i="30"/>
  <c r="D202" i="30"/>
  <c r="E202" i="30"/>
  <c r="G202" i="30"/>
  <c r="H202" i="30"/>
  <c r="J202" i="30"/>
  <c r="N202" i="30"/>
  <c r="O202" i="30"/>
  <c r="Q202" i="30"/>
  <c r="R202" i="30"/>
  <c r="T202" i="30"/>
  <c r="U202" i="30"/>
  <c r="W202" i="30"/>
  <c r="X202" i="30"/>
  <c r="Y202" i="30"/>
  <c r="Z202" i="30"/>
  <c r="AA202" i="30"/>
  <c r="AB202" i="30"/>
  <c r="AC202" i="30"/>
  <c r="AD202" i="30"/>
  <c r="AE202" i="30"/>
  <c r="AF202" i="30"/>
  <c r="AG202" i="30"/>
  <c r="AH202" i="30"/>
  <c r="AI202" i="30"/>
  <c r="AJ202" i="30"/>
  <c r="AK202" i="30"/>
  <c r="AL202" i="30"/>
  <c r="AO202" i="30"/>
  <c r="AP202" i="30"/>
  <c r="AQ202" i="30"/>
  <c r="A203" i="30"/>
  <c r="B203" i="30"/>
  <c r="C203" i="30"/>
  <c r="D203" i="30"/>
  <c r="E203" i="30"/>
  <c r="G203" i="30"/>
  <c r="H203" i="30"/>
  <c r="J203" i="30"/>
  <c r="N203" i="30"/>
  <c r="O203" i="30"/>
  <c r="Q203" i="30"/>
  <c r="R203" i="30"/>
  <c r="T203" i="30"/>
  <c r="U203" i="30"/>
  <c r="W203" i="30"/>
  <c r="X203" i="30"/>
  <c r="Y203" i="30"/>
  <c r="Z203" i="30"/>
  <c r="AA203" i="30"/>
  <c r="AB203" i="30"/>
  <c r="AC203" i="30"/>
  <c r="AD203" i="30"/>
  <c r="AE203" i="30"/>
  <c r="AF203" i="30"/>
  <c r="AG203" i="30"/>
  <c r="AH203" i="30"/>
  <c r="AI203" i="30"/>
  <c r="AJ203" i="30"/>
  <c r="AK203" i="30"/>
  <c r="AL203" i="30"/>
  <c r="AO203" i="30"/>
  <c r="AP203" i="30"/>
  <c r="AQ203" i="30"/>
  <c r="A204" i="30"/>
  <c r="B204" i="30"/>
  <c r="C204" i="30"/>
  <c r="D204" i="30"/>
  <c r="E204" i="30"/>
  <c r="G204" i="30"/>
  <c r="H204" i="30"/>
  <c r="J204" i="30"/>
  <c r="N204" i="30"/>
  <c r="O204" i="30"/>
  <c r="Q204" i="30"/>
  <c r="R204" i="30"/>
  <c r="T204" i="30"/>
  <c r="U204" i="30"/>
  <c r="W204" i="30"/>
  <c r="X204" i="30"/>
  <c r="Y204" i="30"/>
  <c r="Z204" i="30"/>
  <c r="AA204" i="30"/>
  <c r="AB204" i="30"/>
  <c r="AC204" i="30"/>
  <c r="AD204" i="30"/>
  <c r="AE204" i="30"/>
  <c r="AF204" i="30"/>
  <c r="AG204" i="30"/>
  <c r="AH204" i="30"/>
  <c r="AI204" i="30"/>
  <c r="AJ204" i="30"/>
  <c r="AK204" i="30"/>
  <c r="AL204" i="30"/>
  <c r="AO204" i="30"/>
  <c r="AP204" i="30"/>
  <c r="AQ204" i="30"/>
  <c r="A205" i="30"/>
  <c r="B205" i="30"/>
  <c r="C205" i="30"/>
  <c r="D205" i="30"/>
  <c r="E205" i="30"/>
  <c r="G205" i="30"/>
  <c r="H205" i="30"/>
  <c r="J205" i="30"/>
  <c r="N205" i="30"/>
  <c r="O205" i="30"/>
  <c r="Q205" i="30"/>
  <c r="R205" i="30"/>
  <c r="T205" i="30"/>
  <c r="U205" i="30"/>
  <c r="W205" i="30"/>
  <c r="X205" i="30"/>
  <c r="Y205" i="30"/>
  <c r="Z205" i="30"/>
  <c r="AA205" i="30"/>
  <c r="AB205" i="30"/>
  <c r="AC205" i="30"/>
  <c r="AD205" i="30"/>
  <c r="AE205" i="30"/>
  <c r="AF205" i="30"/>
  <c r="AG205" i="30"/>
  <c r="AH205" i="30"/>
  <c r="AI205" i="30"/>
  <c r="AJ205" i="30"/>
  <c r="AK205" i="30"/>
  <c r="AL205" i="30"/>
  <c r="AO205" i="30"/>
  <c r="AP205" i="30"/>
  <c r="AQ205" i="30"/>
  <c r="A206" i="30"/>
  <c r="B206" i="30"/>
  <c r="C206" i="30"/>
  <c r="D206" i="30"/>
  <c r="E206" i="30"/>
  <c r="G206" i="30"/>
  <c r="H206" i="30"/>
  <c r="J206" i="30"/>
  <c r="N206" i="30"/>
  <c r="O206" i="30"/>
  <c r="Q206" i="30"/>
  <c r="R206" i="30"/>
  <c r="T206" i="30"/>
  <c r="U206" i="30"/>
  <c r="W206" i="30"/>
  <c r="X206" i="30"/>
  <c r="Y206" i="30"/>
  <c r="Z206" i="30"/>
  <c r="AA206" i="30"/>
  <c r="AB206" i="30"/>
  <c r="AC206" i="30"/>
  <c r="AD206" i="30"/>
  <c r="AE206" i="30"/>
  <c r="AF206" i="30"/>
  <c r="AG206" i="30"/>
  <c r="AH206" i="30"/>
  <c r="AI206" i="30"/>
  <c r="AJ206" i="30"/>
  <c r="AK206" i="30"/>
  <c r="AL206" i="30"/>
  <c r="AO206" i="30"/>
  <c r="AP206" i="30"/>
  <c r="AQ206" i="30"/>
  <c r="A207" i="30"/>
  <c r="B207" i="30"/>
  <c r="C207" i="30"/>
  <c r="D207" i="30"/>
  <c r="E207" i="30"/>
  <c r="G207" i="30"/>
  <c r="H207" i="30"/>
  <c r="J207" i="30"/>
  <c r="N207" i="30"/>
  <c r="O207" i="30"/>
  <c r="Q207" i="30"/>
  <c r="R207" i="30"/>
  <c r="T207" i="30"/>
  <c r="U207" i="30"/>
  <c r="W207" i="30"/>
  <c r="X207" i="30"/>
  <c r="Y207" i="30"/>
  <c r="Z207" i="30"/>
  <c r="AA207" i="30"/>
  <c r="AB207" i="30"/>
  <c r="AC207" i="30"/>
  <c r="AD207" i="30"/>
  <c r="AE207" i="30"/>
  <c r="AF207" i="30"/>
  <c r="AG207" i="30"/>
  <c r="AH207" i="30"/>
  <c r="AI207" i="30"/>
  <c r="AJ207" i="30"/>
  <c r="AK207" i="30"/>
  <c r="AL207" i="30"/>
  <c r="AO207" i="30"/>
  <c r="AP207" i="30"/>
  <c r="AQ207" i="30"/>
  <c r="A208" i="30"/>
  <c r="B208" i="30"/>
  <c r="C208" i="30"/>
  <c r="D208" i="30"/>
  <c r="E208" i="30"/>
  <c r="G208" i="30"/>
  <c r="H208" i="30"/>
  <c r="J208" i="30"/>
  <c r="N208" i="30"/>
  <c r="O208" i="30"/>
  <c r="Q208" i="30"/>
  <c r="R208" i="30"/>
  <c r="T208" i="30"/>
  <c r="U208" i="30"/>
  <c r="W208" i="30"/>
  <c r="X208" i="30"/>
  <c r="Y208" i="30"/>
  <c r="Z208" i="30"/>
  <c r="AA208" i="30"/>
  <c r="AB208" i="30"/>
  <c r="AC208" i="30"/>
  <c r="AD208" i="30"/>
  <c r="AE208" i="30"/>
  <c r="AF208" i="30"/>
  <c r="AG208" i="30"/>
  <c r="AH208" i="30"/>
  <c r="AI208" i="30"/>
  <c r="AJ208" i="30"/>
  <c r="AK208" i="30"/>
  <c r="AL208" i="30"/>
  <c r="AO208" i="30"/>
  <c r="AP208" i="30"/>
  <c r="AQ208" i="30"/>
  <c r="A209" i="30"/>
  <c r="B209" i="30"/>
  <c r="C209" i="30"/>
  <c r="D209" i="30"/>
  <c r="E209" i="30"/>
  <c r="G209" i="30"/>
  <c r="H209" i="30"/>
  <c r="J209" i="30"/>
  <c r="N209" i="30"/>
  <c r="O209" i="30"/>
  <c r="Q209" i="30"/>
  <c r="R209" i="30"/>
  <c r="T209" i="30"/>
  <c r="U209" i="30"/>
  <c r="W209" i="30"/>
  <c r="X209" i="30"/>
  <c r="Y209" i="30"/>
  <c r="Z209" i="30"/>
  <c r="AA209" i="30"/>
  <c r="AB209" i="30"/>
  <c r="AC209" i="30"/>
  <c r="AD209" i="30"/>
  <c r="AE209" i="30"/>
  <c r="AF209" i="30"/>
  <c r="AG209" i="30"/>
  <c r="AH209" i="30"/>
  <c r="AI209" i="30"/>
  <c r="AJ209" i="30"/>
  <c r="AK209" i="30"/>
  <c r="AL209" i="30"/>
  <c r="AO209" i="30"/>
  <c r="AP209" i="30"/>
  <c r="AQ209" i="30"/>
  <c r="A210" i="30"/>
  <c r="B210" i="30"/>
  <c r="C210" i="30"/>
  <c r="D210" i="30"/>
  <c r="E210" i="30"/>
  <c r="G210" i="30"/>
  <c r="H210" i="30"/>
  <c r="J210" i="30"/>
  <c r="N210" i="30"/>
  <c r="O210" i="30"/>
  <c r="Q210" i="30"/>
  <c r="R210" i="30"/>
  <c r="T210" i="30"/>
  <c r="U210" i="30"/>
  <c r="W210" i="30"/>
  <c r="X210" i="30"/>
  <c r="Y210" i="30"/>
  <c r="Z210" i="30"/>
  <c r="AA210" i="30"/>
  <c r="AB210" i="30"/>
  <c r="AC210" i="30"/>
  <c r="AD210" i="30"/>
  <c r="AE210" i="30"/>
  <c r="AF210" i="30"/>
  <c r="AG210" i="30"/>
  <c r="AH210" i="30"/>
  <c r="AI210" i="30"/>
  <c r="AJ210" i="30"/>
  <c r="AK210" i="30"/>
  <c r="AL210" i="30"/>
  <c r="AO210" i="30"/>
  <c r="AP210" i="30"/>
  <c r="AQ210" i="30"/>
  <c r="A211" i="30"/>
  <c r="B211" i="30"/>
  <c r="C211" i="30"/>
  <c r="D211" i="30"/>
  <c r="E211" i="30"/>
  <c r="G211" i="30"/>
  <c r="H211" i="30"/>
  <c r="J211" i="30"/>
  <c r="N211" i="30"/>
  <c r="O211" i="30"/>
  <c r="Q211" i="30"/>
  <c r="R211" i="30"/>
  <c r="T211" i="30"/>
  <c r="U211" i="30"/>
  <c r="W211" i="30"/>
  <c r="X211" i="30"/>
  <c r="Y211" i="30"/>
  <c r="Z211" i="30"/>
  <c r="AA211" i="30"/>
  <c r="AB211" i="30"/>
  <c r="AC211" i="30"/>
  <c r="AD211" i="30"/>
  <c r="AE211" i="30"/>
  <c r="AF211" i="30"/>
  <c r="AG211" i="30"/>
  <c r="AH211" i="30"/>
  <c r="AI211" i="30"/>
  <c r="AJ211" i="30"/>
  <c r="AK211" i="30"/>
  <c r="AL211" i="30"/>
  <c r="AO211" i="30"/>
  <c r="AP211" i="30"/>
  <c r="AQ211" i="30"/>
  <c r="A212" i="30"/>
  <c r="B212" i="30"/>
  <c r="C212" i="30"/>
  <c r="D212" i="30"/>
  <c r="E212" i="30"/>
  <c r="G212" i="30"/>
  <c r="H212" i="30"/>
  <c r="J212" i="30"/>
  <c r="N212" i="30"/>
  <c r="O212" i="30"/>
  <c r="Q212" i="30"/>
  <c r="R212" i="30"/>
  <c r="T212" i="30"/>
  <c r="U212" i="30"/>
  <c r="W212" i="30"/>
  <c r="X212" i="30"/>
  <c r="Y212" i="30"/>
  <c r="Z212" i="30"/>
  <c r="AA212" i="30"/>
  <c r="AB212" i="30"/>
  <c r="AC212" i="30"/>
  <c r="AD212" i="30"/>
  <c r="AE212" i="30"/>
  <c r="AF212" i="30"/>
  <c r="AG212" i="30"/>
  <c r="AH212" i="30"/>
  <c r="AI212" i="30"/>
  <c r="AJ212" i="30"/>
  <c r="AK212" i="30"/>
  <c r="AL212" i="30"/>
  <c r="AO212" i="30"/>
  <c r="AP212" i="30"/>
  <c r="AQ212" i="30"/>
  <c r="A213" i="30"/>
  <c r="B213" i="30"/>
  <c r="C213" i="30"/>
  <c r="D213" i="30"/>
  <c r="E213" i="30"/>
  <c r="G213" i="30"/>
  <c r="H213" i="30"/>
  <c r="J213" i="30"/>
  <c r="N213" i="30"/>
  <c r="O213" i="30"/>
  <c r="Q213" i="30"/>
  <c r="R213" i="30"/>
  <c r="T213" i="30"/>
  <c r="U213" i="30"/>
  <c r="W213" i="30"/>
  <c r="X213" i="30"/>
  <c r="Y213" i="30"/>
  <c r="Z213" i="30"/>
  <c r="AA213" i="30"/>
  <c r="AB213" i="30"/>
  <c r="AC213" i="30"/>
  <c r="AD213" i="30"/>
  <c r="AE213" i="30"/>
  <c r="AF213" i="30"/>
  <c r="AG213" i="30"/>
  <c r="AH213" i="30"/>
  <c r="AI213" i="30"/>
  <c r="AJ213" i="30"/>
  <c r="AK213" i="30"/>
  <c r="AL213" i="30"/>
  <c r="AO213" i="30"/>
  <c r="AP213" i="30"/>
  <c r="AQ213" i="30"/>
  <c r="A214" i="30"/>
  <c r="B214" i="30"/>
  <c r="C214" i="30"/>
  <c r="D214" i="30"/>
  <c r="E214" i="30"/>
  <c r="G214" i="30"/>
  <c r="H214" i="30"/>
  <c r="J214" i="30"/>
  <c r="N214" i="30"/>
  <c r="O214" i="30"/>
  <c r="Q214" i="30"/>
  <c r="R214" i="30"/>
  <c r="T214" i="30"/>
  <c r="U214" i="30"/>
  <c r="W214" i="30"/>
  <c r="X214" i="30"/>
  <c r="Y214" i="30"/>
  <c r="Z214" i="30"/>
  <c r="AA214" i="30"/>
  <c r="AB214" i="30"/>
  <c r="AC214" i="30"/>
  <c r="AD214" i="30"/>
  <c r="AE214" i="30"/>
  <c r="AF214" i="30"/>
  <c r="AG214" i="30"/>
  <c r="AH214" i="30"/>
  <c r="AI214" i="30"/>
  <c r="AJ214" i="30"/>
  <c r="AK214" i="30"/>
  <c r="AL214" i="30"/>
  <c r="AO214" i="30"/>
  <c r="AP214" i="30"/>
  <c r="AQ214" i="30"/>
  <c r="A215" i="30"/>
  <c r="B215" i="30"/>
  <c r="C215" i="30"/>
  <c r="D215" i="30"/>
  <c r="E215" i="30"/>
  <c r="G215" i="30"/>
  <c r="H215" i="30"/>
  <c r="J215" i="30"/>
  <c r="N215" i="30"/>
  <c r="O215" i="30"/>
  <c r="Q215" i="30"/>
  <c r="R215" i="30"/>
  <c r="T215" i="30"/>
  <c r="U215" i="30"/>
  <c r="W215" i="30"/>
  <c r="X215" i="30"/>
  <c r="Y215" i="30"/>
  <c r="Z215" i="30"/>
  <c r="AA215" i="30"/>
  <c r="AB215" i="30"/>
  <c r="AC215" i="30"/>
  <c r="AD215" i="30"/>
  <c r="AE215" i="30"/>
  <c r="AF215" i="30"/>
  <c r="AG215" i="30"/>
  <c r="AH215" i="30"/>
  <c r="AI215" i="30"/>
  <c r="AJ215" i="30"/>
  <c r="AK215" i="30"/>
  <c r="AL215" i="30"/>
  <c r="AO215" i="30"/>
  <c r="AP215" i="30"/>
  <c r="AQ215" i="30"/>
  <c r="A216" i="30"/>
  <c r="B216" i="30"/>
  <c r="C216" i="30"/>
  <c r="D216" i="30"/>
  <c r="E216" i="30"/>
  <c r="G216" i="30"/>
  <c r="H216" i="30"/>
  <c r="J216" i="30"/>
  <c r="N216" i="30"/>
  <c r="O216" i="30"/>
  <c r="Q216" i="30"/>
  <c r="R216" i="30"/>
  <c r="T216" i="30"/>
  <c r="U216" i="30"/>
  <c r="W216" i="30"/>
  <c r="X216" i="30"/>
  <c r="Y216" i="30"/>
  <c r="Z216" i="30"/>
  <c r="AA216" i="30"/>
  <c r="AB216" i="30"/>
  <c r="AC216" i="30"/>
  <c r="AD216" i="30"/>
  <c r="AE216" i="30"/>
  <c r="AF216" i="30"/>
  <c r="AG216" i="30"/>
  <c r="AH216" i="30"/>
  <c r="AI216" i="30"/>
  <c r="AJ216" i="30"/>
  <c r="AK216" i="30"/>
  <c r="AL216" i="30"/>
  <c r="AO216" i="30"/>
  <c r="AP216" i="30"/>
  <c r="AQ216" i="30"/>
  <c r="A217" i="30"/>
  <c r="B217" i="30"/>
  <c r="C217" i="30"/>
  <c r="D217" i="30"/>
  <c r="E217" i="30"/>
  <c r="G217" i="30"/>
  <c r="H217" i="30"/>
  <c r="J217" i="30"/>
  <c r="N217" i="30"/>
  <c r="O217" i="30"/>
  <c r="Q217" i="30"/>
  <c r="R217" i="30"/>
  <c r="T217" i="30"/>
  <c r="U217" i="30"/>
  <c r="W217" i="30"/>
  <c r="X217" i="30"/>
  <c r="Y217" i="30"/>
  <c r="Z217" i="30"/>
  <c r="AA217" i="30"/>
  <c r="AB217" i="30"/>
  <c r="AC217" i="30"/>
  <c r="AD217" i="30"/>
  <c r="AE217" i="30"/>
  <c r="AF217" i="30"/>
  <c r="AG217" i="30"/>
  <c r="AH217" i="30"/>
  <c r="AI217" i="30"/>
  <c r="AJ217" i="30"/>
  <c r="AK217" i="30"/>
  <c r="AL217" i="30"/>
  <c r="AO217" i="30"/>
  <c r="AP217" i="30"/>
  <c r="AQ217" i="30"/>
  <c r="A218" i="30"/>
  <c r="B218" i="30"/>
  <c r="C218" i="30"/>
  <c r="D218" i="30"/>
  <c r="E218" i="30"/>
  <c r="G218" i="30"/>
  <c r="H218" i="30"/>
  <c r="J218" i="30"/>
  <c r="N218" i="30"/>
  <c r="O218" i="30"/>
  <c r="Q218" i="30"/>
  <c r="R218" i="30"/>
  <c r="T218" i="30"/>
  <c r="U218" i="30"/>
  <c r="W218" i="30"/>
  <c r="X218" i="30"/>
  <c r="Y218" i="30"/>
  <c r="Z218" i="30"/>
  <c r="AA218" i="30"/>
  <c r="AB218" i="30"/>
  <c r="AC218" i="30"/>
  <c r="AD218" i="30"/>
  <c r="AE218" i="30"/>
  <c r="AF218" i="30"/>
  <c r="AG218" i="30"/>
  <c r="AH218" i="30"/>
  <c r="AI218" i="30"/>
  <c r="AJ218" i="30"/>
  <c r="AK218" i="30"/>
  <c r="AL218" i="30"/>
  <c r="AO218" i="30"/>
  <c r="AP218" i="30"/>
  <c r="AQ218" i="30"/>
  <c r="A219" i="30"/>
  <c r="B219" i="30"/>
  <c r="C219" i="30"/>
  <c r="D219" i="30"/>
  <c r="E219" i="30"/>
  <c r="G219" i="30"/>
  <c r="H219" i="30"/>
  <c r="J219" i="30"/>
  <c r="N219" i="30"/>
  <c r="O219" i="30"/>
  <c r="Q219" i="30"/>
  <c r="R219" i="30"/>
  <c r="T219" i="30"/>
  <c r="U219" i="30"/>
  <c r="W219" i="30"/>
  <c r="X219" i="30"/>
  <c r="Y219" i="30"/>
  <c r="Z219" i="30"/>
  <c r="AA219" i="30"/>
  <c r="AB219" i="30"/>
  <c r="AC219" i="30"/>
  <c r="AD219" i="30"/>
  <c r="AE219" i="30"/>
  <c r="AF219" i="30"/>
  <c r="AG219" i="30"/>
  <c r="AH219" i="30"/>
  <c r="AI219" i="30"/>
  <c r="AJ219" i="30"/>
  <c r="AK219" i="30"/>
  <c r="AL219" i="30"/>
  <c r="AO219" i="30"/>
  <c r="AP219" i="30"/>
  <c r="AQ219" i="30"/>
  <c r="A220" i="30"/>
  <c r="B220" i="30"/>
  <c r="C220" i="30"/>
  <c r="D220" i="30"/>
  <c r="E220" i="30"/>
  <c r="G220" i="30"/>
  <c r="H220" i="30"/>
  <c r="J220" i="30"/>
  <c r="N220" i="30"/>
  <c r="O220" i="30"/>
  <c r="Q220" i="30"/>
  <c r="R220" i="30"/>
  <c r="T220" i="30"/>
  <c r="U220" i="30"/>
  <c r="W220" i="30"/>
  <c r="X220" i="30"/>
  <c r="Y220" i="30"/>
  <c r="Z220" i="30"/>
  <c r="AA220" i="30"/>
  <c r="AB220" i="30"/>
  <c r="AC220" i="30"/>
  <c r="AD220" i="30"/>
  <c r="AE220" i="30"/>
  <c r="AF220" i="30"/>
  <c r="AG220" i="30"/>
  <c r="AH220" i="30"/>
  <c r="AI220" i="30"/>
  <c r="AJ220" i="30"/>
  <c r="AK220" i="30"/>
  <c r="AL220" i="30"/>
  <c r="AO220" i="30"/>
  <c r="AP220" i="30"/>
  <c r="AQ220" i="30"/>
  <c r="A221" i="30"/>
  <c r="B221" i="30"/>
  <c r="C221" i="30"/>
  <c r="D221" i="30"/>
  <c r="E221" i="30"/>
  <c r="G221" i="30"/>
  <c r="H221" i="30"/>
  <c r="J221" i="30"/>
  <c r="N221" i="30"/>
  <c r="O221" i="30"/>
  <c r="Q221" i="30"/>
  <c r="R221" i="30"/>
  <c r="T221" i="30"/>
  <c r="U221" i="30"/>
  <c r="W221" i="30"/>
  <c r="X221" i="30"/>
  <c r="Y221" i="30"/>
  <c r="Z221" i="30"/>
  <c r="AA221" i="30"/>
  <c r="AB221" i="30"/>
  <c r="AC221" i="30"/>
  <c r="AD221" i="30"/>
  <c r="AE221" i="30"/>
  <c r="AF221" i="30"/>
  <c r="AG221" i="30"/>
  <c r="AH221" i="30"/>
  <c r="AI221" i="30"/>
  <c r="AJ221" i="30"/>
  <c r="AK221" i="30"/>
  <c r="AL221" i="30"/>
  <c r="AO221" i="30"/>
  <c r="AP221" i="30"/>
  <c r="AQ221" i="30"/>
  <c r="A222" i="30"/>
  <c r="B222" i="30"/>
  <c r="C222" i="30"/>
  <c r="D222" i="30"/>
  <c r="E222" i="30"/>
  <c r="G222" i="30"/>
  <c r="H222" i="30"/>
  <c r="J222" i="30"/>
  <c r="N222" i="30"/>
  <c r="O222" i="30"/>
  <c r="Q222" i="30"/>
  <c r="R222" i="30"/>
  <c r="T222" i="30"/>
  <c r="U222" i="30"/>
  <c r="W222" i="30"/>
  <c r="X222" i="30"/>
  <c r="Y222" i="30"/>
  <c r="Z222" i="30"/>
  <c r="AA222" i="30"/>
  <c r="AB222" i="30"/>
  <c r="AC222" i="30"/>
  <c r="AD222" i="30"/>
  <c r="AE222" i="30"/>
  <c r="AF222" i="30"/>
  <c r="AG222" i="30"/>
  <c r="AH222" i="30"/>
  <c r="AI222" i="30"/>
  <c r="AJ222" i="30"/>
  <c r="AK222" i="30"/>
  <c r="AL222" i="30"/>
  <c r="AO222" i="30"/>
  <c r="AP222" i="30"/>
  <c r="AQ222" i="30"/>
  <c r="A223" i="30"/>
  <c r="B223" i="30"/>
  <c r="C223" i="30"/>
  <c r="D223" i="30"/>
  <c r="E223" i="30"/>
  <c r="G223" i="30"/>
  <c r="H223" i="30"/>
  <c r="J223" i="30"/>
  <c r="N223" i="30"/>
  <c r="O223" i="30"/>
  <c r="Q223" i="30"/>
  <c r="R223" i="30"/>
  <c r="T223" i="30"/>
  <c r="U223" i="30"/>
  <c r="W223" i="30"/>
  <c r="X223" i="30"/>
  <c r="Y223" i="30"/>
  <c r="Z223" i="30"/>
  <c r="AA223" i="30"/>
  <c r="AB223" i="30"/>
  <c r="AC223" i="30"/>
  <c r="AD223" i="30"/>
  <c r="AE223" i="30"/>
  <c r="AF223" i="30"/>
  <c r="AG223" i="30"/>
  <c r="AH223" i="30"/>
  <c r="AI223" i="30"/>
  <c r="AJ223" i="30"/>
  <c r="AK223" i="30"/>
  <c r="AL223" i="30"/>
  <c r="AO223" i="30"/>
  <c r="AP223" i="30"/>
  <c r="AQ223" i="30"/>
  <c r="A224" i="30"/>
  <c r="B224" i="30"/>
  <c r="C224" i="30"/>
  <c r="D224" i="30"/>
  <c r="E224" i="30"/>
  <c r="G224" i="30"/>
  <c r="H224" i="30"/>
  <c r="J224" i="30"/>
  <c r="N224" i="30"/>
  <c r="O224" i="30"/>
  <c r="Q224" i="30"/>
  <c r="R224" i="30"/>
  <c r="T224" i="30"/>
  <c r="U224" i="30"/>
  <c r="W224" i="30"/>
  <c r="X224" i="30"/>
  <c r="Y224" i="30"/>
  <c r="Z224" i="30"/>
  <c r="AA224" i="30"/>
  <c r="AB224" i="30"/>
  <c r="AC224" i="30"/>
  <c r="AD224" i="30"/>
  <c r="AE224" i="30"/>
  <c r="AF224" i="30"/>
  <c r="AG224" i="30"/>
  <c r="AH224" i="30"/>
  <c r="AI224" i="30"/>
  <c r="AJ224" i="30"/>
  <c r="AK224" i="30"/>
  <c r="AL224" i="30"/>
  <c r="AO224" i="30"/>
  <c r="AP224" i="30"/>
  <c r="AQ224" i="30"/>
  <c r="A225" i="30"/>
  <c r="B225" i="30"/>
  <c r="C225" i="30"/>
  <c r="D225" i="30"/>
  <c r="E225" i="30"/>
  <c r="G225" i="30"/>
  <c r="H225" i="30"/>
  <c r="J225" i="30"/>
  <c r="N225" i="30"/>
  <c r="O225" i="30"/>
  <c r="Q225" i="30"/>
  <c r="R225" i="30"/>
  <c r="T225" i="30"/>
  <c r="U225" i="30"/>
  <c r="W225" i="30"/>
  <c r="X225" i="30"/>
  <c r="Y225" i="30"/>
  <c r="Z225" i="30"/>
  <c r="AA225" i="30"/>
  <c r="AB225" i="30"/>
  <c r="AC225" i="30"/>
  <c r="AD225" i="30"/>
  <c r="AE225" i="30"/>
  <c r="AF225" i="30"/>
  <c r="AG225" i="30"/>
  <c r="AH225" i="30"/>
  <c r="AI225" i="30"/>
  <c r="AJ225" i="30"/>
  <c r="AK225" i="30"/>
  <c r="AL225" i="30"/>
  <c r="AO225" i="30"/>
  <c r="AP225" i="30"/>
  <c r="AQ225" i="30"/>
  <c r="A226" i="30"/>
  <c r="B226" i="30"/>
  <c r="C226" i="30"/>
  <c r="D226" i="30"/>
  <c r="E226" i="30"/>
  <c r="G226" i="30"/>
  <c r="H226" i="30"/>
  <c r="J226" i="30"/>
  <c r="N226" i="30"/>
  <c r="O226" i="30"/>
  <c r="Q226" i="30"/>
  <c r="R226" i="30"/>
  <c r="T226" i="30"/>
  <c r="U226" i="30"/>
  <c r="W226" i="30"/>
  <c r="X226" i="30"/>
  <c r="Y226" i="30"/>
  <c r="Z226" i="30"/>
  <c r="AA226" i="30"/>
  <c r="AB226" i="30"/>
  <c r="AC226" i="30"/>
  <c r="AD226" i="30"/>
  <c r="AE226" i="30"/>
  <c r="AF226" i="30"/>
  <c r="AG226" i="30"/>
  <c r="AH226" i="30"/>
  <c r="AI226" i="30"/>
  <c r="AJ226" i="30"/>
  <c r="AK226" i="30"/>
  <c r="AL226" i="30"/>
  <c r="AO226" i="30"/>
  <c r="AP226" i="30"/>
  <c r="AQ226" i="30"/>
  <c r="A227" i="30"/>
  <c r="B227" i="30"/>
  <c r="C227" i="30"/>
  <c r="D227" i="30"/>
  <c r="E227" i="30"/>
  <c r="G227" i="30"/>
  <c r="H227" i="30"/>
  <c r="J227" i="30"/>
  <c r="N227" i="30"/>
  <c r="O227" i="30"/>
  <c r="Q227" i="30"/>
  <c r="R227" i="30"/>
  <c r="T227" i="30"/>
  <c r="U227" i="30"/>
  <c r="W227" i="30"/>
  <c r="X227" i="30"/>
  <c r="Y227" i="30"/>
  <c r="Z227" i="30"/>
  <c r="AA227" i="30"/>
  <c r="AB227" i="30"/>
  <c r="AC227" i="30"/>
  <c r="AD227" i="30"/>
  <c r="AE227" i="30"/>
  <c r="AF227" i="30"/>
  <c r="AG227" i="30"/>
  <c r="AH227" i="30"/>
  <c r="AI227" i="30"/>
  <c r="AJ227" i="30"/>
  <c r="AK227" i="30"/>
  <c r="AL227" i="30"/>
  <c r="AO227" i="30"/>
  <c r="AP227" i="30"/>
  <c r="AQ227" i="30"/>
  <c r="A228" i="30"/>
  <c r="B228" i="30"/>
  <c r="C228" i="30"/>
  <c r="D228" i="30"/>
  <c r="E228" i="30"/>
  <c r="G228" i="30"/>
  <c r="H228" i="30"/>
  <c r="J228" i="30"/>
  <c r="N228" i="30"/>
  <c r="O228" i="30"/>
  <c r="Q228" i="30"/>
  <c r="R228" i="30"/>
  <c r="T228" i="30"/>
  <c r="U228" i="30"/>
  <c r="W228" i="30"/>
  <c r="X228" i="30"/>
  <c r="Y228" i="30"/>
  <c r="Z228" i="30"/>
  <c r="AA228" i="30"/>
  <c r="AB228" i="30"/>
  <c r="AC228" i="30"/>
  <c r="AD228" i="30"/>
  <c r="AE228" i="30"/>
  <c r="AF228" i="30"/>
  <c r="AG228" i="30"/>
  <c r="AH228" i="30"/>
  <c r="AI228" i="30"/>
  <c r="AJ228" i="30"/>
  <c r="AK228" i="30"/>
  <c r="AL228" i="30"/>
  <c r="AO228" i="30"/>
  <c r="AP228" i="30"/>
  <c r="AQ228" i="30"/>
  <c r="A229" i="30"/>
  <c r="B229" i="30"/>
  <c r="C229" i="30"/>
  <c r="D229" i="30"/>
  <c r="E229" i="30"/>
  <c r="G229" i="30"/>
  <c r="H229" i="30"/>
  <c r="J229" i="30"/>
  <c r="N229" i="30"/>
  <c r="O229" i="30"/>
  <c r="Q229" i="30"/>
  <c r="R229" i="30"/>
  <c r="T229" i="30"/>
  <c r="U229" i="30"/>
  <c r="W229" i="30"/>
  <c r="X229" i="30"/>
  <c r="Y229" i="30"/>
  <c r="Z229" i="30"/>
  <c r="AA229" i="30"/>
  <c r="AB229" i="30"/>
  <c r="AC229" i="30"/>
  <c r="AD229" i="30"/>
  <c r="AE229" i="30"/>
  <c r="AF229" i="30"/>
  <c r="AG229" i="30"/>
  <c r="AH229" i="30"/>
  <c r="AI229" i="30"/>
  <c r="AJ229" i="30"/>
  <c r="AK229" i="30"/>
  <c r="AL229" i="30"/>
  <c r="AO229" i="30"/>
  <c r="AP229" i="30"/>
  <c r="AQ229" i="30"/>
  <c r="A230" i="30"/>
  <c r="B230" i="30"/>
  <c r="C230" i="30"/>
  <c r="D230" i="30"/>
  <c r="E230" i="30"/>
  <c r="G230" i="30"/>
  <c r="H230" i="30"/>
  <c r="J230" i="30"/>
  <c r="N230" i="30"/>
  <c r="O230" i="30"/>
  <c r="Q230" i="30"/>
  <c r="R230" i="30"/>
  <c r="T230" i="30"/>
  <c r="U230" i="30"/>
  <c r="W230" i="30"/>
  <c r="X230" i="30"/>
  <c r="Y230" i="30"/>
  <c r="Z230" i="30"/>
  <c r="AA230" i="30"/>
  <c r="AB230" i="30"/>
  <c r="AC230" i="30"/>
  <c r="AD230" i="30"/>
  <c r="AE230" i="30"/>
  <c r="AF230" i="30"/>
  <c r="AG230" i="30"/>
  <c r="AH230" i="30"/>
  <c r="AI230" i="30"/>
  <c r="AJ230" i="30"/>
  <c r="AK230" i="30"/>
  <c r="AL230" i="30"/>
  <c r="AO230" i="30"/>
  <c r="AP230" i="30"/>
  <c r="AQ230" i="30"/>
  <c r="A231" i="30"/>
  <c r="B231" i="30"/>
  <c r="C231" i="30"/>
  <c r="D231" i="30"/>
  <c r="E231" i="30"/>
  <c r="G231" i="30"/>
  <c r="H231" i="30"/>
  <c r="J231" i="30"/>
  <c r="N231" i="30"/>
  <c r="O231" i="30"/>
  <c r="Q231" i="30"/>
  <c r="R231" i="30"/>
  <c r="T231" i="30"/>
  <c r="U231" i="30"/>
  <c r="W231" i="30"/>
  <c r="X231" i="30"/>
  <c r="Y231" i="30"/>
  <c r="Z231" i="30"/>
  <c r="AA231" i="30"/>
  <c r="AB231" i="30"/>
  <c r="AC231" i="30"/>
  <c r="AD231" i="30"/>
  <c r="AE231" i="30"/>
  <c r="AF231" i="30"/>
  <c r="AG231" i="30"/>
  <c r="AH231" i="30"/>
  <c r="AI231" i="30"/>
  <c r="AJ231" i="30"/>
  <c r="AK231" i="30"/>
  <c r="AL231" i="30"/>
  <c r="AO231" i="30"/>
  <c r="AP231" i="30"/>
  <c r="AQ231" i="30"/>
  <c r="A232" i="30"/>
  <c r="B232" i="30"/>
  <c r="C232" i="30"/>
  <c r="D232" i="30"/>
  <c r="E232" i="30"/>
  <c r="G232" i="30"/>
  <c r="H232" i="30"/>
  <c r="J232" i="30"/>
  <c r="N232" i="30"/>
  <c r="O232" i="30"/>
  <c r="Q232" i="30"/>
  <c r="R232" i="30"/>
  <c r="T232" i="30"/>
  <c r="U232" i="30"/>
  <c r="W232" i="30"/>
  <c r="X232" i="30"/>
  <c r="Y232" i="30"/>
  <c r="Z232" i="30"/>
  <c r="AA232" i="30"/>
  <c r="AB232" i="30"/>
  <c r="AC232" i="30"/>
  <c r="AD232" i="30"/>
  <c r="AE232" i="30"/>
  <c r="AF232" i="30"/>
  <c r="AG232" i="30"/>
  <c r="AH232" i="30"/>
  <c r="AI232" i="30"/>
  <c r="AJ232" i="30"/>
  <c r="AK232" i="30"/>
  <c r="AL232" i="30"/>
  <c r="AO232" i="30"/>
  <c r="AP232" i="30"/>
  <c r="AQ232" i="30"/>
  <c r="A233" i="30"/>
  <c r="B233" i="30"/>
  <c r="C233" i="30"/>
  <c r="D233" i="30"/>
  <c r="E233" i="30"/>
  <c r="G233" i="30"/>
  <c r="H233" i="30"/>
  <c r="J233" i="30"/>
  <c r="N233" i="30"/>
  <c r="O233" i="30"/>
  <c r="Q233" i="30"/>
  <c r="R233" i="30"/>
  <c r="T233" i="30"/>
  <c r="U233" i="30"/>
  <c r="W233" i="30"/>
  <c r="X233" i="30"/>
  <c r="Y233" i="30"/>
  <c r="Z233" i="30"/>
  <c r="AA233" i="30"/>
  <c r="AB233" i="30"/>
  <c r="AC233" i="30"/>
  <c r="AD233" i="30"/>
  <c r="AE233" i="30"/>
  <c r="AF233" i="30"/>
  <c r="AG233" i="30"/>
  <c r="AH233" i="30"/>
  <c r="AI233" i="30"/>
  <c r="AJ233" i="30"/>
  <c r="AK233" i="30"/>
  <c r="AL233" i="30"/>
  <c r="AO233" i="30"/>
  <c r="AP233" i="30"/>
  <c r="AQ233" i="30"/>
  <c r="A234" i="30"/>
  <c r="B234" i="30"/>
  <c r="C234" i="30"/>
  <c r="D234" i="30"/>
  <c r="E234" i="30"/>
  <c r="G234" i="30"/>
  <c r="H234" i="30"/>
  <c r="J234" i="30"/>
  <c r="N234" i="30"/>
  <c r="O234" i="30"/>
  <c r="Q234" i="30"/>
  <c r="R234" i="30"/>
  <c r="T234" i="30"/>
  <c r="U234" i="30"/>
  <c r="W234" i="30"/>
  <c r="X234" i="30"/>
  <c r="Y234" i="30"/>
  <c r="Z234" i="30"/>
  <c r="AA234" i="30"/>
  <c r="AB234" i="30"/>
  <c r="AC234" i="30"/>
  <c r="AD234" i="30"/>
  <c r="AE234" i="30"/>
  <c r="AF234" i="30"/>
  <c r="AG234" i="30"/>
  <c r="AH234" i="30"/>
  <c r="AI234" i="30"/>
  <c r="AJ234" i="30"/>
  <c r="AK234" i="30"/>
  <c r="AL234" i="30"/>
  <c r="AO234" i="30"/>
  <c r="AP234" i="30"/>
  <c r="AQ234" i="30"/>
  <c r="A235" i="30"/>
  <c r="B235" i="30"/>
  <c r="C235" i="30"/>
  <c r="D235" i="30"/>
  <c r="E235" i="30"/>
  <c r="G235" i="30"/>
  <c r="H235" i="30"/>
  <c r="J235" i="30"/>
  <c r="N235" i="30"/>
  <c r="O235" i="30"/>
  <c r="Q235" i="30"/>
  <c r="R235" i="30"/>
  <c r="T235" i="30"/>
  <c r="U235" i="30"/>
  <c r="W235" i="30"/>
  <c r="X235" i="30"/>
  <c r="Y235" i="30"/>
  <c r="Z235" i="30"/>
  <c r="AA235" i="30"/>
  <c r="AB235" i="30"/>
  <c r="AC235" i="30"/>
  <c r="AD235" i="30"/>
  <c r="AE235" i="30"/>
  <c r="AF235" i="30"/>
  <c r="AG235" i="30"/>
  <c r="AH235" i="30"/>
  <c r="AI235" i="30"/>
  <c r="AJ235" i="30"/>
  <c r="AK235" i="30"/>
  <c r="AL235" i="30"/>
  <c r="AO235" i="30"/>
  <c r="AP235" i="30"/>
  <c r="AQ235" i="30"/>
  <c r="A236" i="30"/>
  <c r="B236" i="30"/>
  <c r="C236" i="30"/>
  <c r="D236" i="30"/>
  <c r="E236" i="30"/>
  <c r="G236" i="30"/>
  <c r="H236" i="30"/>
  <c r="J236" i="30"/>
  <c r="N236" i="30"/>
  <c r="O236" i="30"/>
  <c r="Q236" i="30"/>
  <c r="R236" i="30"/>
  <c r="T236" i="30"/>
  <c r="U236" i="30"/>
  <c r="W236" i="30"/>
  <c r="X236" i="30"/>
  <c r="Y236" i="30"/>
  <c r="Z236" i="30"/>
  <c r="AA236" i="30"/>
  <c r="AB236" i="30"/>
  <c r="AC236" i="30"/>
  <c r="AD236" i="30"/>
  <c r="AE236" i="30"/>
  <c r="AF236" i="30"/>
  <c r="AG236" i="30"/>
  <c r="AH236" i="30"/>
  <c r="AI236" i="30"/>
  <c r="AJ236" i="30"/>
  <c r="AK236" i="30"/>
  <c r="AL236" i="30"/>
  <c r="AO236" i="30"/>
  <c r="AP236" i="30"/>
  <c r="AQ236" i="30"/>
  <c r="A237" i="30"/>
  <c r="B237" i="30"/>
  <c r="C237" i="30"/>
  <c r="D237" i="30"/>
  <c r="E237" i="30"/>
  <c r="G237" i="30"/>
  <c r="H237" i="30"/>
  <c r="J237" i="30"/>
  <c r="N237" i="30"/>
  <c r="O237" i="30"/>
  <c r="Q237" i="30"/>
  <c r="R237" i="30"/>
  <c r="T237" i="30"/>
  <c r="U237" i="30"/>
  <c r="W237" i="30"/>
  <c r="X237" i="30"/>
  <c r="Y237" i="30"/>
  <c r="Z237" i="30"/>
  <c r="AA237" i="30"/>
  <c r="AB237" i="30"/>
  <c r="AC237" i="30"/>
  <c r="AD237" i="30"/>
  <c r="AE237" i="30"/>
  <c r="AF237" i="30"/>
  <c r="AG237" i="30"/>
  <c r="AH237" i="30"/>
  <c r="AI237" i="30"/>
  <c r="AJ237" i="30"/>
  <c r="AK237" i="30"/>
  <c r="AL237" i="30"/>
  <c r="AO237" i="30"/>
  <c r="AP237" i="30"/>
  <c r="AQ237" i="30"/>
  <c r="A238" i="30"/>
  <c r="B238" i="30"/>
  <c r="C238" i="30"/>
  <c r="D238" i="30"/>
  <c r="E238" i="30"/>
  <c r="G238" i="30"/>
  <c r="H238" i="30"/>
  <c r="J238" i="30"/>
  <c r="N238" i="30"/>
  <c r="O238" i="30"/>
  <c r="Q238" i="30"/>
  <c r="R238" i="30"/>
  <c r="T238" i="30"/>
  <c r="U238" i="30"/>
  <c r="W238" i="30"/>
  <c r="X238" i="30"/>
  <c r="Y238" i="30"/>
  <c r="Z238" i="30"/>
  <c r="AA238" i="30"/>
  <c r="AB238" i="30"/>
  <c r="AC238" i="30"/>
  <c r="AD238" i="30"/>
  <c r="AE238" i="30"/>
  <c r="AF238" i="30"/>
  <c r="AG238" i="30"/>
  <c r="AH238" i="30"/>
  <c r="AI238" i="30"/>
  <c r="AJ238" i="30"/>
  <c r="AK238" i="30"/>
  <c r="AL238" i="30"/>
  <c r="AO238" i="30"/>
  <c r="AP238" i="30"/>
  <c r="AQ238" i="30"/>
  <c r="A239" i="30"/>
  <c r="B239" i="30"/>
  <c r="C239" i="30"/>
  <c r="D239" i="30"/>
  <c r="E239" i="30"/>
  <c r="G239" i="30"/>
  <c r="H239" i="30"/>
  <c r="J239" i="30"/>
  <c r="N239" i="30"/>
  <c r="O239" i="30"/>
  <c r="Q239" i="30"/>
  <c r="R239" i="30"/>
  <c r="T239" i="30"/>
  <c r="U239" i="30"/>
  <c r="W239" i="30"/>
  <c r="X239" i="30"/>
  <c r="Y239" i="30"/>
  <c r="Z239" i="30"/>
  <c r="AA239" i="30"/>
  <c r="AB239" i="30"/>
  <c r="AC239" i="30"/>
  <c r="AD239" i="30"/>
  <c r="AE239" i="30"/>
  <c r="AF239" i="30"/>
  <c r="AG239" i="30"/>
  <c r="AH239" i="30"/>
  <c r="AI239" i="30"/>
  <c r="AJ239" i="30"/>
  <c r="AK239" i="30"/>
  <c r="AL239" i="30"/>
  <c r="AO239" i="30"/>
  <c r="AP239" i="30"/>
  <c r="AQ239" i="30"/>
  <c r="A240" i="30"/>
  <c r="B240" i="30"/>
  <c r="C240" i="30"/>
  <c r="D240" i="30"/>
  <c r="E240" i="30"/>
  <c r="G240" i="30"/>
  <c r="H240" i="30"/>
  <c r="J240" i="30"/>
  <c r="N240" i="30"/>
  <c r="O240" i="30"/>
  <c r="Q240" i="30"/>
  <c r="R240" i="30"/>
  <c r="T240" i="30"/>
  <c r="U240" i="30"/>
  <c r="W240" i="30"/>
  <c r="X240" i="30"/>
  <c r="Y240" i="30"/>
  <c r="Z240" i="30"/>
  <c r="AA240" i="30"/>
  <c r="AB240" i="30"/>
  <c r="AC240" i="30"/>
  <c r="AD240" i="30"/>
  <c r="AE240" i="30"/>
  <c r="AF240" i="30"/>
  <c r="AG240" i="30"/>
  <c r="AH240" i="30"/>
  <c r="AI240" i="30"/>
  <c r="AJ240" i="30"/>
  <c r="AK240" i="30"/>
  <c r="AL240" i="30"/>
  <c r="AO240" i="30"/>
  <c r="AP240" i="30"/>
  <c r="AQ240" i="30"/>
  <c r="A241" i="30"/>
  <c r="B241" i="30"/>
  <c r="C241" i="30"/>
  <c r="D241" i="30"/>
  <c r="E241" i="30"/>
  <c r="G241" i="30"/>
  <c r="H241" i="30"/>
  <c r="J241" i="30"/>
  <c r="N241" i="30"/>
  <c r="O241" i="30"/>
  <c r="Q241" i="30"/>
  <c r="R241" i="30"/>
  <c r="T241" i="30"/>
  <c r="U241" i="30"/>
  <c r="W241" i="30"/>
  <c r="X241" i="30"/>
  <c r="Y241" i="30"/>
  <c r="Z241" i="30"/>
  <c r="AA241" i="30"/>
  <c r="AB241" i="30"/>
  <c r="AC241" i="30"/>
  <c r="AD241" i="30"/>
  <c r="AE241" i="30"/>
  <c r="AF241" i="30"/>
  <c r="AG241" i="30"/>
  <c r="AH241" i="30"/>
  <c r="AI241" i="30"/>
  <c r="AJ241" i="30"/>
  <c r="AK241" i="30"/>
  <c r="AL241" i="30"/>
  <c r="AO241" i="30"/>
  <c r="AP241" i="30"/>
  <c r="AQ241" i="30"/>
  <c r="A242" i="30"/>
  <c r="B242" i="30"/>
  <c r="C242" i="30"/>
  <c r="D242" i="30"/>
  <c r="E242" i="30"/>
  <c r="G242" i="30"/>
  <c r="H242" i="30"/>
  <c r="J242" i="30"/>
  <c r="N242" i="30"/>
  <c r="O242" i="30"/>
  <c r="Q242" i="30"/>
  <c r="R242" i="30"/>
  <c r="T242" i="30"/>
  <c r="U242" i="30"/>
  <c r="W242" i="30"/>
  <c r="X242" i="30"/>
  <c r="Y242" i="30"/>
  <c r="Z242" i="30"/>
  <c r="AA242" i="30"/>
  <c r="AB242" i="30"/>
  <c r="AC242" i="30"/>
  <c r="AD242" i="30"/>
  <c r="AE242" i="30"/>
  <c r="AF242" i="30"/>
  <c r="AG242" i="30"/>
  <c r="AH242" i="30"/>
  <c r="AI242" i="30"/>
  <c r="AJ242" i="30"/>
  <c r="AK242" i="30"/>
  <c r="AL242" i="30"/>
  <c r="AO242" i="30"/>
  <c r="AP242" i="30"/>
  <c r="AQ242" i="30"/>
  <c r="A243" i="30"/>
  <c r="B243" i="30"/>
  <c r="C243" i="30"/>
  <c r="D243" i="30"/>
  <c r="E243" i="30"/>
  <c r="G243" i="30"/>
  <c r="H243" i="30"/>
  <c r="J243" i="30"/>
  <c r="N243" i="30"/>
  <c r="O243" i="30"/>
  <c r="Q243" i="30"/>
  <c r="R243" i="30"/>
  <c r="T243" i="30"/>
  <c r="U243" i="30"/>
  <c r="W243" i="30"/>
  <c r="X243" i="30"/>
  <c r="Y243" i="30"/>
  <c r="Z243" i="30"/>
  <c r="AA243" i="30"/>
  <c r="AB243" i="30"/>
  <c r="AC243" i="30"/>
  <c r="AD243" i="30"/>
  <c r="AE243" i="30"/>
  <c r="AF243" i="30"/>
  <c r="AG243" i="30"/>
  <c r="AH243" i="30"/>
  <c r="AI243" i="30"/>
  <c r="AJ243" i="30"/>
  <c r="AK243" i="30"/>
  <c r="AL243" i="30"/>
  <c r="AO243" i="30"/>
  <c r="AP243" i="30"/>
  <c r="AQ243" i="30"/>
  <c r="A244" i="30"/>
  <c r="B244" i="30"/>
  <c r="C244" i="30"/>
  <c r="D244" i="30"/>
  <c r="E244" i="30"/>
  <c r="G244" i="30"/>
  <c r="H244" i="30"/>
  <c r="J244" i="30"/>
  <c r="N244" i="30"/>
  <c r="O244" i="30"/>
  <c r="Q244" i="30"/>
  <c r="R244" i="30"/>
  <c r="T244" i="30"/>
  <c r="U244" i="30"/>
  <c r="W244" i="30"/>
  <c r="X244" i="30"/>
  <c r="Y244" i="30"/>
  <c r="Z244" i="30"/>
  <c r="AA244" i="30"/>
  <c r="AB244" i="30"/>
  <c r="AC244" i="30"/>
  <c r="AD244" i="30"/>
  <c r="AE244" i="30"/>
  <c r="AF244" i="30"/>
  <c r="AG244" i="30"/>
  <c r="AH244" i="30"/>
  <c r="AI244" i="30"/>
  <c r="AJ244" i="30"/>
  <c r="AK244" i="30"/>
  <c r="AL244" i="30"/>
  <c r="AO244" i="30"/>
  <c r="AP244" i="30"/>
  <c r="AQ244" i="30"/>
  <c r="A245" i="30"/>
  <c r="B245" i="30"/>
  <c r="C245" i="30"/>
  <c r="D245" i="30"/>
  <c r="E245" i="30"/>
  <c r="G245" i="30"/>
  <c r="H245" i="30"/>
  <c r="J245" i="30"/>
  <c r="N245" i="30"/>
  <c r="O245" i="30"/>
  <c r="Q245" i="30"/>
  <c r="R245" i="30"/>
  <c r="T245" i="30"/>
  <c r="U245" i="30"/>
  <c r="W245" i="30"/>
  <c r="X245" i="30"/>
  <c r="Y245" i="30"/>
  <c r="Z245" i="30"/>
  <c r="AA245" i="30"/>
  <c r="AB245" i="30"/>
  <c r="AC245" i="30"/>
  <c r="AD245" i="30"/>
  <c r="AE245" i="30"/>
  <c r="AF245" i="30"/>
  <c r="AG245" i="30"/>
  <c r="AH245" i="30"/>
  <c r="AI245" i="30"/>
  <c r="AJ245" i="30"/>
  <c r="AK245" i="30"/>
  <c r="AL245" i="30"/>
  <c r="AO245" i="30"/>
  <c r="AP245" i="30"/>
  <c r="AQ245" i="30"/>
  <c r="A246" i="30"/>
  <c r="B246" i="30"/>
  <c r="C246" i="30"/>
  <c r="D246" i="30"/>
  <c r="E246" i="30"/>
  <c r="G246" i="30"/>
  <c r="H246" i="30"/>
  <c r="J246" i="30"/>
  <c r="N246" i="30"/>
  <c r="O246" i="30"/>
  <c r="Q246" i="30"/>
  <c r="R246" i="30"/>
  <c r="T246" i="30"/>
  <c r="U246" i="30"/>
  <c r="W246" i="30"/>
  <c r="X246" i="30"/>
  <c r="Y246" i="30"/>
  <c r="Z246" i="30"/>
  <c r="AA246" i="30"/>
  <c r="AB246" i="30"/>
  <c r="AC246" i="30"/>
  <c r="AD246" i="30"/>
  <c r="AE246" i="30"/>
  <c r="AF246" i="30"/>
  <c r="AG246" i="30"/>
  <c r="AH246" i="30"/>
  <c r="AI246" i="30"/>
  <c r="AJ246" i="30"/>
  <c r="AK246" i="30"/>
  <c r="AL246" i="30"/>
  <c r="AO246" i="30"/>
  <c r="AP246" i="30"/>
  <c r="AQ246" i="30"/>
  <c r="A247" i="30"/>
  <c r="B247" i="30"/>
  <c r="C247" i="30"/>
  <c r="D247" i="30"/>
  <c r="E247" i="30"/>
  <c r="G247" i="30"/>
  <c r="H247" i="30"/>
  <c r="J247" i="30"/>
  <c r="N247" i="30"/>
  <c r="O247" i="30"/>
  <c r="Q247" i="30"/>
  <c r="R247" i="30"/>
  <c r="T247" i="30"/>
  <c r="U247" i="30"/>
  <c r="W247" i="30"/>
  <c r="X247" i="30"/>
  <c r="Y247" i="30"/>
  <c r="Z247" i="30"/>
  <c r="AA247" i="30"/>
  <c r="AB247" i="30"/>
  <c r="AC247" i="30"/>
  <c r="AD247" i="30"/>
  <c r="AE247" i="30"/>
  <c r="AF247" i="30"/>
  <c r="AG247" i="30"/>
  <c r="AH247" i="30"/>
  <c r="AI247" i="30"/>
  <c r="AJ247" i="30"/>
  <c r="AK247" i="30"/>
  <c r="AL247" i="30"/>
  <c r="AO247" i="30"/>
  <c r="AP247" i="30"/>
  <c r="AQ247" i="30"/>
  <c r="A248" i="30"/>
  <c r="B248" i="30"/>
  <c r="C248" i="30"/>
  <c r="D248" i="30"/>
  <c r="E248" i="30"/>
  <c r="G248" i="30"/>
  <c r="H248" i="30"/>
  <c r="J248" i="30"/>
  <c r="N248" i="30"/>
  <c r="O248" i="30"/>
  <c r="Q248" i="30"/>
  <c r="R248" i="30"/>
  <c r="T248" i="30"/>
  <c r="U248" i="30"/>
  <c r="W248" i="30"/>
  <c r="X248" i="30"/>
  <c r="Y248" i="30"/>
  <c r="Z248" i="30"/>
  <c r="AA248" i="30"/>
  <c r="AB248" i="30"/>
  <c r="AC248" i="30"/>
  <c r="AD248" i="30"/>
  <c r="AE248" i="30"/>
  <c r="AF248" i="30"/>
  <c r="AG248" i="30"/>
  <c r="AH248" i="30"/>
  <c r="AI248" i="30"/>
  <c r="AJ248" i="30"/>
  <c r="AK248" i="30"/>
  <c r="AL248" i="30"/>
  <c r="AO248" i="30"/>
  <c r="AP248" i="30"/>
  <c r="AQ248" i="30"/>
  <c r="A249" i="30"/>
  <c r="B249" i="30"/>
  <c r="C249" i="30"/>
  <c r="D249" i="30"/>
  <c r="E249" i="30"/>
  <c r="G249" i="30"/>
  <c r="H249" i="30"/>
  <c r="J249" i="30"/>
  <c r="N249" i="30"/>
  <c r="O249" i="30"/>
  <c r="Q249" i="30"/>
  <c r="R249" i="30"/>
  <c r="T249" i="30"/>
  <c r="U249" i="30"/>
  <c r="W249" i="30"/>
  <c r="X249" i="30"/>
  <c r="Y249" i="30"/>
  <c r="Z249" i="30"/>
  <c r="AA249" i="30"/>
  <c r="AB249" i="30"/>
  <c r="AC249" i="30"/>
  <c r="AD249" i="30"/>
  <c r="AE249" i="30"/>
  <c r="AF249" i="30"/>
  <c r="AG249" i="30"/>
  <c r="AH249" i="30"/>
  <c r="AI249" i="30"/>
  <c r="AJ249" i="30"/>
  <c r="AK249" i="30"/>
  <c r="AL249" i="30"/>
  <c r="AO249" i="30"/>
  <c r="AP249" i="30"/>
  <c r="AQ249" i="30"/>
  <c r="A250" i="30"/>
  <c r="G14" i="27"/>
  <c r="I14" i="27"/>
  <c r="K14" i="27"/>
  <c r="G16" i="27"/>
  <c r="I16" i="27"/>
  <c r="K16" i="27"/>
  <c r="I18" i="27"/>
  <c r="I20" i="27"/>
  <c r="D25" i="27"/>
  <c r="D26" i="27"/>
</calcChain>
</file>

<file path=xl/comments1.xml><?xml version="1.0" encoding="utf-8"?>
<comments xmlns="http://schemas.openxmlformats.org/spreadsheetml/2006/main">
  <authors>
    <author>vweldon</author>
  </authors>
  <commentList>
    <comment ref="B23" authorId="0" shapeId="0">
      <text>
        <r>
          <rPr>
            <b/>
            <sz val="8"/>
            <color indexed="81"/>
            <rFont val="Tahoma"/>
          </rPr>
          <t>weldon: 
Enter total spread from mid on underlying with appropriate sign</t>
        </r>
      </text>
    </comment>
    <comment ref="B25" authorId="0" shapeId="0">
      <text>
        <r>
          <rPr>
            <b/>
            <sz val="8"/>
            <color indexed="81"/>
            <rFont val="Tahoma"/>
          </rPr>
          <t>weldon:</t>
        </r>
        <r>
          <rPr>
            <sz val="8"/>
            <color indexed="81"/>
            <rFont val="Tahoma"/>
          </rPr>
          <t xml:space="preserve">
Enter total distance (with sign) from Mid which includes skew effect and "normal" mid spread</t>
        </r>
      </text>
    </comment>
    <comment ref="B26" authorId="0" shapeId="0">
      <text>
        <r>
          <rPr>
            <b/>
            <sz val="8"/>
            <color indexed="81"/>
            <rFont val="Tahoma"/>
          </rPr>
          <t>weldon:</t>
        </r>
        <r>
          <rPr>
            <sz val="8"/>
            <color indexed="81"/>
            <rFont val="Tahoma"/>
          </rPr>
          <t xml:space="preserve">
Enter total distance (with sign) from Mid which includes skew effect and "normal" mid spread</t>
        </r>
      </text>
    </comment>
  </commentList>
</comments>
</file>

<file path=xl/sharedStrings.xml><?xml version="1.0" encoding="utf-8"?>
<sst xmlns="http://schemas.openxmlformats.org/spreadsheetml/2006/main" count="616" uniqueCount="84">
  <si>
    <t>Mid</t>
  </si>
  <si>
    <t>Monthly</t>
  </si>
  <si>
    <t>PV</t>
  </si>
  <si>
    <t>Discount</t>
  </si>
  <si>
    <t>Factor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</si>
  <si>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</si>
  <si>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</si>
  <si>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</si>
  <si>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</si>
  <si>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</si>
  <si>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</si>
  <si>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</si>
  <si>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</si>
  <si>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</si>
  <si>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</si>
  <si>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</si>
  <si>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</si>
  <si>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</si>
  <si>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</si>
  <si>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</si>
  <si>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</si>
  <si>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</si>
  <si>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</si>
  <si>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TOTAL</t>
  </si>
  <si>
    <t>Delivery</t>
  </si>
  <si>
    <t xml:space="preserve">Nymex 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</si>
  <si>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</si>
  <si>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</si>
  <si>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</si>
  <si>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</si>
  <si>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</si>
  <si>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</si>
  <si>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</si>
  <si>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</si>
  <si>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</si>
  <si>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</si>
  <si>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</si>
  <si>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LIBOR-AA</t>
  </si>
  <si>
    <t>NG-P</t>
  </si>
  <si>
    <t>PRICE</t>
  </si>
  <si>
    <t xml:space="preserve">STRIKE </t>
  </si>
  <si>
    <t>VOL</t>
  </si>
  <si>
    <t>EXPIRATION</t>
  </si>
  <si>
    <t>OPTION</t>
  </si>
  <si>
    <t>EXPIRY</t>
  </si>
  <si>
    <t>DAYS</t>
  </si>
  <si>
    <t xml:space="preserve">OPTION </t>
  </si>
  <si>
    <t>PREMIUM</t>
  </si>
  <si>
    <t>VALUE</t>
  </si>
  <si>
    <t>COSTLESS COLLAR TRANSACTION</t>
  </si>
  <si>
    <t>PUT VALUATION</t>
  </si>
  <si>
    <t>STRIKE</t>
  </si>
  <si>
    <t>CALL VALUATION</t>
  </si>
  <si>
    <t>=</t>
  </si>
  <si>
    <t>USE GOAL SEEK</t>
  </si>
  <si>
    <t>IF-HEHUB-D</t>
  </si>
  <si>
    <t>Henry Hub</t>
  </si>
  <si>
    <t>HEHUB-VO</t>
  </si>
  <si>
    <t/>
  </si>
  <si>
    <t>Daily Volume:</t>
  </si>
  <si>
    <t>Call Delta</t>
  </si>
  <si>
    <t>Total Delta</t>
  </si>
  <si>
    <t>Total Delta Volume</t>
  </si>
  <si>
    <t>Contracts to Hedge</t>
  </si>
  <si>
    <t>Start Date:</t>
  </si>
  <si>
    <t>End Date:</t>
  </si>
  <si>
    <t>Desk</t>
  </si>
  <si>
    <t>0 = Sell Put/Buy Call</t>
  </si>
  <si>
    <t>1 = Buy Put/Sell Call</t>
  </si>
  <si>
    <t>Enter Desk Position (0 or 1):</t>
  </si>
  <si>
    <t>Put</t>
  </si>
  <si>
    <t>Call</t>
  </si>
  <si>
    <t>Nymex Mid Spread</t>
  </si>
  <si>
    <t>Put Mid Spread</t>
  </si>
  <si>
    <t>Call Mid Spread</t>
  </si>
  <si>
    <t>Actual Vol</t>
  </si>
  <si>
    <t>DELTA</t>
  </si>
  <si>
    <t>Daily Volume</t>
  </si>
  <si>
    <t>Case</t>
  </si>
  <si>
    <t>Floor</t>
  </si>
  <si>
    <t>Nymex Spread</t>
  </si>
  <si>
    <t>Spreads based on Nymex quotes after 4/23 close</t>
  </si>
  <si>
    <t>Sprd</t>
  </si>
  <si>
    <t>Estimated from previous days 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</si>
</sst>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000000"/>
    <numFmt numFmtId="165" formatCode="0.0000"/>
    <numFmt numFmtId="166" formatCode="&quot;$&quot;#,##0"/>
    <numFmt numFmtId="167" formatCode="mm/yy"/>
    <numFmt numFmtId="168" formatCode="mm/dd/yy"/>
    <numFmt numFmtId="169" formatCode="&quot;$&quot;#,##0.000_);[Red]\(&quot;$&quot;#,##0.000\)"/>
    <numFmt numFmtId="170" formatCode="&quot;$&quot;#,##0.0000_);[Red]\(&quot;$&quot;#,##0.0000\)"/>
    <numFmt numFmtId="171" formatCode="0.0000_);\(0.0000\)"/>
    <numFmt numFmtId="172" formatCode="&quot;$&quot;#,##0.0000"/>
    <numFmt numFmtId="173" formatCode="#,##0.;\-#,##0."/>
    <numFmt numFmtId="174" formatCode="#,##0;\(#,##0\)"/>
    <numFmt numFmtId="175" formatCode="#,##0.000;\(#,##0.000\)"/>
    <numFmt numFmtId="176" formatCode="#,##0.0000;\(#,##0.0000\)"/>
    <numFmt numFmtId="177" formatCode="&quot;£&quot;#,##0;[Red]\-&quot;£&quot;#,##0"/>
    <numFmt numFmtId="179" formatCode="0.00000"/>
  </numFmts>
  <fonts count="32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b/>
      <sz val="10"/>
      <name val="Arial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1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Times New Roman"/>
      <family val="1"/>
    </font>
    <font>
      <b/>
      <sz val="8"/>
      <name val="Arial"/>
    </font>
    <font>
      <u/>
      <sz val="10"/>
      <color indexed="36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color indexed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4"/>
      <name val="Arial"/>
      <family val="2"/>
    </font>
    <font>
      <i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1" fontId="5" fillId="0" borderId="0"/>
    <xf numFmtId="0" fontId="4" fillId="2" borderId="1">
      <alignment horizontal="center" vertical="center"/>
    </xf>
    <xf numFmtId="0" fontId="18" fillId="0" borderId="2">
      <alignment horizontal="center"/>
    </xf>
    <xf numFmtId="6" fontId="3" fillId="0" borderId="0">
      <protection locked="0"/>
    </xf>
    <xf numFmtId="0" fontId="1" fillId="0" borderId="0"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38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8" fillId="0" borderId="3" applyNumberFormat="0" applyFill="0" applyAlignment="0" applyProtection="0"/>
    <xf numFmtId="10" fontId="6" fillId="4" borderId="4" applyNumberFormat="0" applyBorder="0" applyAlignment="0" applyProtection="0"/>
    <xf numFmtId="174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37" fontId="9" fillId="0" borderId="0"/>
    <xf numFmtId="0" fontId="10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6" fillId="5" borderId="0" applyNumberFormat="0" applyBorder="0" applyAlignment="0" applyProtection="0"/>
    <xf numFmtId="37" fontId="11" fillId="0" borderId="0"/>
    <xf numFmtId="3" fontId="13" fillId="0" borderId="3" applyProtection="0"/>
    <xf numFmtId="177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/>
    <xf numFmtId="0" fontId="2" fillId="0" borderId="6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17" fontId="8" fillId="0" borderId="12" xfId="0" applyNumberFormat="1" applyFont="1" applyBorder="1" applyAlignment="1">
      <alignment horizontal="center"/>
    </xf>
    <xf numFmtId="168" fontId="8" fillId="0" borderId="12" xfId="0" applyNumberFormat="1" applyFont="1" applyBorder="1" applyAlignment="1">
      <alignment horizontal="center"/>
    </xf>
    <xf numFmtId="168" fontId="2" fillId="0" borderId="12" xfId="0" applyNumberFormat="1" applyFont="1" applyBorder="1" applyAlignment="1">
      <alignment horizontal="center"/>
    </xf>
    <xf numFmtId="0" fontId="2" fillId="0" borderId="12" xfId="19" quotePrefix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5" xfId="0" quotePrefix="1" applyFont="1" applyFill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38" fontId="2" fillId="0" borderId="0" xfId="0" applyNumberFormat="1" applyFont="1"/>
    <xf numFmtId="165" fontId="2" fillId="0" borderId="0" xfId="0" applyNumberFormat="1" applyFont="1"/>
    <xf numFmtId="6" fontId="2" fillId="0" borderId="0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172" fontId="8" fillId="0" borderId="0" xfId="0" applyNumberFormat="1" applyFont="1" applyAlignment="1">
      <alignment horizontal="center"/>
    </xf>
    <xf numFmtId="172" fontId="17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8" fillId="0" borderId="0" xfId="0" applyFont="1"/>
    <xf numFmtId="38" fontId="2" fillId="0" borderId="0" xfId="0" applyNumberFormat="1" applyFont="1" applyFill="1" applyBorder="1"/>
    <xf numFmtId="0" fontId="14" fillId="0" borderId="16" xfId="0" applyFont="1" applyBorder="1"/>
    <xf numFmtId="164" fontId="2" fillId="0" borderId="0" xfId="0" quotePrefix="1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171" fontId="20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172" fontId="2" fillId="0" borderId="0" xfId="0" applyNumberFormat="1" applyFont="1"/>
    <xf numFmtId="6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/>
    <xf numFmtId="170" fontId="14" fillId="0" borderId="0" xfId="0" applyNumberFormat="1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37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Fill="1" applyBorder="1" applyAlignment="1"/>
    <xf numFmtId="8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8" fontId="14" fillId="0" borderId="10" xfId="0" applyNumberFormat="1" applyFont="1" applyBorder="1" applyAlignment="1">
      <alignment horizontal="center"/>
    </xf>
    <xf numFmtId="38" fontId="2" fillId="0" borderId="10" xfId="0" applyNumberFormat="1" applyFont="1" applyBorder="1"/>
    <xf numFmtId="38" fontId="2" fillId="0" borderId="10" xfId="0" applyNumberFormat="1" applyFont="1" applyBorder="1" applyAlignment="1">
      <alignment horizontal="center"/>
    </xf>
    <xf numFmtId="8" fontId="14" fillId="10" borderId="0" xfId="0" applyNumberFormat="1" applyFont="1" applyFill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5" fontId="14" fillId="0" borderId="2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3" fillId="0" borderId="0" xfId="0" applyFont="1"/>
    <xf numFmtId="0" fontId="20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38" fontId="0" fillId="0" borderId="0" xfId="0" applyNumberFormat="1"/>
    <xf numFmtId="0" fontId="24" fillId="0" borderId="0" xfId="0" applyFont="1" applyAlignment="1">
      <alignment horizontal="center"/>
    </xf>
    <xf numFmtId="17" fontId="20" fillId="0" borderId="0" xfId="0" applyNumberFormat="1" applyFont="1" applyBorder="1" applyAlignment="1">
      <alignment horizontal="center"/>
    </xf>
    <xf numFmtId="0" fontId="23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0" fontId="14" fillId="0" borderId="0" xfId="0" applyFont="1" applyAlignment="1">
      <alignment horizontal="left"/>
    </xf>
    <xf numFmtId="3" fontId="20" fillId="0" borderId="4" xfId="0" applyNumberFormat="1" applyFont="1" applyBorder="1" applyAlignment="1">
      <alignment horizontal="center"/>
    </xf>
    <xf numFmtId="3" fontId="20" fillId="0" borderId="0" xfId="0" applyNumberFormat="1" applyFont="1" applyAlignment="1">
      <alignment horizontal="center"/>
    </xf>
    <xf numFmtId="0" fontId="14" fillId="11" borderId="23" xfId="0" applyFont="1" applyFill="1" applyBorder="1" applyAlignment="1">
      <alignment horizontal="right"/>
    </xf>
    <xf numFmtId="0" fontId="14" fillId="11" borderId="24" xfId="0" applyFont="1" applyFill="1" applyBorder="1" applyAlignment="1">
      <alignment horizontal="center"/>
    </xf>
    <xf numFmtId="0" fontId="14" fillId="11" borderId="25" xfId="0" applyFont="1" applyFill="1" applyBorder="1"/>
    <xf numFmtId="0" fontId="14" fillId="11" borderId="23" xfId="0" applyFont="1" applyFill="1" applyBorder="1" applyAlignment="1">
      <alignment horizontal="centerContinuous"/>
    </xf>
    <xf numFmtId="0" fontId="0" fillId="11" borderId="24" xfId="0" applyFill="1" applyBorder="1" applyAlignment="1">
      <alignment horizontal="centerContinuous"/>
    </xf>
    <xf numFmtId="0" fontId="0" fillId="11" borderId="25" xfId="0" applyFill="1" applyBorder="1" applyAlignment="1">
      <alignment horizontal="centerContinuous"/>
    </xf>
    <xf numFmtId="0" fontId="0" fillId="9" borderId="0" xfId="0" applyFill="1"/>
    <xf numFmtId="0" fontId="14" fillId="9" borderId="0" xfId="0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0" fontId="24" fillId="0" borderId="0" xfId="0" applyFont="1"/>
    <xf numFmtId="165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71" fontId="30" fillId="0" borderId="17" xfId="0" applyNumberFormat="1" applyFont="1" applyBorder="1" applyAlignment="1">
      <alignment horizontal="center"/>
    </xf>
    <xf numFmtId="171" fontId="30" fillId="0" borderId="18" xfId="0" applyNumberFormat="1" applyFont="1" applyBorder="1" applyAlignment="1">
      <alignment horizontal="center"/>
    </xf>
    <xf numFmtId="171" fontId="30" fillId="0" borderId="19" xfId="0" applyNumberFormat="1" applyFont="1" applyBorder="1" applyAlignment="1">
      <alignment horizontal="center"/>
    </xf>
    <xf numFmtId="171" fontId="31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right"/>
    </xf>
    <xf numFmtId="0" fontId="14" fillId="0" borderId="24" xfId="0" applyFont="1" applyBorder="1" applyAlignment="1">
      <alignment horizontal="center"/>
    </xf>
    <xf numFmtId="165" fontId="14" fillId="0" borderId="25" xfId="0" applyNumberFormat="1" applyFont="1" applyBorder="1" applyAlignment="1">
      <alignment horizontal="left"/>
    </xf>
    <xf numFmtId="0" fontId="21" fillId="11" borderId="0" xfId="0" applyFon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2" fontId="0" fillId="11" borderId="27" xfId="0" applyNumberForma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2" fontId="0" fillId="11" borderId="29" xfId="0" applyNumberFormat="1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0" fontId="0" fillId="11" borderId="0" xfId="0" applyFill="1"/>
    <xf numFmtId="0" fontId="0" fillId="5" borderId="0" xfId="0" applyFill="1"/>
    <xf numFmtId="0" fontId="14" fillId="5" borderId="0" xfId="0" applyFont="1" applyFill="1" applyBorder="1" applyAlignment="1">
      <alignment horizontal="left" indent="1"/>
    </xf>
    <xf numFmtId="0" fontId="21" fillId="5" borderId="26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27" xfId="0" applyFon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 indent="1"/>
    </xf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16</xdr:row>
      <xdr:rowOff>57150</xdr:rowOff>
    </xdr:from>
    <xdr:to>
      <xdr:col>4</xdr:col>
      <xdr:colOff>295275</xdr:colOff>
      <xdr:row>18</xdr:row>
      <xdr:rowOff>133350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58A69EB2-B9D7-9681-0457-52FA63A34055}"/>
            </a:ext>
          </a:extLst>
        </xdr:cNvPr>
        <xdr:cNvSpPr>
          <a:spLocks noChangeShapeType="1"/>
        </xdr:cNvSpPr>
      </xdr:nvSpPr>
      <xdr:spPr bwMode="auto">
        <a:xfrm flipV="1">
          <a:off x="2638425" y="2724150"/>
          <a:ext cx="152400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definedNames>
      <definedName name="CurveTable" refersTo="='Curves'!$C$8:$H$400"/>
      <definedName name="CurveType" refersTo="='Curves'!$C$8:$H$8"/>
      <definedName name="today" refersTo="='Curves'!$A$6"/>
    </definedNames>
    <sheetDataSet>
      <sheetData sheetId="0">
        <row r="6">
          <cell r="A6">
            <v>37005</v>
          </cell>
        </row>
        <row r="8">
          <cell r="D8" t="str">
            <v>LIBOR-AA</v>
          </cell>
          <cell r="E8" t="str">
            <v>NG-P</v>
          </cell>
          <cell r="F8" t="str">
            <v>HEHUB-VO</v>
          </cell>
          <cell r="G8" t="str">
            <v>IF-HEHUB-D</v>
          </cell>
          <cell r="H8" t="str">
            <v>IF-HEHUB-I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</row>
        <row r="11">
          <cell r="C11" t="str">
            <v>Effective Date</v>
          </cell>
          <cell r="D11">
            <v>37005</v>
          </cell>
          <cell r="E11">
            <v>37005</v>
          </cell>
          <cell r="F11">
            <v>37005</v>
          </cell>
          <cell r="G11">
            <v>37005</v>
          </cell>
          <cell r="H11">
            <v>37005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  <cell r="H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IF-HEHUB</v>
          </cell>
          <cell r="G13" t="str">
            <v>IF-HEHUB</v>
          </cell>
          <cell r="H13" t="str">
            <v>IF-HEHUB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GHUAN</v>
          </cell>
          <cell r="G16" t="str">
            <v>SBRAWNE</v>
          </cell>
          <cell r="H16" t="str">
            <v>SBRAWNE</v>
          </cell>
        </row>
        <row r="17">
          <cell r="C17">
            <v>37012</v>
          </cell>
          <cell r="D17">
            <v>4.6478436718540898E-2</v>
          </cell>
          <cell r="E17">
            <v>5.0780000000000003</v>
          </cell>
          <cell r="F17">
            <v>0.75</v>
          </cell>
          <cell r="G17">
            <v>0</v>
          </cell>
          <cell r="H17">
            <v>0</v>
          </cell>
        </row>
        <row r="18">
          <cell r="C18">
            <v>37043</v>
          </cell>
          <cell r="D18">
            <v>4.5756528860328799E-2</v>
          </cell>
          <cell r="E18">
            <v>5.1139999999999999</v>
          </cell>
          <cell r="F18">
            <v>0.51</v>
          </cell>
          <cell r="G18">
            <v>2.5000000000000001E-3</v>
          </cell>
          <cell r="H18">
            <v>0</v>
          </cell>
        </row>
        <row r="19">
          <cell r="C19">
            <v>37073</v>
          </cell>
          <cell r="D19">
            <v>4.5096230271532499E-2</v>
          </cell>
          <cell r="E19">
            <v>5.1770000000000005</v>
          </cell>
          <cell r="F19">
            <v>0.51800000000000002</v>
          </cell>
          <cell r="G19">
            <v>2.5000000000000001E-3</v>
          </cell>
          <cell r="H19">
            <v>0</v>
          </cell>
        </row>
        <row r="20">
          <cell r="C20">
            <v>37104</v>
          </cell>
          <cell r="D20">
            <v>4.4386796101541399E-2</v>
          </cell>
          <cell r="E20">
            <v>5.2320000000000002</v>
          </cell>
          <cell r="F20">
            <v>0.52800000000000002</v>
          </cell>
          <cell r="G20">
            <v>2.5000000000000001E-3</v>
          </cell>
          <cell r="H20">
            <v>0</v>
          </cell>
        </row>
        <row r="21">
          <cell r="C21">
            <v>37135</v>
          </cell>
          <cell r="D21">
            <v>4.3710143818337203E-2</v>
          </cell>
          <cell r="E21">
            <v>5.2450000000000001</v>
          </cell>
          <cell r="F21">
            <v>0.54</v>
          </cell>
          <cell r="G21">
            <v>2.5000000000000001E-3</v>
          </cell>
          <cell r="H21">
            <v>0</v>
          </cell>
        </row>
        <row r="22">
          <cell r="C22">
            <v>37165</v>
          </cell>
          <cell r="D22">
            <v>4.3216619670376002E-2</v>
          </cell>
          <cell r="E22">
            <v>5.2750000000000004</v>
          </cell>
          <cell r="F22">
            <v>0.54500000000000004</v>
          </cell>
          <cell r="G22">
            <v>2.5000000000000001E-3</v>
          </cell>
          <cell r="H22">
            <v>0</v>
          </cell>
        </row>
        <row r="23">
          <cell r="C23">
            <v>37196</v>
          </cell>
          <cell r="D23">
            <v>4.2970303140430502E-2</v>
          </cell>
          <cell r="E23">
            <v>5.42</v>
          </cell>
          <cell r="F23">
            <v>0.54500000000000004</v>
          </cell>
          <cell r="G23">
            <v>2.5000000000000001E-3</v>
          </cell>
          <cell r="H23">
            <v>0</v>
          </cell>
        </row>
        <row r="24">
          <cell r="C24">
            <v>37226</v>
          </cell>
          <cell r="D24">
            <v>4.27319323243531E-2</v>
          </cell>
          <cell r="E24">
            <v>5.5620000000000003</v>
          </cell>
          <cell r="F24">
            <v>0.55000000000000004</v>
          </cell>
          <cell r="G24">
            <v>2.5000000000000001E-3</v>
          </cell>
          <cell r="H24">
            <v>0</v>
          </cell>
        </row>
        <row r="25">
          <cell r="C25">
            <v>37257</v>
          </cell>
          <cell r="D25">
            <v>4.2640267723793403E-2</v>
          </cell>
          <cell r="E25">
            <v>5.617</v>
          </cell>
          <cell r="F25">
            <v>0.55500000000000005</v>
          </cell>
          <cell r="G25">
            <v>2.5000000000000001E-3</v>
          </cell>
          <cell r="H25">
            <v>0</v>
          </cell>
        </row>
        <row r="26">
          <cell r="C26">
            <v>37288</v>
          </cell>
          <cell r="D26">
            <v>4.2762736518005398E-2</v>
          </cell>
          <cell r="E26">
            <v>5.4620000000000006</v>
          </cell>
          <cell r="F26">
            <v>0.55000000000000004</v>
          </cell>
          <cell r="G26">
            <v>2.5000000000000001E-3</v>
          </cell>
          <cell r="H26">
            <v>0</v>
          </cell>
        </row>
        <row r="27">
          <cell r="C27">
            <v>37316</v>
          </cell>
          <cell r="D27">
            <v>4.2873353497742794E-2</v>
          </cell>
          <cell r="E27">
            <v>5.2050000000000001</v>
          </cell>
          <cell r="F27">
            <v>0.5</v>
          </cell>
          <cell r="G27">
            <v>2.5000000000000001E-3</v>
          </cell>
          <cell r="H27">
            <v>0</v>
          </cell>
        </row>
        <row r="28">
          <cell r="C28">
            <v>37347</v>
          </cell>
          <cell r="D28">
            <v>4.3030948545329704E-2</v>
          </cell>
          <cell r="E28">
            <v>4.7490000000000006</v>
          </cell>
          <cell r="F28">
            <v>0.38500000000000001</v>
          </cell>
          <cell r="G28">
            <v>2.5000000000000001E-3</v>
          </cell>
          <cell r="H28">
            <v>0</v>
          </cell>
        </row>
        <row r="29">
          <cell r="C29">
            <v>37377</v>
          </cell>
          <cell r="D29">
            <v>4.32245587032569E-2</v>
          </cell>
          <cell r="E29">
            <v>4.6240000000000006</v>
          </cell>
          <cell r="F29">
            <v>0.34300000000000003</v>
          </cell>
          <cell r="G29">
            <v>1E-3</v>
          </cell>
          <cell r="H29">
            <v>0</v>
          </cell>
        </row>
        <row r="30">
          <cell r="C30">
            <v>37408</v>
          </cell>
          <cell r="D30">
            <v>4.3424622546306406E-2</v>
          </cell>
          <cell r="E30">
            <v>4.6520000000000001</v>
          </cell>
          <cell r="F30">
            <v>0.34300000000000003</v>
          </cell>
          <cell r="G30">
            <v>3.5000000000000001E-3</v>
          </cell>
          <cell r="H30">
            <v>0</v>
          </cell>
        </row>
        <row r="31">
          <cell r="C31">
            <v>37438</v>
          </cell>
          <cell r="D31">
            <v>4.3662739771806403E-2</v>
          </cell>
          <cell r="E31">
            <v>4.6960000000000006</v>
          </cell>
          <cell r="F31">
            <v>0.34300000000000003</v>
          </cell>
          <cell r="G31">
            <v>3.5000000000000001E-3</v>
          </cell>
          <cell r="H31">
            <v>0</v>
          </cell>
        </row>
        <row r="32">
          <cell r="C32">
            <v>37469</v>
          </cell>
          <cell r="D32">
            <v>4.3981646726918705E-2</v>
          </cell>
          <cell r="E32">
            <v>4.7090000000000005</v>
          </cell>
          <cell r="F32">
            <v>0.34300000000000003</v>
          </cell>
          <cell r="G32">
            <v>3.5000000000000001E-3</v>
          </cell>
          <cell r="H32">
            <v>0</v>
          </cell>
        </row>
        <row r="33">
          <cell r="C33">
            <v>37500</v>
          </cell>
          <cell r="D33">
            <v>4.4300553716087002E-2</v>
          </cell>
          <cell r="E33">
            <v>4.694</v>
          </cell>
          <cell r="F33">
            <v>0.34499999999999997</v>
          </cell>
          <cell r="G33">
            <v>3.5000000000000001E-3</v>
          </cell>
          <cell r="H33">
            <v>0</v>
          </cell>
        </row>
        <row r="34">
          <cell r="C34">
            <v>37530</v>
          </cell>
          <cell r="D34">
            <v>4.46254077174668E-2</v>
          </cell>
          <cell r="E34">
            <v>4.7040000000000006</v>
          </cell>
          <cell r="F34">
            <v>0.34800000000000003</v>
          </cell>
          <cell r="G34">
            <v>3.5000000000000001E-3</v>
          </cell>
          <cell r="H34">
            <v>0</v>
          </cell>
        </row>
        <row r="35">
          <cell r="C35">
            <v>37561</v>
          </cell>
          <cell r="D35">
            <v>4.4984295388732505E-2</v>
          </cell>
          <cell r="E35">
            <v>4.8239999999999998</v>
          </cell>
          <cell r="F35">
            <v>0.35499999999999998</v>
          </cell>
          <cell r="G35">
            <v>3.5000000000000001E-3</v>
          </cell>
          <cell r="H35">
            <v>0</v>
          </cell>
        </row>
        <row r="36">
          <cell r="C36">
            <v>37591</v>
          </cell>
          <cell r="D36">
            <v>4.5331606079390699E-2</v>
          </cell>
          <cell r="E36">
            <v>4.9340000000000002</v>
          </cell>
          <cell r="F36">
            <v>0.36</v>
          </cell>
          <cell r="G36">
            <v>3.5000000000000001E-3</v>
          </cell>
          <cell r="H36">
            <v>0</v>
          </cell>
        </row>
        <row r="37">
          <cell r="C37">
            <v>37622</v>
          </cell>
          <cell r="D37">
            <v>4.57045450155351E-2</v>
          </cell>
          <cell r="E37">
            <v>4.9649999999999999</v>
          </cell>
          <cell r="F37">
            <v>0.36300000000000004</v>
          </cell>
          <cell r="G37">
            <v>0</v>
          </cell>
          <cell r="H37">
            <v>0</v>
          </cell>
        </row>
        <row r="38">
          <cell r="C38">
            <v>37653</v>
          </cell>
          <cell r="D38">
            <v>4.6094546147644501E-2</v>
          </cell>
          <cell r="E38">
            <v>4.8049999999999997</v>
          </cell>
          <cell r="F38">
            <v>0.35800000000000004</v>
          </cell>
          <cell r="G38">
            <v>0</v>
          </cell>
          <cell r="H38">
            <v>0</v>
          </cell>
        </row>
        <row r="39">
          <cell r="C39">
            <v>37681</v>
          </cell>
          <cell r="D39">
            <v>4.6446805278445205E-2</v>
          </cell>
          <cell r="E39">
            <v>4.5760000000000005</v>
          </cell>
          <cell r="F39">
            <v>0.33800000000000002</v>
          </cell>
          <cell r="G39">
            <v>0</v>
          </cell>
          <cell r="H39">
            <v>0</v>
          </cell>
        </row>
        <row r="40">
          <cell r="C40">
            <v>37712</v>
          </cell>
          <cell r="D40">
            <v>4.6817254806200498E-2</v>
          </cell>
          <cell r="E40">
            <v>4.2759999999999998</v>
          </cell>
          <cell r="F40">
            <v>0.318</v>
          </cell>
          <cell r="G40">
            <v>0</v>
          </cell>
          <cell r="H40">
            <v>0</v>
          </cell>
        </row>
        <row r="41">
          <cell r="C41">
            <v>37742</v>
          </cell>
          <cell r="D41">
            <v>4.71484771198298E-2</v>
          </cell>
          <cell r="E41">
            <v>4.21</v>
          </cell>
          <cell r="F41">
            <v>0.315</v>
          </cell>
          <cell r="G41">
            <v>0</v>
          </cell>
          <cell r="H41">
            <v>0</v>
          </cell>
        </row>
        <row r="42">
          <cell r="C42">
            <v>37773</v>
          </cell>
          <cell r="D42">
            <v>4.7490740215780904E-2</v>
          </cell>
          <cell r="E42">
            <v>4.2300000000000004</v>
          </cell>
          <cell r="F42">
            <v>0.315</v>
          </cell>
          <cell r="G42">
            <v>0</v>
          </cell>
          <cell r="H42">
            <v>0</v>
          </cell>
        </row>
        <row r="43">
          <cell r="C43">
            <v>37803</v>
          </cell>
          <cell r="D43">
            <v>4.7815549568313506E-2</v>
          </cell>
          <cell r="E43">
            <v>4.2549999999999999</v>
          </cell>
          <cell r="F43">
            <v>0.315</v>
          </cell>
          <cell r="G43">
            <v>0</v>
          </cell>
          <cell r="H43">
            <v>0</v>
          </cell>
        </row>
        <row r="44">
          <cell r="C44">
            <v>37834</v>
          </cell>
          <cell r="D44">
            <v>4.8141991023231703E-2</v>
          </cell>
          <cell r="E44">
            <v>4.28</v>
          </cell>
          <cell r="F44">
            <v>0.315</v>
          </cell>
          <cell r="G44">
            <v>0</v>
          </cell>
          <cell r="H44">
            <v>0</v>
          </cell>
        </row>
        <row r="45">
          <cell r="C45">
            <v>37865</v>
          </cell>
          <cell r="D45">
            <v>4.8468432513762302E-2</v>
          </cell>
          <cell r="E45">
            <v>4.2699999999999996</v>
          </cell>
          <cell r="F45">
            <v>0.315</v>
          </cell>
          <cell r="G45">
            <v>0</v>
          </cell>
          <cell r="H45">
            <v>0</v>
          </cell>
        </row>
        <row r="46">
          <cell r="C46">
            <v>37895</v>
          </cell>
          <cell r="D46">
            <v>4.8770701597254697E-2</v>
          </cell>
          <cell r="E46">
            <v>4.2750000000000004</v>
          </cell>
          <cell r="F46">
            <v>0.318</v>
          </cell>
          <cell r="G46">
            <v>0</v>
          </cell>
          <cell r="H46">
            <v>0</v>
          </cell>
        </row>
        <row r="47">
          <cell r="C47">
            <v>37926</v>
          </cell>
          <cell r="D47">
            <v>4.9065936274226701E-2</v>
          </cell>
          <cell r="E47">
            <v>4.3849999999999998</v>
          </cell>
          <cell r="F47">
            <v>0.318</v>
          </cell>
          <cell r="G47">
            <v>0</v>
          </cell>
          <cell r="H47">
            <v>0</v>
          </cell>
        </row>
        <row r="48">
          <cell r="C48">
            <v>37956</v>
          </cell>
          <cell r="D48">
            <v>4.93516472796642E-2</v>
          </cell>
          <cell r="E48">
            <v>4.5049999999999999</v>
          </cell>
          <cell r="F48">
            <v>0.318</v>
          </cell>
          <cell r="G48">
            <v>0</v>
          </cell>
          <cell r="H48">
            <v>0</v>
          </cell>
        </row>
        <row r="49">
          <cell r="C49">
            <v>37987</v>
          </cell>
          <cell r="D49">
            <v>4.96436366116444E-2</v>
          </cell>
          <cell r="E49">
            <v>4.5449999999999999</v>
          </cell>
          <cell r="F49">
            <v>0.32300000000000001</v>
          </cell>
          <cell r="G49">
            <v>0</v>
          </cell>
          <cell r="H49">
            <v>0</v>
          </cell>
        </row>
        <row r="50">
          <cell r="C50">
            <v>38018</v>
          </cell>
          <cell r="D50">
            <v>4.9932164209329805E-2</v>
          </cell>
          <cell r="E50">
            <v>4.4249999999999998</v>
          </cell>
          <cell r="F50">
            <v>0.315</v>
          </cell>
          <cell r="G50">
            <v>0</v>
          </cell>
          <cell r="H50">
            <v>0</v>
          </cell>
        </row>
        <row r="51">
          <cell r="C51">
            <v>38047</v>
          </cell>
          <cell r="D51">
            <v>5.0202077148457501E-2</v>
          </cell>
          <cell r="E51">
            <v>4.2860000000000005</v>
          </cell>
          <cell r="F51">
            <v>0.308</v>
          </cell>
          <cell r="G51">
            <v>0</v>
          </cell>
          <cell r="H51">
            <v>0</v>
          </cell>
        </row>
        <row r="52">
          <cell r="C52">
            <v>38078</v>
          </cell>
          <cell r="D52">
            <v>5.0468422254990902E-2</v>
          </cell>
          <cell r="E52">
            <v>4.1160000000000005</v>
          </cell>
          <cell r="F52">
            <v>0.29499999999999998</v>
          </cell>
          <cell r="G52">
            <v>0</v>
          </cell>
          <cell r="H52">
            <v>0</v>
          </cell>
        </row>
        <row r="53">
          <cell r="C53">
            <v>38108</v>
          </cell>
          <cell r="D53">
            <v>5.0703277493729298E-2</v>
          </cell>
          <cell r="E53">
            <v>4.1749999999999998</v>
          </cell>
          <cell r="F53">
            <v>0.29300000000000004</v>
          </cell>
          <cell r="G53">
            <v>0</v>
          </cell>
          <cell r="H53">
            <v>0</v>
          </cell>
        </row>
        <row r="54">
          <cell r="C54">
            <v>38139</v>
          </cell>
          <cell r="D54">
            <v>5.0945961259765998E-2</v>
          </cell>
          <cell r="E54">
            <v>4.2149999999999999</v>
          </cell>
          <cell r="F54">
            <v>0.29300000000000004</v>
          </cell>
          <cell r="G54">
            <v>0</v>
          </cell>
          <cell r="H54">
            <v>0</v>
          </cell>
        </row>
        <row r="55">
          <cell r="C55">
            <v>38169</v>
          </cell>
          <cell r="D55">
            <v>5.1172399606759497E-2</v>
          </cell>
          <cell r="E55">
            <v>4.26</v>
          </cell>
          <cell r="F55">
            <v>0.29300000000000004</v>
          </cell>
          <cell r="G55">
            <v>0</v>
          </cell>
          <cell r="H55">
            <v>0</v>
          </cell>
        </row>
        <row r="56">
          <cell r="C56">
            <v>38200</v>
          </cell>
          <cell r="D56">
            <v>5.1397141394395898E-2</v>
          </cell>
          <cell r="E56">
            <v>4.2949999999999999</v>
          </cell>
          <cell r="F56">
            <v>0.29300000000000004</v>
          </cell>
          <cell r="G56">
            <v>0</v>
          </cell>
          <cell r="H56">
            <v>0</v>
          </cell>
        </row>
        <row r="57">
          <cell r="C57">
            <v>38231</v>
          </cell>
          <cell r="D57">
            <v>5.1621883198885499E-2</v>
          </cell>
          <cell r="E57">
            <v>4.3</v>
          </cell>
          <cell r="F57">
            <v>0.29300000000000004</v>
          </cell>
          <cell r="G57">
            <v>0</v>
          </cell>
          <cell r="H57">
            <v>0</v>
          </cell>
        </row>
        <row r="58">
          <cell r="C58">
            <v>38261</v>
          </cell>
          <cell r="D58">
            <v>5.1831282129519297E-2</v>
          </cell>
          <cell r="E58">
            <v>4.33</v>
          </cell>
          <cell r="F58">
            <v>0.29300000000000004</v>
          </cell>
          <cell r="G58">
            <v>0</v>
          </cell>
          <cell r="H58">
            <v>0</v>
          </cell>
        </row>
        <row r="59">
          <cell r="C59">
            <v>38292</v>
          </cell>
          <cell r="D59">
            <v>5.20398756570528E-2</v>
          </cell>
          <cell r="E59">
            <v>4.4400000000000004</v>
          </cell>
          <cell r="F59">
            <v>0.29300000000000004</v>
          </cell>
          <cell r="G59">
            <v>0</v>
          </cell>
          <cell r="H59">
            <v>0</v>
          </cell>
        </row>
        <row r="60">
          <cell r="C60">
            <v>38322</v>
          </cell>
          <cell r="D60">
            <v>5.2241740374936403E-2</v>
          </cell>
          <cell r="E60">
            <v>4.5599999999999996</v>
          </cell>
          <cell r="F60">
            <v>0.29300000000000004</v>
          </cell>
          <cell r="G60">
            <v>0</v>
          </cell>
          <cell r="H60">
            <v>0</v>
          </cell>
        </row>
        <row r="61">
          <cell r="C61">
            <v>38353</v>
          </cell>
          <cell r="D61">
            <v>5.2450374815092203E-2</v>
          </cell>
          <cell r="E61">
            <v>4.5599999999999996</v>
          </cell>
          <cell r="F61">
            <v>0.29499999999999998</v>
          </cell>
          <cell r="G61">
            <v>0</v>
          </cell>
          <cell r="H61">
            <v>0</v>
          </cell>
        </row>
        <row r="62">
          <cell r="C62">
            <v>38384</v>
          </cell>
          <cell r="D62">
            <v>5.2659042938997001E-2</v>
          </cell>
          <cell r="E62">
            <v>4.4400000000000004</v>
          </cell>
          <cell r="F62">
            <v>0.28999999999999998</v>
          </cell>
          <cell r="G62">
            <v>0</v>
          </cell>
          <cell r="H62">
            <v>0</v>
          </cell>
        </row>
        <row r="63">
          <cell r="C63">
            <v>38412</v>
          </cell>
          <cell r="D63">
            <v>5.28475173859713E-2</v>
          </cell>
          <cell r="E63">
            <v>4.3010000000000002</v>
          </cell>
          <cell r="F63">
            <v>0.28499999999999998</v>
          </cell>
          <cell r="G63">
            <v>0</v>
          </cell>
          <cell r="H63">
            <v>0</v>
          </cell>
        </row>
        <row r="64">
          <cell r="C64">
            <v>38443</v>
          </cell>
          <cell r="D64">
            <v>5.3040368844201199E-2</v>
          </cell>
          <cell r="E64">
            <v>4.1310000000000002</v>
          </cell>
          <cell r="F64">
            <v>0.27500000000000002</v>
          </cell>
          <cell r="G64">
            <v>0</v>
          </cell>
          <cell r="H64">
            <v>0</v>
          </cell>
        </row>
        <row r="65">
          <cell r="C65">
            <v>38473</v>
          </cell>
          <cell r="D65">
            <v>5.3213141191210199E-2</v>
          </cell>
          <cell r="E65">
            <v>4.1900000000000004</v>
          </cell>
          <cell r="F65">
            <v>0.26500000000000001</v>
          </cell>
          <cell r="G65">
            <v>0</v>
          </cell>
          <cell r="H65">
            <v>0</v>
          </cell>
        </row>
        <row r="66">
          <cell r="C66">
            <v>38504</v>
          </cell>
          <cell r="D66">
            <v>5.3391672626907E-2</v>
          </cell>
          <cell r="E66">
            <v>4.2300000000000004</v>
          </cell>
          <cell r="F66">
            <v>0.26</v>
          </cell>
          <cell r="G66">
            <v>0</v>
          </cell>
          <cell r="H66">
            <v>0</v>
          </cell>
        </row>
        <row r="67">
          <cell r="C67">
            <v>38534</v>
          </cell>
          <cell r="D67">
            <v>5.3566431721326697E-2</v>
          </cell>
          <cell r="E67">
            <v>4.2750000000000004</v>
          </cell>
          <cell r="F67">
            <v>0.26</v>
          </cell>
          <cell r="G67">
            <v>0</v>
          </cell>
          <cell r="H67">
            <v>0</v>
          </cell>
        </row>
        <row r="68">
          <cell r="C68">
            <v>38565</v>
          </cell>
          <cell r="D68">
            <v>5.37490690811313E-2</v>
          </cell>
          <cell r="E68">
            <v>4.3099999999999996</v>
          </cell>
          <cell r="F68">
            <v>0.26</v>
          </cell>
          <cell r="G68">
            <v>0</v>
          </cell>
          <cell r="H68">
            <v>0</v>
          </cell>
        </row>
        <row r="69">
          <cell r="C69">
            <v>38596</v>
          </cell>
          <cell r="D69">
            <v>5.3931706452051899E-2</v>
          </cell>
          <cell r="E69">
            <v>4.3150000000000004</v>
          </cell>
          <cell r="F69">
            <v>0.26</v>
          </cell>
          <cell r="G69">
            <v>0</v>
          </cell>
          <cell r="H69">
            <v>0</v>
          </cell>
        </row>
        <row r="70">
          <cell r="C70">
            <v>38626</v>
          </cell>
          <cell r="D70">
            <v>5.4108452305462205E-2</v>
          </cell>
          <cell r="E70">
            <v>4.3449999999999998</v>
          </cell>
          <cell r="F70">
            <v>0.26</v>
          </cell>
          <cell r="G70">
            <v>0</v>
          </cell>
          <cell r="H70">
            <v>0</v>
          </cell>
        </row>
        <row r="71">
          <cell r="C71">
            <v>38657</v>
          </cell>
          <cell r="D71">
            <v>5.42910896982556E-2</v>
          </cell>
          <cell r="E71">
            <v>4.4550000000000001</v>
          </cell>
          <cell r="F71">
            <v>0.26</v>
          </cell>
          <cell r="G71">
            <v>0</v>
          </cell>
          <cell r="H71">
            <v>0</v>
          </cell>
        </row>
        <row r="72">
          <cell r="C72">
            <v>38687</v>
          </cell>
          <cell r="D72">
            <v>5.4467835572830303E-2</v>
          </cell>
          <cell r="E72">
            <v>4.5750000000000002</v>
          </cell>
          <cell r="F72">
            <v>0.26</v>
          </cell>
          <cell r="G72">
            <v>0</v>
          </cell>
          <cell r="H72">
            <v>0</v>
          </cell>
        </row>
        <row r="73">
          <cell r="C73">
            <v>38718</v>
          </cell>
          <cell r="D73">
            <v>5.4650472987492399E-2</v>
          </cell>
          <cell r="E73">
            <v>4.585</v>
          </cell>
          <cell r="F73">
            <v>0.26</v>
          </cell>
          <cell r="G73">
            <v>0</v>
          </cell>
          <cell r="H73">
            <v>0</v>
          </cell>
        </row>
        <row r="74">
          <cell r="C74">
            <v>38749</v>
          </cell>
          <cell r="D74">
            <v>5.4833110413265607E-2</v>
          </cell>
          <cell r="E74">
            <v>4.4649999999999999</v>
          </cell>
          <cell r="F74">
            <v>0.26</v>
          </cell>
          <cell r="G74">
            <v>0</v>
          </cell>
          <cell r="H74">
            <v>0</v>
          </cell>
        </row>
        <row r="75">
          <cell r="C75">
            <v>38777</v>
          </cell>
          <cell r="D75">
            <v>5.4998073258997901E-2</v>
          </cell>
          <cell r="E75">
            <v>4.3260000000000005</v>
          </cell>
          <cell r="F75">
            <v>0.253</v>
          </cell>
          <cell r="G75">
            <v>0</v>
          </cell>
          <cell r="H75">
            <v>0</v>
          </cell>
        </row>
        <row r="76">
          <cell r="C76">
            <v>38808</v>
          </cell>
          <cell r="D76">
            <v>5.5180710705917201E-2</v>
          </cell>
          <cell r="E76">
            <v>4.1560000000000006</v>
          </cell>
          <cell r="F76">
            <v>0.248</v>
          </cell>
          <cell r="G76">
            <v>0</v>
          </cell>
          <cell r="H76">
            <v>0</v>
          </cell>
        </row>
        <row r="77">
          <cell r="C77">
            <v>38838</v>
          </cell>
          <cell r="D77">
            <v>5.5350004706303101E-2</v>
          </cell>
          <cell r="E77">
            <v>4.2149999999999999</v>
          </cell>
          <cell r="F77">
            <v>0.24</v>
          </cell>
          <cell r="G77">
            <v>0</v>
          </cell>
          <cell r="H77">
            <v>0</v>
          </cell>
        </row>
        <row r="78">
          <cell r="C78">
            <v>38869</v>
          </cell>
          <cell r="D78">
            <v>5.5486440227529195E-2</v>
          </cell>
          <cell r="E78">
            <v>4.2549999999999999</v>
          </cell>
          <cell r="F78">
            <v>0.24</v>
          </cell>
          <cell r="G78">
            <v>0</v>
          </cell>
          <cell r="H78">
            <v>0</v>
          </cell>
        </row>
        <row r="79">
          <cell r="C79">
            <v>38899</v>
          </cell>
          <cell r="D79">
            <v>5.5618474608810406E-2</v>
          </cell>
          <cell r="E79">
            <v>4.3</v>
          </cell>
          <cell r="F79">
            <v>0.24</v>
          </cell>
          <cell r="G79">
            <v>0</v>
          </cell>
          <cell r="H79">
            <v>0</v>
          </cell>
        </row>
        <row r="80">
          <cell r="C80">
            <v>38930</v>
          </cell>
          <cell r="D80">
            <v>5.5754910142233001E-2</v>
          </cell>
          <cell r="E80">
            <v>4.335</v>
          </cell>
          <cell r="F80">
            <v>0.24</v>
          </cell>
          <cell r="G80">
            <v>0</v>
          </cell>
          <cell r="H80">
            <v>0</v>
          </cell>
        </row>
        <row r="81">
          <cell r="C81">
            <v>38961</v>
          </cell>
          <cell r="D81">
            <v>5.5891345681853305E-2</v>
          </cell>
          <cell r="E81">
            <v>4.34</v>
          </cell>
          <cell r="F81">
            <v>0.24</v>
          </cell>
          <cell r="G81">
            <v>0</v>
          </cell>
          <cell r="H81">
            <v>0</v>
          </cell>
        </row>
        <row r="82">
          <cell r="C82">
            <v>38991</v>
          </cell>
          <cell r="D82">
            <v>5.6023380080935305E-2</v>
          </cell>
          <cell r="E82">
            <v>4.37</v>
          </cell>
          <cell r="F82">
            <v>0.24</v>
          </cell>
          <cell r="G82">
            <v>0</v>
          </cell>
          <cell r="H82">
            <v>0</v>
          </cell>
        </row>
        <row r="83">
          <cell r="C83">
            <v>39022</v>
          </cell>
          <cell r="D83">
            <v>5.6159815632749403E-2</v>
          </cell>
          <cell r="E83">
            <v>4.4800000000000004</v>
          </cell>
          <cell r="F83">
            <v>0.24300000000000002</v>
          </cell>
          <cell r="G83">
            <v>0</v>
          </cell>
          <cell r="H83">
            <v>0</v>
          </cell>
        </row>
        <row r="84">
          <cell r="C84">
            <v>39052</v>
          </cell>
          <cell r="D84">
            <v>5.6291850043631401E-2</v>
          </cell>
          <cell r="E84">
            <v>4.5999999999999996</v>
          </cell>
          <cell r="F84">
            <v>0.25</v>
          </cell>
          <cell r="G84">
            <v>0</v>
          </cell>
          <cell r="H84">
            <v>0</v>
          </cell>
        </row>
        <row r="85">
          <cell r="C85">
            <v>39083</v>
          </cell>
          <cell r="D85">
            <v>5.6428285607638802E-2</v>
          </cell>
          <cell r="E85">
            <v>4.62</v>
          </cell>
          <cell r="F85">
            <v>0.253</v>
          </cell>
          <cell r="G85">
            <v>0</v>
          </cell>
          <cell r="H85">
            <v>2.5000000000000001E-3</v>
          </cell>
        </row>
        <row r="86">
          <cell r="C86">
            <v>39114</v>
          </cell>
          <cell r="D86">
            <v>5.6564721177842198E-2</v>
          </cell>
          <cell r="E86">
            <v>4.5</v>
          </cell>
          <cell r="F86">
            <v>0.24</v>
          </cell>
          <cell r="G86">
            <v>0</v>
          </cell>
          <cell r="H86">
            <v>2.5000000000000001E-3</v>
          </cell>
        </row>
        <row r="87">
          <cell r="C87">
            <v>39142</v>
          </cell>
          <cell r="D87">
            <v>5.6687953311091999E-2</v>
          </cell>
          <cell r="E87">
            <v>4.3609999999999998</v>
          </cell>
          <cell r="F87">
            <v>0.23300000000000001</v>
          </cell>
          <cell r="G87">
            <v>0</v>
          </cell>
          <cell r="H87">
            <v>2.5000000000000001E-3</v>
          </cell>
        </row>
        <row r="88">
          <cell r="C88">
            <v>39173</v>
          </cell>
          <cell r="D88">
            <v>5.68243888930859E-2</v>
          </cell>
          <cell r="E88">
            <v>4.1909999999999998</v>
          </cell>
          <cell r="F88">
            <v>0.23300000000000001</v>
          </cell>
          <cell r="G88">
            <v>0</v>
          </cell>
          <cell r="H88">
            <v>2.5000000000000001E-3</v>
          </cell>
        </row>
        <row r="89">
          <cell r="C89">
            <v>39203</v>
          </cell>
          <cell r="D89">
            <v>5.6956423333171198E-2</v>
          </cell>
          <cell r="E89">
            <v>4.25</v>
          </cell>
          <cell r="F89">
            <v>0.23300000000000001</v>
          </cell>
          <cell r="G89">
            <v>0</v>
          </cell>
          <cell r="H89">
            <v>2.5000000000000001E-3</v>
          </cell>
        </row>
        <row r="90">
          <cell r="C90">
            <v>39234</v>
          </cell>
          <cell r="D90">
            <v>5.7092858927354002E-2</v>
          </cell>
          <cell r="E90">
            <v>4.29</v>
          </cell>
          <cell r="F90">
            <v>0.223</v>
          </cell>
          <cell r="G90">
            <v>0</v>
          </cell>
          <cell r="H90">
            <v>2.5000000000000001E-3</v>
          </cell>
        </row>
        <row r="91">
          <cell r="C91">
            <v>39264</v>
          </cell>
          <cell r="D91">
            <v>5.7224893379234802E-2</v>
          </cell>
          <cell r="E91">
            <v>4.335</v>
          </cell>
          <cell r="F91">
            <v>0.223</v>
          </cell>
          <cell r="G91">
            <v>0</v>
          </cell>
          <cell r="H91">
            <v>2.5000000000000001E-3</v>
          </cell>
        </row>
        <row r="92">
          <cell r="C92">
            <v>39295</v>
          </cell>
          <cell r="D92">
            <v>5.7361328985604802E-2</v>
          </cell>
          <cell r="E92">
            <v>4.37</v>
          </cell>
          <cell r="F92">
            <v>0.223</v>
          </cell>
          <cell r="G92">
            <v>0</v>
          </cell>
          <cell r="H92">
            <v>2.5000000000000001E-3</v>
          </cell>
        </row>
        <row r="93">
          <cell r="C93">
            <v>39326</v>
          </cell>
          <cell r="D93">
            <v>5.7497764598167099E-2</v>
          </cell>
          <cell r="E93">
            <v>4.375</v>
          </cell>
          <cell r="F93">
            <v>0.223</v>
          </cell>
          <cell r="G93">
            <v>0</v>
          </cell>
          <cell r="H93">
            <v>2.5000000000000001E-3</v>
          </cell>
        </row>
        <row r="94">
          <cell r="C94">
            <v>39356</v>
          </cell>
          <cell r="D94">
            <v>5.7629799067833602E-2</v>
          </cell>
          <cell r="E94">
            <v>4.4050000000000002</v>
          </cell>
          <cell r="F94">
            <v>0.223</v>
          </cell>
          <cell r="G94">
            <v>0</v>
          </cell>
          <cell r="H94">
            <v>2.5000000000000001E-3</v>
          </cell>
        </row>
        <row r="95">
          <cell r="C95">
            <v>39387</v>
          </cell>
          <cell r="D95">
            <v>5.7766234692581402E-2</v>
          </cell>
          <cell r="E95">
            <v>4.5149999999999997</v>
          </cell>
          <cell r="F95">
            <v>0.223</v>
          </cell>
          <cell r="G95">
            <v>0</v>
          </cell>
          <cell r="H95">
            <v>2.5000000000000001E-3</v>
          </cell>
        </row>
        <row r="96">
          <cell r="C96">
            <v>39417</v>
          </cell>
          <cell r="D96">
            <v>5.7898269174038799E-2</v>
          </cell>
          <cell r="E96">
            <v>4.6349999999999998</v>
          </cell>
          <cell r="F96">
            <v>0.223</v>
          </cell>
          <cell r="G96">
            <v>0</v>
          </cell>
          <cell r="H96">
            <v>2.5000000000000001E-3</v>
          </cell>
        </row>
        <row r="97">
          <cell r="C97">
            <v>39448</v>
          </cell>
          <cell r="D97">
            <v>5.8034704810969701E-2</v>
          </cell>
          <cell r="E97">
            <v>4.665</v>
          </cell>
          <cell r="F97">
            <v>0.223</v>
          </cell>
          <cell r="G97">
            <v>0</v>
          </cell>
          <cell r="H97">
            <v>2.5000000000000001E-3</v>
          </cell>
        </row>
        <row r="98">
          <cell r="C98">
            <v>39479</v>
          </cell>
          <cell r="D98">
            <v>5.8171140454091705E-2</v>
          </cell>
          <cell r="E98">
            <v>4.5449999999999999</v>
          </cell>
          <cell r="F98">
            <v>0.223</v>
          </cell>
          <cell r="G98">
            <v>0</v>
          </cell>
          <cell r="H98">
            <v>2.5000000000000001E-3</v>
          </cell>
        </row>
        <row r="99">
          <cell r="C99">
            <v>39508</v>
          </cell>
          <cell r="D99">
            <v>5.8298773803261601E-2</v>
          </cell>
          <cell r="E99">
            <v>4.4060000000000006</v>
          </cell>
          <cell r="F99">
            <v>0.20800000000000002</v>
          </cell>
          <cell r="G99">
            <v>0</v>
          </cell>
          <cell r="H99">
            <v>2.5000000000000001E-3</v>
          </cell>
        </row>
        <row r="100">
          <cell r="C100">
            <v>39539</v>
          </cell>
          <cell r="D100">
            <v>5.8435209458364702E-2</v>
          </cell>
          <cell r="E100">
            <v>4.2359999999999998</v>
          </cell>
          <cell r="F100">
            <v>0.20800000000000002</v>
          </cell>
          <cell r="G100">
            <v>0</v>
          </cell>
          <cell r="H100">
            <v>2.5000000000000001E-3</v>
          </cell>
        </row>
        <row r="101">
          <cell r="C101">
            <v>39569</v>
          </cell>
          <cell r="D101">
            <v>5.8563959206899205E-2</v>
          </cell>
          <cell r="E101">
            <v>4.2949999999999999</v>
          </cell>
          <cell r="F101">
            <v>0.20800000000000002</v>
          </cell>
          <cell r="G101">
            <v>0</v>
          </cell>
          <cell r="H101">
            <v>2.5000000000000001E-3</v>
          </cell>
        </row>
        <row r="102">
          <cell r="C102">
            <v>39600</v>
          </cell>
          <cell r="D102">
            <v>5.8666452328964204E-2</v>
          </cell>
          <cell r="E102">
            <v>4.335</v>
          </cell>
          <cell r="F102">
            <v>0.20800000000000002</v>
          </cell>
          <cell r="G102">
            <v>0</v>
          </cell>
          <cell r="H102">
            <v>2.5000000000000001E-3</v>
          </cell>
        </row>
        <row r="103">
          <cell r="C103">
            <v>39630</v>
          </cell>
          <cell r="D103">
            <v>5.8765639224610797E-2</v>
          </cell>
          <cell r="E103">
            <v>4.38</v>
          </cell>
          <cell r="F103">
            <v>0.20300000000000001</v>
          </cell>
          <cell r="G103">
            <v>0</v>
          </cell>
          <cell r="H103">
            <v>2.5000000000000001E-3</v>
          </cell>
        </row>
        <row r="104">
          <cell r="C104">
            <v>39661</v>
          </cell>
          <cell r="D104">
            <v>5.8868132353548007E-2</v>
          </cell>
          <cell r="E104">
            <v>4.415</v>
          </cell>
          <cell r="F104">
            <v>0.20300000000000001</v>
          </cell>
          <cell r="G104">
            <v>0</v>
          </cell>
          <cell r="H104">
            <v>2.5000000000000001E-3</v>
          </cell>
        </row>
        <row r="105">
          <cell r="C105">
            <v>39692</v>
          </cell>
          <cell r="D105">
            <v>5.8970625485978104E-2</v>
          </cell>
          <cell r="E105">
            <v>4.42</v>
          </cell>
          <cell r="F105">
            <v>0.20300000000000001</v>
          </cell>
          <cell r="G105">
            <v>0</v>
          </cell>
          <cell r="H105">
            <v>2.5000000000000001E-3</v>
          </cell>
        </row>
        <row r="106">
          <cell r="C106">
            <v>39722</v>
          </cell>
          <cell r="D106">
            <v>5.9069812391654403E-2</v>
          </cell>
          <cell r="E106">
            <v>4.45</v>
          </cell>
          <cell r="F106">
            <v>0.20300000000000001</v>
          </cell>
          <cell r="G106">
            <v>0</v>
          </cell>
          <cell r="H106">
            <v>2.5000000000000001E-3</v>
          </cell>
        </row>
        <row r="107">
          <cell r="C107">
            <v>39753</v>
          </cell>
          <cell r="D107">
            <v>5.9172305530955906E-2</v>
          </cell>
          <cell r="E107">
            <v>4.5599999999999996</v>
          </cell>
          <cell r="F107">
            <v>0.20300000000000001</v>
          </cell>
          <cell r="G107">
            <v>0</v>
          </cell>
          <cell r="H107">
            <v>2.5000000000000001E-3</v>
          </cell>
        </row>
        <row r="108">
          <cell r="C108">
            <v>39783</v>
          </cell>
          <cell r="D108">
            <v>5.9271492443281601E-2</v>
          </cell>
          <cell r="E108">
            <v>4.68</v>
          </cell>
          <cell r="F108">
            <v>0.20499999999999999</v>
          </cell>
          <cell r="G108">
            <v>0</v>
          </cell>
          <cell r="H108">
            <v>2.5000000000000001E-3</v>
          </cell>
        </row>
        <row r="109">
          <cell r="C109">
            <v>39814</v>
          </cell>
          <cell r="D109">
            <v>5.9373985589453997E-2</v>
          </cell>
          <cell r="E109">
            <v>4.72</v>
          </cell>
          <cell r="F109">
            <v>0.20499999999999999</v>
          </cell>
          <cell r="G109">
            <v>0</v>
          </cell>
          <cell r="H109">
            <v>2.5000000000000001E-3</v>
          </cell>
        </row>
        <row r="110">
          <cell r="C110">
            <v>39845</v>
          </cell>
          <cell r="D110">
            <v>5.9476478739117301E-2</v>
          </cell>
          <cell r="E110">
            <v>4.5999999999999996</v>
          </cell>
          <cell r="F110">
            <v>0.2</v>
          </cell>
          <cell r="G110">
            <v>0</v>
          </cell>
          <cell r="H110">
            <v>2.5000000000000001E-3</v>
          </cell>
        </row>
        <row r="111">
          <cell r="C111">
            <v>39873</v>
          </cell>
          <cell r="D111">
            <v>5.9569053199878499E-2</v>
          </cell>
          <cell r="E111">
            <v>4.4610000000000003</v>
          </cell>
          <cell r="F111">
            <v>0.19</v>
          </cell>
          <cell r="G111">
            <v>0</v>
          </cell>
          <cell r="H111">
            <v>2.5000000000000001E-3</v>
          </cell>
        </row>
        <row r="112">
          <cell r="C112">
            <v>39904</v>
          </cell>
          <cell r="D112">
            <v>5.9671546356186801E-2</v>
          </cell>
          <cell r="E112">
            <v>4.2910000000000004</v>
          </cell>
          <cell r="F112">
            <v>0.19</v>
          </cell>
          <cell r="G112">
            <v>0</v>
          </cell>
          <cell r="H112">
            <v>2.5000000000000001E-3</v>
          </cell>
        </row>
        <row r="113">
          <cell r="C113">
            <v>39934</v>
          </cell>
          <cell r="D113">
            <v>5.9770733284969998E-2</v>
          </cell>
          <cell r="E113">
            <v>4.3499999999999996</v>
          </cell>
          <cell r="F113">
            <v>0.19</v>
          </cell>
          <cell r="G113">
            <v>0</v>
          </cell>
          <cell r="H113">
            <v>2.5000000000000001E-3</v>
          </cell>
        </row>
        <row r="114">
          <cell r="C114">
            <v>39965</v>
          </cell>
          <cell r="D114">
            <v>5.9873226448147E-2</v>
          </cell>
          <cell r="E114">
            <v>4.3899999999999997</v>
          </cell>
          <cell r="F114">
            <v>0.19</v>
          </cell>
          <cell r="G114">
            <v>0</v>
          </cell>
          <cell r="H114">
            <v>2.5000000000000001E-3</v>
          </cell>
        </row>
        <row r="115">
          <cell r="C115">
            <v>39995</v>
          </cell>
          <cell r="D115">
            <v>5.9972413383577304E-2</v>
          </cell>
          <cell r="E115">
            <v>4.4349999999999996</v>
          </cell>
          <cell r="F115">
            <v>0.19</v>
          </cell>
          <cell r="G115">
            <v>0</v>
          </cell>
          <cell r="H115">
            <v>2.5000000000000001E-3</v>
          </cell>
        </row>
        <row r="116">
          <cell r="C116">
            <v>40026</v>
          </cell>
          <cell r="D116">
            <v>6.0074906553622999E-2</v>
          </cell>
          <cell r="E116">
            <v>4.47</v>
          </cell>
          <cell r="F116">
            <v>0.19</v>
          </cell>
          <cell r="G116">
            <v>0</v>
          </cell>
          <cell r="H116">
            <v>2.5000000000000001E-3</v>
          </cell>
        </row>
        <row r="117">
          <cell r="C117">
            <v>40057</v>
          </cell>
          <cell r="D117">
            <v>6.0177399727158402E-2</v>
          </cell>
          <cell r="E117">
            <v>4.4749999999999996</v>
          </cell>
          <cell r="F117">
            <v>0.19</v>
          </cell>
          <cell r="G117">
            <v>0</v>
          </cell>
          <cell r="H117">
            <v>2.5000000000000001E-3</v>
          </cell>
        </row>
        <row r="118">
          <cell r="C118">
            <v>40087</v>
          </cell>
          <cell r="D118">
            <v>6.0276586672613201E-2</v>
          </cell>
          <cell r="E118">
            <v>4.5049999999999999</v>
          </cell>
          <cell r="F118">
            <v>0.19</v>
          </cell>
          <cell r="G118">
            <v>0</v>
          </cell>
          <cell r="H118">
            <v>2.5000000000000001E-3</v>
          </cell>
        </row>
        <row r="119">
          <cell r="C119">
            <v>40118</v>
          </cell>
          <cell r="D119">
            <v>6.0379079853015903E-2</v>
          </cell>
          <cell r="E119">
            <v>4.6150000000000002</v>
          </cell>
          <cell r="F119">
            <v>0.19</v>
          </cell>
          <cell r="G119">
            <v>0</v>
          </cell>
          <cell r="H119">
            <v>2.5000000000000001E-3</v>
          </cell>
        </row>
        <row r="120">
          <cell r="C120">
            <v>40148</v>
          </cell>
          <cell r="D120">
            <v>6.0478266805116004E-2</v>
          </cell>
          <cell r="E120">
            <v>4.7350000000000003</v>
          </cell>
          <cell r="F120">
            <v>0.193</v>
          </cell>
          <cell r="G120">
            <v>0</v>
          </cell>
          <cell r="H120">
            <v>2.5000000000000001E-3</v>
          </cell>
        </row>
        <row r="121">
          <cell r="C121">
            <v>40179</v>
          </cell>
          <cell r="D121">
            <v>6.0580759992386199E-2</v>
          </cell>
          <cell r="E121">
            <v>4.7850000000000001</v>
          </cell>
          <cell r="F121">
            <v>0.193</v>
          </cell>
          <cell r="G121">
            <v>0</v>
          </cell>
          <cell r="H121">
            <v>2.5000000000000001E-3</v>
          </cell>
        </row>
        <row r="122">
          <cell r="C122">
            <v>40210</v>
          </cell>
          <cell r="D122">
            <v>6.0683253183145602E-2</v>
          </cell>
          <cell r="E122">
            <v>4.665</v>
          </cell>
          <cell r="F122">
            <v>0.188</v>
          </cell>
          <cell r="G122">
            <v>0</v>
          </cell>
          <cell r="H122">
            <v>2.5000000000000001E-3</v>
          </cell>
        </row>
        <row r="123">
          <cell r="C123">
            <v>40238</v>
          </cell>
          <cell r="D123">
            <v>6.07758276810242E-2</v>
          </cell>
          <cell r="E123">
            <v>4.5259999999999998</v>
          </cell>
          <cell r="F123">
            <v>0.185</v>
          </cell>
          <cell r="G123">
            <v>0</v>
          </cell>
          <cell r="H123">
            <v>2.5000000000000001E-3</v>
          </cell>
        </row>
        <row r="124">
          <cell r="C124">
            <v>40269</v>
          </cell>
          <cell r="D124">
            <v>6.0878320878424E-2</v>
          </cell>
          <cell r="E124">
            <v>4.3559999999999999</v>
          </cell>
          <cell r="F124">
            <v>0.185</v>
          </cell>
          <cell r="G124">
            <v>0</v>
          </cell>
          <cell r="H124">
            <v>2.5000000000000001E-3</v>
          </cell>
        </row>
        <row r="125">
          <cell r="C125">
            <v>40299</v>
          </cell>
          <cell r="D125">
            <v>6.0977507846971403E-2</v>
          </cell>
          <cell r="E125">
            <v>4.415</v>
          </cell>
          <cell r="F125">
            <v>0.185</v>
          </cell>
          <cell r="G125">
            <v>0</v>
          </cell>
          <cell r="H125">
            <v>2.5000000000000001E-3</v>
          </cell>
        </row>
        <row r="126">
          <cell r="C126">
            <v>40330</v>
          </cell>
          <cell r="D126">
            <v>6.1080001051236503E-2</v>
          </cell>
          <cell r="E126">
            <v>4.4550000000000001</v>
          </cell>
          <cell r="F126">
            <v>0.185</v>
          </cell>
          <cell r="G126">
            <v>0</v>
          </cell>
          <cell r="H126">
            <v>2.5000000000000001E-3</v>
          </cell>
        </row>
        <row r="127">
          <cell r="C127">
            <v>40360</v>
          </cell>
          <cell r="D127">
            <v>6.1179188026427404E-2</v>
          </cell>
          <cell r="E127">
            <v>4.5</v>
          </cell>
          <cell r="F127">
            <v>0.185</v>
          </cell>
          <cell r="G127">
            <v>0</v>
          </cell>
          <cell r="H127">
            <v>2.5000000000000001E-3</v>
          </cell>
        </row>
        <row r="128">
          <cell r="C128">
            <v>40391</v>
          </cell>
          <cell r="D128">
            <v>6.1281681237556701E-2</v>
          </cell>
          <cell r="E128">
            <v>4.5350000000000001</v>
          </cell>
          <cell r="F128">
            <v>0.185</v>
          </cell>
          <cell r="G128">
            <v>0</v>
          </cell>
          <cell r="H128">
            <v>2.5000000000000001E-3</v>
          </cell>
        </row>
        <row r="129">
          <cell r="C129">
            <v>40422</v>
          </cell>
          <cell r="D129">
            <v>6.1384174452174402E-2</v>
          </cell>
          <cell r="E129">
            <v>4.54</v>
          </cell>
          <cell r="F129">
            <v>0.185</v>
          </cell>
          <cell r="G129">
            <v>0</v>
          </cell>
          <cell r="H129">
            <v>2.5000000000000001E-3</v>
          </cell>
        </row>
        <row r="130">
          <cell r="C130">
            <v>40452</v>
          </cell>
          <cell r="D130">
            <v>6.1483361437383505E-2</v>
          </cell>
          <cell r="E130">
            <v>4.57</v>
          </cell>
          <cell r="F130">
            <v>0.185</v>
          </cell>
          <cell r="G130">
            <v>0</v>
          </cell>
          <cell r="H130">
            <v>2.5000000000000001E-3</v>
          </cell>
        </row>
        <row r="131">
          <cell r="C131">
            <v>40483</v>
          </cell>
          <cell r="D131">
            <v>6.1585854658865E-2</v>
          </cell>
          <cell r="E131">
            <v>4.68</v>
          </cell>
          <cell r="F131">
            <v>0.185</v>
          </cell>
          <cell r="G131">
            <v>0</v>
          </cell>
          <cell r="H131">
            <v>2.5000000000000001E-3</v>
          </cell>
        </row>
        <row r="132">
          <cell r="C132">
            <v>40513</v>
          </cell>
          <cell r="D132">
            <v>6.1685041650715498E-2</v>
          </cell>
          <cell r="E132">
            <v>4.8</v>
          </cell>
          <cell r="F132">
            <v>0.185</v>
          </cell>
          <cell r="G132">
            <v>0</v>
          </cell>
          <cell r="H132">
            <v>2.5000000000000001E-3</v>
          </cell>
        </row>
        <row r="133">
          <cell r="C133">
            <v>40544</v>
          </cell>
          <cell r="D133">
            <v>6.1787534879059101E-2</v>
          </cell>
          <cell r="E133">
            <v>4.8600000000000003</v>
          </cell>
          <cell r="F133">
            <v>0.185</v>
          </cell>
          <cell r="G133">
            <v>0</v>
          </cell>
          <cell r="H133">
            <v>2.5000000000000001E-3</v>
          </cell>
        </row>
        <row r="134">
          <cell r="C134">
            <v>40575</v>
          </cell>
          <cell r="D134">
            <v>6.1890028110890102E-2</v>
          </cell>
          <cell r="E134">
            <v>4.74</v>
          </cell>
          <cell r="F134">
            <v>0.185</v>
          </cell>
          <cell r="G134">
            <v>0</v>
          </cell>
          <cell r="H134">
            <v>2.5000000000000001E-3</v>
          </cell>
        </row>
        <row r="135">
          <cell r="C135">
            <v>40603</v>
          </cell>
          <cell r="D135">
            <v>6.1982602645864304E-2</v>
          </cell>
          <cell r="E135">
            <v>4.601</v>
          </cell>
          <cell r="F135">
            <v>0.18</v>
          </cell>
          <cell r="G135">
            <v>0</v>
          </cell>
          <cell r="H135">
            <v>2.5000000000000001E-3</v>
          </cell>
        </row>
        <row r="136">
          <cell r="C136">
            <v>40634</v>
          </cell>
          <cell r="D136">
            <v>6.2085095884331802E-2</v>
          </cell>
          <cell r="E136">
            <v>4.431</v>
          </cell>
          <cell r="F136">
            <v>0.18</v>
          </cell>
          <cell r="G136">
            <v>0</v>
          </cell>
          <cell r="H136">
            <v>2.5000000000000001E-3</v>
          </cell>
        </row>
        <row r="137">
          <cell r="C137">
            <v>40664</v>
          </cell>
          <cell r="D137">
            <v>6.2174609412664103E-2</v>
          </cell>
          <cell r="E137">
            <v>4.49</v>
          </cell>
          <cell r="F137">
            <v>0.18</v>
          </cell>
          <cell r="G137">
            <v>0</v>
          </cell>
          <cell r="H137">
            <v>2.5000000000000001E-3</v>
          </cell>
        </row>
        <row r="138">
          <cell r="C138">
            <v>40695</v>
          </cell>
          <cell r="D138">
            <v>6.2217127080587402E-2</v>
          </cell>
          <cell r="E138">
            <v>4.53</v>
          </cell>
          <cell r="F138">
            <v>0.18</v>
          </cell>
          <cell r="G138">
            <v>0</v>
          </cell>
          <cell r="H138">
            <v>2.5000000000000001E-3</v>
          </cell>
        </row>
        <row r="139">
          <cell r="C139">
            <v>40725</v>
          </cell>
          <cell r="D139">
            <v>6.2258273211406298E-2</v>
          </cell>
          <cell r="E139">
            <v>4.5750000000000002</v>
          </cell>
          <cell r="F139">
            <v>0.18</v>
          </cell>
          <cell r="G139">
            <v>0</v>
          </cell>
          <cell r="H139">
            <v>2.5000000000000001E-3</v>
          </cell>
        </row>
        <row r="140">
          <cell r="C140">
            <v>40756</v>
          </cell>
          <cell r="D140">
            <v>6.230079088051E-2</v>
          </cell>
          <cell r="E140">
            <v>4.6100000000000003</v>
          </cell>
          <cell r="F140">
            <v>0.18</v>
          </cell>
          <cell r="G140">
            <v>0</v>
          </cell>
          <cell r="H140">
            <v>2.5000000000000001E-3</v>
          </cell>
        </row>
        <row r="141">
          <cell r="C141">
            <v>40787</v>
          </cell>
          <cell r="D141">
            <v>6.2343308550213604E-2</v>
          </cell>
          <cell r="E141">
            <v>4.6150000000000002</v>
          </cell>
          <cell r="F141">
            <v>0.18</v>
          </cell>
          <cell r="G141">
            <v>0</v>
          </cell>
          <cell r="H141">
            <v>2.5000000000000001E-3</v>
          </cell>
        </row>
        <row r="142">
          <cell r="C142">
            <v>40817</v>
          </cell>
          <cell r="D142">
            <v>6.2384454682756101E-2</v>
          </cell>
          <cell r="E142">
            <v>4.6449999999999996</v>
          </cell>
          <cell r="F142">
            <v>0.18</v>
          </cell>
          <cell r="G142">
            <v>0</v>
          </cell>
          <cell r="H142">
            <v>2.5000000000000001E-3</v>
          </cell>
        </row>
        <row r="143">
          <cell r="C143">
            <v>40848</v>
          </cell>
          <cell r="D143">
            <v>6.24269723536406E-2</v>
          </cell>
          <cell r="E143">
            <v>4.7549999999999999</v>
          </cell>
          <cell r="F143">
            <v>0.18</v>
          </cell>
          <cell r="G143">
            <v>0</v>
          </cell>
          <cell r="H143">
            <v>2.5000000000000001E-3</v>
          </cell>
        </row>
        <row r="144">
          <cell r="C144">
            <v>40878</v>
          </cell>
          <cell r="D144">
            <v>6.2468118487325204E-2</v>
          </cell>
          <cell r="E144">
            <v>4.875</v>
          </cell>
          <cell r="F144">
            <v>0.18</v>
          </cell>
          <cell r="G144">
            <v>0</v>
          </cell>
          <cell r="H144">
            <v>2.5000000000000001E-3</v>
          </cell>
        </row>
        <row r="145">
          <cell r="C145">
            <v>40909</v>
          </cell>
          <cell r="D145">
            <v>6.2510636159390107E-2</v>
          </cell>
          <cell r="E145">
            <v>4.9400000000000004</v>
          </cell>
          <cell r="F145">
            <v>0.18</v>
          </cell>
          <cell r="G145">
            <v>0</v>
          </cell>
          <cell r="H145">
            <v>2.5000000000000001E-3</v>
          </cell>
        </row>
        <row r="146">
          <cell r="C146">
            <v>40940</v>
          </cell>
          <cell r="D146">
            <v>6.2553153832054495E-2</v>
          </cell>
          <cell r="E146">
            <v>4.82</v>
          </cell>
          <cell r="F146">
            <v>0.17499999999999999</v>
          </cell>
          <cell r="G146">
            <v>0</v>
          </cell>
          <cell r="H146">
            <v>2.5000000000000001E-3</v>
          </cell>
        </row>
        <row r="147">
          <cell r="C147">
            <v>40969</v>
          </cell>
          <cell r="D147">
            <v>6.2592928429606495E-2</v>
          </cell>
          <cell r="E147">
            <v>4.681</v>
          </cell>
          <cell r="F147">
            <v>0.17</v>
          </cell>
          <cell r="G147">
            <v>0</v>
          </cell>
          <cell r="H147">
            <v>2.5000000000000001E-3</v>
          </cell>
        </row>
        <row r="148">
          <cell r="C148">
            <v>41000</v>
          </cell>
          <cell r="D148">
            <v>6.2635446103432205E-2</v>
          </cell>
          <cell r="E148">
            <v>4.5110000000000001</v>
          </cell>
          <cell r="F148">
            <v>0.17</v>
          </cell>
          <cell r="G148">
            <v>0</v>
          </cell>
          <cell r="H148">
            <v>2.5000000000000001E-3</v>
          </cell>
        </row>
        <row r="149">
          <cell r="C149">
            <v>41030</v>
          </cell>
          <cell r="D149">
            <v>6.2676592239963899E-2</v>
          </cell>
          <cell r="E149">
            <v>4.57</v>
          </cell>
          <cell r="F149">
            <v>0.17</v>
          </cell>
          <cell r="G149">
            <v>0</v>
          </cell>
          <cell r="H149">
            <v>2.5000000000000001E-3</v>
          </cell>
        </row>
        <row r="150">
          <cell r="C150">
            <v>41061</v>
          </cell>
          <cell r="D150">
            <v>6.2719109914969498E-2</v>
          </cell>
          <cell r="E150">
            <v>4.6100000000000003</v>
          </cell>
          <cell r="F150">
            <v>0.17</v>
          </cell>
          <cell r="G150">
            <v>0</v>
          </cell>
          <cell r="H150">
            <v>2.5000000000000001E-3</v>
          </cell>
        </row>
        <row r="151">
          <cell r="C151">
            <v>41091</v>
          </cell>
          <cell r="D151">
            <v>6.2760256052643904E-2</v>
          </cell>
          <cell r="E151">
            <v>4.6550000000000002</v>
          </cell>
          <cell r="F151">
            <v>0.17</v>
          </cell>
          <cell r="G151">
            <v>0</v>
          </cell>
          <cell r="H151">
            <v>2.5000000000000001E-3</v>
          </cell>
        </row>
        <row r="152">
          <cell r="C152">
            <v>41122</v>
          </cell>
          <cell r="D152">
            <v>6.2802773728829905E-2</v>
          </cell>
          <cell r="E152">
            <v>4.6900000000000004</v>
          </cell>
          <cell r="F152">
            <v>0.17</v>
          </cell>
          <cell r="G152">
            <v>0</v>
          </cell>
          <cell r="H152">
            <v>2.5000000000000001E-3</v>
          </cell>
        </row>
        <row r="153">
          <cell r="C153">
            <v>41153</v>
          </cell>
          <cell r="D153">
            <v>6.2845291405616302E-2</v>
          </cell>
          <cell r="E153">
            <v>4.6950000000000003</v>
          </cell>
          <cell r="F153">
            <v>0.17</v>
          </cell>
          <cell r="G153">
            <v>0</v>
          </cell>
          <cell r="H153">
            <v>2.5000000000000001E-3</v>
          </cell>
        </row>
        <row r="154">
          <cell r="C154">
            <v>41183</v>
          </cell>
          <cell r="D154">
            <v>6.2886437545012899E-2</v>
          </cell>
          <cell r="E154">
            <v>4.7249999999999996</v>
          </cell>
          <cell r="F154">
            <v>0.17</v>
          </cell>
          <cell r="G154">
            <v>0</v>
          </cell>
          <cell r="H154">
            <v>2.5000000000000001E-3</v>
          </cell>
        </row>
        <row r="155">
          <cell r="C155">
            <v>41214</v>
          </cell>
          <cell r="D155">
            <v>6.2928955222979699E-2</v>
          </cell>
          <cell r="E155">
            <v>4.835</v>
          </cell>
          <cell r="F155">
            <v>0.17</v>
          </cell>
          <cell r="G155">
            <v>0</v>
          </cell>
          <cell r="H155">
            <v>2.5000000000000001E-3</v>
          </cell>
        </row>
        <row r="156">
          <cell r="C156">
            <v>41244</v>
          </cell>
          <cell r="D156">
            <v>6.2970101363518008E-2</v>
          </cell>
          <cell r="E156">
            <v>4.9550000000000001</v>
          </cell>
          <cell r="F156">
            <v>0.17</v>
          </cell>
          <cell r="G156">
            <v>0</v>
          </cell>
          <cell r="H156">
            <v>2.5000000000000001E-3</v>
          </cell>
        </row>
        <row r="157">
          <cell r="C157">
            <v>41275</v>
          </cell>
          <cell r="D157">
            <v>6.3012619042664808E-2</v>
          </cell>
          <cell r="E157">
            <v>5.0250000000000004</v>
          </cell>
          <cell r="F157">
            <v>0.17</v>
          </cell>
          <cell r="G157">
            <v>0</v>
          </cell>
          <cell r="H157">
            <v>2.5000000000000001E-3</v>
          </cell>
        </row>
        <row r="158">
          <cell r="C158">
            <v>41306</v>
          </cell>
          <cell r="D158">
            <v>6.3055136722411503E-2</v>
          </cell>
          <cell r="E158">
            <v>4.9050000000000002</v>
          </cell>
          <cell r="F158">
            <v>0.17</v>
          </cell>
          <cell r="G158">
            <v>0</v>
          </cell>
          <cell r="H158">
            <v>2.5000000000000001E-3</v>
          </cell>
        </row>
        <row r="159">
          <cell r="C159">
            <v>41334</v>
          </cell>
          <cell r="D159">
            <v>6.3093539788504405E-2</v>
          </cell>
          <cell r="E159">
            <v>4.766</v>
          </cell>
          <cell r="F159">
            <v>0.17</v>
          </cell>
          <cell r="G159">
            <v>0</v>
          </cell>
          <cell r="H159">
            <v>2.5000000000000001E-3</v>
          </cell>
        </row>
        <row r="160">
          <cell r="C160">
            <v>41365</v>
          </cell>
          <cell r="D160">
            <v>6.3136057469392895E-2</v>
          </cell>
          <cell r="E160">
            <v>4.5960000000000001</v>
          </cell>
          <cell r="F160">
            <v>0.17</v>
          </cell>
          <cell r="G160">
            <v>0</v>
          </cell>
          <cell r="H160">
            <v>2.5000000000000001E-3</v>
          </cell>
        </row>
        <row r="161">
          <cell r="C161">
            <v>41395</v>
          </cell>
          <cell r="D161">
            <v>6.3177203612758706E-2</v>
          </cell>
          <cell r="E161">
            <v>4.6550000000000002</v>
          </cell>
          <cell r="F161">
            <v>0.17</v>
          </cell>
          <cell r="G161">
            <v>0</v>
          </cell>
          <cell r="H161">
            <v>2.5000000000000001E-3</v>
          </cell>
        </row>
        <row r="162">
          <cell r="C162">
            <v>41426</v>
          </cell>
          <cell r="D162">
            <v>6.3219721294826697E-2</v>
          </cell>
          <cell r="E162">
            <v>4.6950000000000003</v>
          </cell>
          <cell r="F162">
            <v>0.17</v>
          </cell>
          <cell r="G162">
            <v>0</v>
          </cell>
          <cell r="H162">
            <v>2.5000000000000001E-3</v>
          </cell>
        </row>
        <row r="163">
          <cell r="C163">
            <v>41456</v>
          </cell>
          <cell r="D163">
            <v>6.3260867439334706E-2</v>
          </cell>
          <cell r="E163">
            <v>4.74</v>
          </cell>
          <cell r="F163">
            <v>0.17</v>
          </cell>
          <cell r="G163">
            <v>0</v>
          </cell>
          <cell r="H163">
            <v>2.5000000000000001E-3</v>
          </cell>
        </row>
        <row r="164">
          <cell r="C164">
            <v>41487</v>
          </cell>
          <cell r="D164">
            <v>6.3303385122583003E-2</v>
          </cell>
          <cell r="E164">
            <v>4.7750000000000004</v>
          </cell>
          <cell r="F164">
            <v>0.17</v>
          </cell>
          <cell r="G164">
            <v>0</v>
          </cell>
          <cell r="H164">
            <v>2.5000000000000001E-3</v>
          </cell>
        </row>
        <row r="165">
          <cell r="C165">
            <v>41518</v>
          </cell>
          <cell r="D165">
            <v>6.3345902806430904E-2</v>
          </cell>
          <cell r="E165">
            <v>4.78</v>
          </cell>
          <cell r="F165">
            <v>0.17</v>
          </cell>
          <cell r="G165">
            <v>0</v>
          </cell>
          <cell r="H165">
            <v>2.5000000000000001E-3</v>
          </cell>
        </row>
        <row r="166">
          <cell r="C166">
            <v>41548</v>
          </cell>
          <cell r="D166">
            <v>6.3387048952661104E-2</v>
          </cell>
          <cell r="E166">
            <v>4.8099999999999996</v>
          </cell>
          <cell r="F166">
            <v>0.17</v>
          </cell>
          <cell r="G166">
            <v>0</v>
          </cell>
          <cell r="H166">
            <v>2.5000000000000001E-3</v>
          </cell>
        </row>
        <row r="167">
          <cell r="C167">
            <v>41579</v>
          </cell>
          <cell r="D167">
            <v>6.3429566637689005E-2</v>
          </cell>
          <cell r="E167">
            <v>4.92</v>
          </cell>
          <cell r="F167">
            <v>0.17</v>
          </cell>
          <cell r="G167">
            <v>0</v>
          </cell>
          <cell r="H167">
            <v>2.5000000000000001E-3</v>
          </cell>
        </row>
        <row r="168">
          <cell r="C168">
            <v>41609</v>
          </cell>
          <cell r="D168">
            <v>6.3470712785061306E-2</v>
          </cell>
          <cell r="E168">
            <v>5.04</v>
          </cell>
          <cell r="F168">
            <v>0.17</v>
          </cell>
          <cell r="G168">
            <v>0</v>
          </cell>
          <cell r="H168">
            <v>2.5000000000000001E-3</v>
          </cell>
        </row>
        <row r="169">
          <cell r="C169">
            <v>41640</v>
          </cell>
          <cell r="D169">
            <v>6.3513230471269097E-2</v>
          </cell>
          <cell r="E169">
            <v>5.1150000000000002</v>
          </cell>
          <cell r="F169">
            <v>0.17</v>
          </cell>
          <cell r="G169">
            <v>0</v>
          </cell>
          <cell r="H169">
            <v>2.5000000000000001E-3</v>
          </cell>
        </row>
        <row r="170">
          <cell r="C170">
            <v>41671</v>
          </cell>
          <cell r="D170">
            <v>6.3555748158076797E-2</v>
          </cell>
          <cell r="E170">
            <v>4.9950000000000001</v>
          </cell>
          <cell r="F170">
            <v>0.17</v>
          </cell>
          <cell r="G170">
            <v>0</v>
          </cell>
          <cell r="H170">
            <v>2.5000000000000001E-3</v>
          </cell>
        </row>
        <row r="171">
          <cell r="C171">
            <v>41699</v>
          </cell>
          <cell r="D171">
            <v>6.3594151230547402E-2</v>
          </cell>
          <cell r="E171">
            <v>4.8559999999999999</v>
          </cell>
          <cell r="F171">
            <v>0.17</v>
          </cell>
          <cell r="G171">
            <v>0</v>
          </cell>
          <cell r="H171">
            <v>2.5000000000000001E-3</v>
          </cell>
        </row>
        <row r="172">
          <cell r="C172">
            <v>41730</v>
          </cell>
          <cell r="D172">
            <v>6.3636668918495495E-2</v>
          </cell>
          <cell r="E172">
            <v>4.6859999999999999</v>
          </cell>
          <cell r="F172">
            <v>0.17</v>
          </cell>
          <cell r="G172">
            <v>0</v>
          </cell>
          <cell r="H172">
            <v>2.5000000000000001E-3</v>
          </cell>
        </row>
        <row r="173">
          <cell r="C173">
            <v>41760</v>
          </cell>
          <cell r="D173">
            <v>6.3677815068694507E-2</v>
          </cell>
          <cell r="E173">
            <v>4.7450000000000001</v>
          </cell>
          <cell r="F173">
            <v>0.17</v>
          </cell>
          <cell r="G173">
            <v>0</v>
          </cell>
          <cell r="H173">
            <v>2.5000000000000001E-3</v>
          </cell>
        </row>
        <row r="174">
          <cell r="C174">
            <v>41791</v>
          </cell>
          <cell r="D174">
            <v>6.3720332757822601E-2</v>
          </cell>
          <cell r="E174">
            <v>4.7850000000000001</v>
          </cell>
          <cell r="F174">
            <v>0.17</v>
          </cell>
          <cell r="G174">
            <v>0</v>
          </cell>
          <cell r="H174">
            <v>2.5000000000000001E-3</v>
          </cell>
        </row>
        <row r="175">
          <cell r="C175">
            <v>41821</v>
          </cell>
          <cell r="D175">
            <v>6.3761478909163408E-2</v>
          </cell>
          <cell r="E175">
            <v>4.83</v>
          </cell>
          <cell r="F175">
            <v>0.17</v>
          </cell>
          <cell r="G175">
            <v>0</v>
          </cell>
          <cell r="H175">
            <v>2.5000000000000001E-3</v>
          </cell>
        </row>
        <row r="176">
          <cell r="C176">
            <v>41852</v>
          </cell>
          <cell r="D176">
            <v>6.3803996599471405E-2</v>
          </cell>
          <cell r="E176">
            <v>4.8650000000000002</v>
          </cell>
          <cell r="F176">
            <v>0.17</v>
          </cell>
          <cell r="G176">
            <v>0</v>
          </cell>
          <cell r="H176">
            <v>2.5000000000000001E-3</v>
          </cell>
        </row>
        <row r="177">
          <cell r="C177">
            <v>41883</v>
          </cell>
          <cell r="D177">
            <v>6.3846514290379505E-2</v>
          </cell>
          <cell r="E177">
            <v>4.87</v>
          </cell>
          <cell r="F177">
            <v>0.17</v>
          </cell>
          <cell r="G177">
            <v>0</v>
          </cell>
          <cell r="H177">
            <v>2.5000000000000001E-3</v>
          </cell>
        </row>
        <row r="178">
          <cell r="C178">
            <v>41913</v>
          </cell>
          <cell r="D178">
            <v>6.3887660443441505E-2</v>
          </cell>
          <cell r="E178">
            <v>4.9000000000000004</v>
          </cell>
          <cell r="F178">
            <v>0.17</v>
          </cell>
          <cell r="G178">
            <v>0</v>
          </cell>
          <cell r="H178">
            <v>2.5000000000000001E-3</v>
          </cell>
        </row>
        <row r="179">
          <cell r="C179">
            <v>41944</v>
          </cell>
          <cell r="D179">
            <v>6.3930178135529495E-2</v>
          </cell>
          <cell r="E179">
            <v>5.01</v>
          </cell>
          <cell r="F179">
            <v>0.17</v>
          </cell>
          <cell r="G179">
            <v>0</v>
          </cell>
          <cell r="H179">
            <v>2.5000000000000001E-3</v>
          </cell>
        </row>
        <row r="180">
          <cell r="C180">
            <v>41974</v>
          </cell>
          <cell r="D180">
            <v>6.3971324289733303E-2</v>
          </cell>
          <cell r="E180">
            <v>5.13</v>
          </cell>
          <cell r="F180">
            <v>0.17</v>
          </cell>
          <cell r="G180">
            <v>0</v>
          </cell>
          <cell r="H180">
            <v>2.5000000000000001E-3</v>
          </cell>
        </row>
        <row r="181">
          <cell r="C181">
            <v>42005</v>
          </cell>
          <cell r="D181">
            <v>6.4013841983000808E-2</v>
          </cell>
          <cell r="E181">
            <v>5.21</v>
          </cell>
          <cell r="F181">
            <v>0.17</v>
          </cell>
          <cell r="G181">
            <v>0</v>
          </cell>
          <cell r="H181">
            <v>2.5000000000000001E-3</v>
          </cell>
        </row>
        <row r="182">
          <cell r="C182">
            <v>42036</v>
          </cell>
          <cell r="D182">
            <v>6.4056359676867305E-2</v>
          </cell>
          <cell r="E182">
            <v>5.09</v>
          </cell>
          <cell r="F182">
            <v>0.17</v>
          </cell>
          <cell r="G182">
            <v>0</v>
          </cell>
          <cell r="H182">
            <v>2.5000000000000001E-3</v>
          </cell>
        </row>
        <row r="183">
          <cell r="C183">
            <v>42064</v>
          </cell>
          <cell r="D183">
            <v>6.4094762755714005E-2</v>
          </cell>
          <cell r="E183">
            <v>4.9510000000000005</v>
          </cell>
          <cell r="F183">
            <v>0.17</v>
          </cell>
          <cell r="G183">
            <v>0</v>
          </cell>
          <cell r="H183">
            <v>2.5000000000000001E-3</v>
          </cell>
        </row>
        <row r="184">
          <cell r="C184">
            <v>42095</v>
          </cell>
          <cell r="D184">
            <v>6.4137280450721396E-2</v>
          </cell>
          <cell r="E184">
            <v>4.7810000000000006</v>
          </cell>
          <cell r="F184">
            <v>0.17</v>
          </cell>
          <cell r="G184">
            <v>0</v>
          </cell>
          <cell r="H184">
            <v>2.5000000000000001E-3</v>
          </cell>
        </row>
        <row r="185">
          <cell r="C185">
            <v>42125</v>
          </cell>
          <cell r="D185">
            <v>6.4178426607750999E-2</v>
          </cell>
          <cell r="E185">
            <v>4.84</v>
          </cell>
          <cell r="F185">
            <v>0.17</v>
          </cell>
          <cell r="G185">
            <v>0</v>
          </cell>
          <cell r="H185">
            <v>2.5000000000000001E-3</v>
          </cell>
        </row>
        <row r="186">
          <cell r="C186">
            <v>42156</v>
          </cell>
          <cell r="D186">
            <v>6.4220944303938307E-2</v>
          </cell>
          <cell r="E186">
            <v>4.88</v>
          </cell>
          <cell r="F186">
            <v>0.17</v>
          </cell>
          <cell r="G186">
            <v>0</v>
          </cell>
          <cell r="H186">
            <v>2.5000000000000001E-3</v>
          </cell>
        </row>
        <row r="187">
          <cell r="C187">
            <v>42186</v>
          </cell>
          <cell r="D187">
            <v>6.4262090462109206E-2</v>
          </cell>
          <cell r="E187">
            <v>4.9249999999999998</v>
          </cell>
          <cell r="F187">
            <v>0.17</v>
          </cell>
          <cell r="G187">
            <v>0</v>
          </cell>
          <cell r="H187">
            <v>2.5000000000000001E-3</v>
          </cell>
        </row>
        <row r="188">
          <cell r="C188">
            <v>42217</v>
          </cell>
          <cell r="D188">
            <v>6.4304608159476001E-2</v>
          </cell>
          <cell r="E188">
            <v>4.96</v>
          </cell>
          <cell r="F188">
            <v>0.17</v>
          </cell>
          <cell r="G188">
            <v>0</v>
          </cell>
          <cell r="H188">
            <v>2.5000000000000001E-3</v>
          </cell>
        </row>
        <row r="189">
          <cell r="C189">
            <v>42248</v>
          </cell>
          <cell r="D189">
            <v>6.4347125857441997E-2</v>
          </cell>
          <cell r="E189">
            <v>4.9649999999999999</v>
          </cell>
          <cell r="F189">
            <v>0.17</v>
          </cell>
          <cell r="G189">
            <v>0</v>
          </cell>
          <cell r="H189">
            <v>2.5000000000000001E-3</v>
          </cell>
        </row>
        <row r="190">
          <cell r="C190">
            <v>42278</v>
          </cell>
          <cell r="D190">
            <v>6.4388272017335005E-2</v>
          </cell>
          <cell r="E190">
            <v>4.9950000000000001</v>
          </cell>
          <cell r="F190">
            <v>0.17</v>
          </cell>
          <cell r="G190">
            <v>0</v>
          </cell>
          <cell r="H190">
            <v>2.5000000000000001E-3</v>
          </cell>
        </row>
        <row r="191">
          <cell r="C191">
            <v>42309</v>
          </cell>
          <cell r="D191">
            <v>6.4430789716480003E-2</v>
          </cell>
          <cell r="E191">
            <v>5.1050000000000004</v>
          </cell>
          <cell r="F191">
            <v>0.17</v>
          </cell>
          <cell r="G191">
            <v>0</v>
          </cell>
          <cell r="H191">
            <v>2.5000000000000001E-3</v>
          </cell>
        </row>
        <row r="192">
          <cell r="C192">
            <v>42339</v>
          </cell>
          <cell r="D192">
            <v>6.4471935877514305E-2</v>
          </cell>
          <cell r="E192">
            <v>5.2249999999999996</v>
          </cell>
          <cell r="F192">
            <v>0.17</v>
          </cell>
          <cell r="G192">
            <v>0</v>
          </cell>
          <cell r="H192">
            <v>2.5000000000000001E-3</v>
          </cell>
        </row>
        <row r="193">
          <cell r="C193">
            <v>42370</v>
          </cell>
          <cell r="D193">
            <v>6.4514453577839206E-2</v>
          </cell>
          <cell r="E193">
            <v>5.31</v>
          </cell>
          <cell r="F193">
            <v>0.17</v>
          </cell>
          <cell r="G193">
            <v>0</v>
          </cell>
          <cell r="H193">
            <v>2.5000000000000001E-3</v>
          </cell>
        </row>
        <row r="194">
          <cell r="C194">
            <v>42401</v>
          </cell>
          <cell r="D194">
            <v>6.4556971278763697E-2</v>
          </cell>
          <cell r="E194">
            <v>5.19</v>
          </cell>
          <cell r="F194">
            <v>0.17</v>
          </cell>
          <cell r="G194">
            <v>0</v>
          </cell>
          <cell r="H194">
            <v>2.5000000000000001E-3</v>
          </cell>
        </row>
        <row r="195">
          <cell r="C195">
            <v>42430</v>
          </cell>
          <cell r="D195">
            <v>6.4596745902750996E-2</v>
          </cell>
          <cell r="E195">
            <v>5.0510000000000002</v>
          </cell>
          <cell r="F195">
            <v>0.17</v>
          </cell>
          <cell r="G195">
            <v>0</v>
          </cell>
          <cell r="H195">
            <v>0</v>
          </cell>
        </row>
        <row r="196">
          <cell r="C196">
            <v>42461</v>
          </cell>
          <cell r="D196">
            <v>6.4639263604835406E-2</v>
          </cell>
          <cell r="E196">
            <v>4.8810000000000002</v>
          </cell>
          <cell r="F196">
            <v>0.17</v>
          </cell>
          <cell r="G196">
            <v>0</v>
          </cell>
          <cell r="H196">
            <v>0</v>
          </cell>
        </row>
        <row r="197">
          <cell r="C197">
            <v>42491</v>
          </cell>
          <cell r="D197">
            <v>6.4680409768713198E-2</v>
          </cell>
          <cell r="E197">
            <v>4.9400000000000004</v>
          </cell>
          <cell r="F197">
            <v>0.17</v>
          </cell>
          <cell r="G197">
            <v>0</v>
          </cell>
          <cell r="H197">
            <v>0</v>
          </cell>
        </row>
        <row r="198">
          <cell r="C198">
            <v>42522</v>
          </cell>
          <cell r="D198">
            <v>6.4722927471976707E-2</v>
          </cell>
          <cell r="E198">
            <v>4.9800000000000004</v>
          </cell>
          <cell r="F198">
            <v>0.17</v>
          </cell>
          <cell r="G198">
            <v>0</v>
          </cell>
          <cell r="H198">
            <v>0</v>
          </cell>
        </row>
        <row r="199">
          <cell r="C199">
            <v>42552</v>
          </cell>
          <cell r="D199">
            <v>6.4764073636995906E-2</v>
          </cell>
          <cell r="E199">
            <v>5.0250000000000004</v>
          </cell>
          <cell r="F199">
            <v>0.17</v>
          </cell>
          <cell r="G199">
            <v>0</v>
          </cell>
          <cell r="H199">
            <v>0</v>
          </cell>
        </row>
        <row r="200">
          <cell r="C200">
            <v>42583</v>
          </cell>
          <cell r="D200">
            <v>6.4806591341438805E-2</v>
          </cell>
          <cell r="E200">
            <v>5.0599999999999996</v>
          </cell>
          <cell r="F200">
            <v>0.17</v>
          </cell>
          <cell r="G200">
            <v>0</v>
          </cell>
          <cell r="H200">
            <v>0</v>
          </cell>
        </row>
        <row r="201">
          <cell r="C201">
            <v>42614</v>
          </cell>
          <cell r="D201">
            <v>6.4849109046480405E-2</v>
          </cell>
          <cell r="E201">
            <v>5.0650000000000004</v>
          </cell>
          <cell r="F201">
            <v>0.17</v>
          </cell>
          <cell r="G201">
            <v>0</v>
          </cell>
          <cell r="H201">
            <v>0</v>
          </cell>
        </row>
        <row r="202">
          <cell r="C202">
            <v>42644</v>
          </cell>
          <cell r="D202">
            <v>6.4890255213220407E-2</v>
          </cell>
          <cell r="E202">
            <v>5.0949999999999998</v>
          </cell>
          <cell r="F202">
            <v>0.17</v>
          </cell>
          <cell r="G202">
            <v>0</v>
          </cell>
          <cell r="H202">
            <v>0</v>
          </cell>
        </row>
        <row r="203">
          <cell r="C203">
            <v>42675</v>
          </cell>
          <cell r="D203">
            <v>6.4932772919441606E-2</v>
          </cell>
          <cell r="E203">
            <v>5.2050000000000001</v>
          </cell>
          <cell r="F203">
            <v>0.17</v>
          </cell>
          <cell r="G203">
            <v>0</v>
          </cell>
          <cell r="H203">
            <v>0</v>
          </cell>
        </row>
        <row r="204">
          <cell r="C204">
            <v>42705</v>
          </cell>
          <cell r="D204">
            <v>6.4973919087322404E-2</v>
          </cell>
          <cell r="E204">
            <v>5.3250000000000002</v>
          </cell>
          <cell r="F204">
            <v>0.17</v>
          </cell>
          <cell r="G204">
            <v>0</v>
          </cell>
          <cell r="H204">
            <v>0</v>
          </cell>
        </row>
        <row r="205">
          <cell r="C205">
            <v>42736</v>
          </cell>
          <cell r="D205">
            <v>6.5016436794723007E-2</v>
          </cell>
          <cell r="E205">
            <v>5.4124999999999996</v>
          </cell>
          <cell r="F205">
            <v>0.17</v>
          </cell>
          <cell r="G205">
            <v>0</v>
          </cell>
          <cell r="H205">
            <v>0</v>
          </cell>
        </row>
        <row r="206">
          <cell r="C206">
            <v>42767</v>
          </cell>
          <cell r="D206">
            <v>6.5058954502721797E-2</v>
          </cell>
          <cell r="E206">
            <v>5.2925000000000004</v>
          </cell>
          <cell r="F206">
            <v>0.17</v>
          </cell>
          <cell r="G206">
            <v>0</v>
          </cell>
          <cell r="H206">
            <v>0</v>
          </cell>
        </row>
        <row r="207">
          <cell r="C207">
            <v>42795</v>
          </cell>
          <cell r="D207">
            <v>6.5097357594333397E-2</v>
          </cell>
          <cell r="E207">
            <v>5.1535000000000002</v>
          </cell>
          <cell r="F207">
            <v>0.17</v>
          </cell>
          <cell r="G207">
            <v>0</v>
          </cell>
          <cell r="H207">
            <v>0</v>
          </cell>
        </row>
        <row r="208">
          <cell r="C208">
            <v>42826</v>
          </cell>
          <cell r="D208">
            <v>6.5139875303472608E-2</v>
          </cell>
          <cell r="E208">
            <v>4.9835000000000003</v>
          </cell>
          <cell r="F208">
            <v>0.17</v>
          </cell>
          <cell r="G208">
            <v>0</v>
          </cell>
          <cell r="H208">
            <v>0</v>
          </cell>
        </row>
        <row r="209">
          <cell r="C209">
            <v>42856</v>
          </cell>
          <cell r="D209">
            <v>6.5181021474178799E-2</v>
          </cell>
          <cell r="E209">
            <v>5.0425000000000004</v>
          </cell>
          <cell r="F209">
            <v>0.17</v>
          </cell>
          <cell r="G209">
            <v>0</v>
          </cell>
          <cell r="H209">
            <v>0</v>
          </cell>
        </row>
        <row r="210">
          <cell r="C210">
            <v>42887</v>
          </cell>
          <cell r="D210">
            <v>6.5223539184497095E-2</v>
          </cell>
          <cell r="E210">
            <v>5.0824999999999996</v>
          </cell>
          <cell r="F210">
            <v>0.17</v>
          </cell>
          <cell r="G210">
            <v>0</v>
          </cell>
          <cell r="H210">
            <v>0</v>
          </cell>
        </row>
        <row r="211">
          <cell r="C211">
            <v>42917</v>
          </cell>
          <cell r="D211">
            <v>6.5264685356344096E-2</v>
          </cell>
          <cell r="E211">
            <v>5.1275000000000004</v>
          </cell>
          <cell r="F211">
            <v>0.17</v>
          </cell>
          <cell r="G211">
            <v>0</v>
          </cell>
          <cell r="H211">
            <v>0</v>
          </cell>
        </row>
        <row r="212">
          <cell r="C212">
            <v>42948</v>
          </cell>
          <cell r="D212">
            <v>6.5307203067841407E-2</v>
          </cell>
          <cell r="E212">
            <v>5.1624999999999996</v>
          </cell>
          <cell r="F212">
            <v>0.17</v>
          </cell>
          <cell r="G212">
            <v>0</v>
          </cell>
          <cell r="H212">
            <v>0</v>
          </cell>
        </row>
        <row r="213">
          <cell r="C213">
            <v>42979</v>
          </cell>
          <cell r="D213">
            <v>6.5349720779938295E-2</v>
          </cell>
          <cell r="E213">
            <v>5.1675000000000004</v>
          </cell>
          <cell r="F213">
            <v>0.17</v>
          </cell>
          <cell r="G213">
            <v>0</v>
          </cell>
          <cell r="H213">
            <v>0</v>
          </cell>
        </row>
        <row r="214">
          <cell r="C214">
            <v>43009</v>
          </cell>
          <cell r="D214">
            <v>6.5390866953505294E-2</v>
          </cell>
          <cell r="E214">
            <v>5.1974999999999998</v>
          </cell>
          <cell r="F214">
            <v>0.17</v>
          </cell>
          <cell r="G214">
            <v>0</v>
          </cell>
          <cell r="H214">
            <v>0</v>
          </cell>
        </row>
        <row r="215">
          <cell r="C215">
            <v>43040</v>
          </cell>
          <cell r="D215">
            <v>6.5433384666781197E-2</v>
          </cell>
          <cell r="E215">
            <v>5.3075000000000001</v>
          </cell>
          <cell r="F215">
            <v>0.17</v>
          </cell>
          <cell r="G215">
            <v>0</v>
          </cell>
          <cell r="H215">
            <v>0</v>
          </cell>
        </row>
        <row r="216">
          <cell r="C216">
            <v>43070</v>
          </cell>
          <cell r="D216">
            <v>6.5474530841489006E-2</v>
          </cell>
          <cell r="E216">
            <v>5.4275000000000002</v>
          </cell>
          <cell r="F216">
            <v>0.17</v>
          </cell>
          <cell r="G216">
            <v>0</v>
          </cell>
          <cell r="H216">
            <v>0</v>
          </cell>
        </row>
        <row r="217">
          <cell r="C217">
            <v>43101</v>
          </cell>
          <cell r="D217">
            <v>6.5517048555943105E-2</v>
          </cell>
          <cell r="E217">
            <v>5.5175000000000001</v>
          </cell>
          <cell r="F217">
            <v>0.17</v>
          </cell>
          <cell r="G217">
            <v>0</v>
          </cell>
          <cell r="H217">
            <v>0</v>
          </cell>
        </row>
        <row r="218">
          <cell r="C218">
            <v>43132</v>
          </cell>
          <cell r="D218">
            <v>6.5559566270996697E-2</v>
          </cell>
          <cell r="E218">
            <v>5.3975</v>
          </cell>
          <cell r="F218">
            <v>0.17</v>
          </cell>
          <cell r="G218">
            <v>0</v>
          </cell>
          <cell r="H218">
            <v>0</v>
          </cell>
        </row>
        <row r="219">
          <cell r="C219">
            <v>43160</v>
          </cell>
          <cell r="D219">
            <v>6.5597969368978798E-2</v>
          </cell>
          <cell r="E219">
            <v>5.2585000000000006</v>
          </cell>
          <cell r="F219">
            <v>0.17</v>
          </cell>
          <cell r="G219">
            <v>0</v>
          </cell>
          <cell r="H219">
            <v>0</v>
          </cell>
        </row>
        <row r="220">
          <cell r="C220">
            <v>43191</v>
          </cell>
          <cell r="D220">
            <v>6.5640487085172797E-2</v>
          </cell>
          <cell r="E220">
            <v>5.0884999999999998</v>
          </cell>
          <cell r="F220">
            <v>0.17</v>
          </cell>
          <cell r="G220">
            <v>0</v>
          </cell>
          <cell r="H220">
            <v>0</v>
          </cell>
        </row>
        <row r="221">
          <cell r="C221">
            <v>43221</v>
          </cell>
          <cell r="D221">
            <v>6.5681633262704195E-2</v>
          </cell>
          <cell r="E221">
            <v>5.1475</v>
          </cell>
          <cell r="F221">
            <v>0.17</v>
          </cell>
          <cell r="G221">
            <v>0</v>
          </cell>
          <cell r="H221">
            <v>0</v>
          </cell>
        </row>
        <row r="222">
          <cell r="C222">
            <v>43252</v>
          </cell>
          <cell r="D222">
            <v>6.5724150980076307E-2</v>
          </cell>
          <cell r="E222">
            <v>5.1875</v>
          </cell>
          <cell r="F222">
            <v>0.17</v>
          </cell>
          <cell r="G222">
            <v>0</v>
          </cell>
          <cell r="H222">
            <v>0</v>
          </cell>
        </row>
        <row r="223">
          <cell r="C223">
            <v>43282</v>
          </cell>
          <cell r="D223">
            <v>6.5765297158748598E-2</v>
          </cell>
          <cell r="E223">
            <v>5.2324999999999999</v>
          </cell>
          <cell r="G223">
            <v>0</v>
          </cell>
          <cell r="H223">
            <v>0</v>
          </cell>
        </row>
        <row r="224">
          <cell r="C224">
            <v>43313</v>
          </cell>
          <cell r="D224">
            <v>6.5807814877299795E-2</v>
          </cell>
          <cell r="E224">
            <v>5.2675000000000001</v>
          </cell>
          <cell r="G224">
            <v>0</v>
          </cell>
          <cell r="H224">
            <v>0</v>
          </cell>
        </row>
        <row r="225">
          <cell r="C225">
            <v>43344</v>
          </cell>
          <cell r="D225">
            <v>6.5850332596449207E-2</v>
          </cell>
          <cell r="E225">
            <v>5.2725</v>
          </cell>
          <cell r="G225">
            <v>0</v>
          </cell>
          <cell r="H225">
            <v>0</v>
          </cell>
        </row>
        <row r="226">
          <cell r="C226">
            <v>43374</v>
          </cell>
          <cell r="D226">
            <v>6.5891478776842302E-2</v>
          </cell>
          <cell r="E226">
            <v>5.3025000000000002</v>
          </cell>
          <cell r="G226">
            <v>0</v>
          </cell>
          <cell r="H226">
            <v>0</v>
          </cell>
        </row>
        <row r="227">
          <cell r="C227">
            <v>43405</v>
          </cell>
          <cell r="D227">
            <v>6.5933996497170397E-2</v>
          </cell>
          <cell r="E227">
            <v>5.4124999999999996</v>
          </cell>
          <cell r="G227">
            <v>0</v>
          </cell>
          <cell r="H227">
            <v>0</v>
          </cell>
        </row>
        <row r="228">
          <cell r="C228">
            <v>43435</v>
          </cell>
          <cell r="D228">
            <v>6.5975142678703899E-2</v>
          </cell>
          <cell r="E228">
            <v>5.5324999999999998</v>
          </cell>
          <cell r="G228">
            <v>0</v>
          </cell>
          <cell r="H228">
            <v>0</v>
          </cell>
        </row>
        <row r="229">
          <cell r="C229">
            <v>43466</v>
          </cell>
          <cell r="D229">
            <v>6.6017660400210496E-2</v>
          </cell>
          <cell r="E229">
            <v>5.6224999999999996</v>
          </cell>
          <cell r="G229">
            <v>0</v>
          </cell>
          <cell r="H229">
            <v>0</v>
          </cell>
        </row>
        <row r="230">
          <cell r="C230">
            <v>43497</v>
          </cell>
          <cell r="D230">
            <v>6.6060178122316196E-2</v>
          </cell>
          <cell r="E230">
            <v>5.5025000000000004</v>
          </cell>
          <cell r="G230">
            <v>0</v>
          </cell>
          <cell r="H230">
            <v>0</v>
          </cell>
        </row>
        <row r="231">
          <cell r="C231">
            <v>43525</v>
          </cell>
          <cell r="D231">
            <v>6.6098581226668299E-2</v>
          </cell>
          <cell r="E231">
            <v>5.3635000000000002</v>
          </cell>
          <cell r="G231">
            <v>0</v>
          </cell>
          <cell r="H231">
            <v>0</v>
          </cell>
        </row>
        <row r="232">
          <cell r="C232">
            <v>43556</v>
          </cell>
          <cell r="D232">
            <v>6.6141098949913602E-2</v>
          </cell>
          <cell r="E232">
            <v>5.1935000000000002</v>
          </cell>
          <cell r="G232">
            <v>0</v>
          </cell>
          <cell r="H232">
            <v>0</v>
          </cell>
        </row>
        <row r="233">
          <cell r="C233">
            <v>43586</v>
          </cell>
          <cell r="D233">
            <v>6.6182245134270207E-2</v>
          </cell>
          <cell r="E233">
            <v>5.2525000000000004</v>
          </cell>
          <cell r="G233">
            <v>0</v>
          </cell>
          <cell r="H233">
            <v>0</v>
          </cell>
        </row>
        <row r="234">
          <cell r="C234">
            <v>43617</v>
          </cell>
          <cell r="D234">
            <v>6.6224762858693997E-2</v>
          </cell>
          <cell r="E234">
            <v>5.2925000000000004</v>
          </cell>
          <cell r="G234">
            <v>0</v>
          </cell>
          <cell r="H234">
            <v>0</v>
          </cell>
        </row>
        <row r="235">
          <cell r="C235">
            <v>43647</v>
          </cell>
          <cell r="D235">
            <v>6.6265909044190996E-2</v>
          </cell>
          <cell r="E235">
            <v>5.3375000000000004</v>
          </cell>
          <cell r="G235">
            <v>0</v>
          </cell>
          <cell r="H235">
            <v>0</v>
          </cell>
        </row>
        <row r="236">
          <cell r="C236">
            <v>43678</v>
          </cell>
          <cell r="D236">
            <v>6.6308426769793108E-2</v>
          </cell>
          <cell r="E236">
            <v>5.3724999999999996</v>
          </cell>
          <cell r="G236">
            <v>0</v>
          </cell>
          <cell r="H236">
            <v>0</v>
          </cell>
        </row>
        <row r="237">
          <cell r="C237">
            <v>43709</v>
          </cell>
          <cell r="D237">
            <v>6.6350944495994199E-2</v>
          </cell>
          <cell r="E237">
            <v>5.3775000000000004</v>
          </cell>
          <cell r="G237">
            <v>0</v>
          </cell>
          <cell r="H237">
            <v>0</v>
          </cell>
        </row>
        <row r="238">
          <cell r="C238">
            <v>43739</v>
          </cell>
          <cell r="D238">
            <v>6.6392090683210697E-2</v>
          </cell>
          <cell r="E238">
            <v>5.4074999999999998</v>
          </cell>
          <cell r="G238">
            <v>0</v>
          </cell>
          <cell r="H238">
            <v>0</v>
          </cell>
        </row>
        <row r="239">
          <cell r="C239">
            <v>43770</v>
          </cell>
          <cell r="D239">
            <v>6.6434608410590498E-2</v>
          </cell>
          <cell r="E239">
            <v>5.5175000000000001</v>
          </cell>
          <cell r="G239">
            <v>0</v>
          </cell>
          <cell r="H239">
            <v>0</v>
          </cell>
        </row>
        <row r="240">
          <cell r="C240">
            <v>43800</v>
          </cell>
          <cell r="D240">
            <v>6.6475754598946502E-2</v>
          </cell>
          <cell r="E240">
            <v>5.6375000000000002</v>
          </cell>
          <cell r="G240">
            <v>0</v>
          </cell>
          <cell r="H240">
            <v>0</v>
          </cell>
        </row>
        <row r="241">
          <cell r="C241">
            <v>43831</v>
          </cell>
          <cell r="D241">
            <v>6.6518272327504402E-2</v>
          </cell>
          <cell r="E241">
            <v>5.7275</v>
          </cell>
          <cell r="G241">
            <v>0</v>
          </cell>
          <cell r="H241">
            <v>0</v>
          </cell>
        </row>
        <row r="242">
          <cell r="C242">
            <v>43862</v>
          </cell>
          <cell r="D242">
            <v>6.6560790056660907E-2</v>
          </cell>
          <cell r="E242">
            <v>5.6074999999999999</v>
          </cell>
          <cell r="G242">
            <v>0</v>
          </cell>
          <cell r="H242">
            <v>0</v>
          </cell>
        </row>
        <row r="243">
          <cell r="C243">
            <v>43891</v>
          </cell>
          <cell r="D243">
            <v>6.6600564707059107E-2</v>
          </cell>
          <cell r="E243">
            <v>5.4685000000000006</v>
          </cell>
          <cell r="G243">
            <v>0</v>
          </cell>
          <cell r="H243">
            <v>0</v>
          </cell>
        </row>
        <row r="244">
          <cell r="C244">
            <v>43922</v>
          </cell>
          <cell r="D244">
            <v>6.6643082437374296E-2</v>
          </cell>
          <cell r="E244">
            <v>5.2985000000000007</v>
          </cell>
          <cell r="G244">
            <v>0</v>
          </cell>
          <cell r="H244">
            <v>0</v>
          </cell>
        </row>
        <row r="245">
          <cell r="C245">
            <v>43952</v>
          </cell>
          <cell r="D245">
            <v>6.6684228628571596E-2</v>
          </cell>
          <cell r="E245">
            <v>5.3574999999999999</v>
          </cell>
          <cell r="G245">
            <v>0</v>
          </cell>
          <cell r="H245">
            <v>0</v>
          </cell>
        </row>
        <row r="246">
          <cell r="C246">
            <v>43983</v>
          </cell>
          <cell r="D246">
            <v>6.6726746360065398E-2</v>
          </cell>
          <cell r="E246">
            <v>5.3975</v>
          </cell>
          <cell r="G246">
            <v>0</v>
          </cell>
          <cell r="H246">
            <v>0</v>
          </cell>
        </row>
        <row r="247">
          <cell r="C247">
            <v>44013</v>
          </cell>
          <cell r="D247">
            <v>6.6767892552403105E-2</v>
          </cell>
          <cell r="E247">
            <v>5.4424999999999999</v>
          </cell>
          <cell r="G247">
            <v>0</v>
          </cell>
          <cell r="H247">
            <v>0</v>
          </cell>
        </row>
        <row r="248">
          <cell r="C248">
            <v>44044</v>
          </cell>
          <cell r="D248">
            <v>6.6810410285074603E-2</v>
          </cell>
          <cell r="E248">
            <v>5.4775</v>
          </cell>
          <cell r="G248">
            <v>0</v>
          </cell>
          <cell r="H248">
            <v>0</v>
          </cell>
        </row>
        <row r="249">
          <cell r="C249">
            <v>44075</v>
          </cell>
          <cell r="D249">
            <v>6.6852928018344804E-2</v>
          </cell>
          <cell r="E249">
            <v>5.4824999999999999</v>
          </cell>
          <cell r="G249">
            <v>0</v>
          </cell>
          <cell r="H249">
            <v>0</v>
          </cell>
        </row>
        <row r="250">
          <cell r="C250">
            <v>44105</v>
          </cell>
          <cell r="D250">
            <v>6.6894074212401997E-2</v>
          </cell>
          <cell r="E250">
            <v>5.5125000000000002</v>
          </cell>
          <cell r="G250">
            <v>0</v>
          </cell>
          <cell r="H250">
            <v>0</v>
          </cell>
        </row>
        <row r="251">
          <cell r="C251">
            <v>44136</v>
          </cell>
          <cell r="D251">
            <v>6.6936591946849908E-2</v>
          </cell>
          <cell r="E251">
            <v>5.6224999999999996</v>
          </cell>
          <cell r="G251">
            <v>0</v>
          </cell>
          <cell r="H251">
            <v>0</v>
          </cell>
        </row>
        <row r="252">
          <cell r="C252">
            <v>44166</v>
          </cell>
          <cell r="D252">
            <v>6.6977738142047605E-2</v>
          </cell>
          <cell r="E252">
            <v>5.7424999999999997</v>
          </cell>
          <cell r="G252">
            <v>0</v>
          </cell>
          <cell r="H252">
            <v>0</v>
          </cell>
        </row>
        <row r="253">
          <cell r="C253">
            <v>44197</v>
          </cell>
          <cell r="D253">
            <v>6.7020255877673102E-2</v>
          </cell>
          <cell r="E253">
            <v>5.8324999999999996</v>
          </cell>
          <cell r="G253">
            <v>0</v>
          </cell>
          <cell r="H253">
            <v>0</v>
          </cell>
        </row>
        <row r="254">
          <cell r="C254">
            <v>44228</v>
          </cell>
          <cell r="D254">
            <v>6.7062773613898202E-2</v>
          </cell>
          <cell r="E254">
            <v>5.7125000000000004</v>
          </cell>
          <cell r="G254">
            <v>0</v>
          </cell>
          <cell r="H254">
            <v>0</v>
          </cell>
        </row>
        <row r="255">
          <cell r="C255">
            <v>44256</v>
          </cell>
          <cell r="D255">
            <v>6.7101176731002396E-2</v>
          </cell>
          <cell r="E255">
            <v>5.5735000000000001</v>
          </cell>
          <cell r="G255">
            <v>0</v>
          </cell>
          <cell r="H255">
            <v>0</v>
          </cell>
        </row>
        <row r="256">
          <cell r="C256">
            <v>44287</v>
          </cell>
          <cell r="D256">
            <v>6.7143694468366502E-2</v>
          </cell>
          <cell r="E256">
            <v>5.4035000000000002</v>
          </cell>
          <cell r="G256">
            <v>0</v>
          </cell>
          <cell r="H256">
            <v>0</v>
          </cell>
        </row>
        <row r="257">
          <cell r="C257">
            <v>44317</v>
          </cell>
          <cell r="D257">
            <v>6.7179107053891796E-2</v>
          </cell>
          <cell r="E257">
            <v>5.4625000000000004</v>
          </cell>
          <cell r="G257">
            <v>0</v>
          </cell>
          <cell r="H257">
            <v>0</v>
          </cell>
        </row>
        <row r="258">
          <cell r="C258">
            <v>44348</v>
          </cell>
          <cell r="D258">
            <v>6.7186076394634101E-2</v>
          </cell>
          <cell r="E258">
            <v>5.5025000000000004</v>
          </cell>
          <cell r="G258">
            <v>0</v>
          </cell>
          <cell r="H258">
            <v>0</v>
          </cell>
        </row>
        <row r="259">
          <cell r="C259">
            <v>44378</v>
          </cell>
          <cell r="D259">
            <v>6.7192820917948204E-2</v>
          </cell>
          <cell r="E259">
            <v>5.5475000000000003</v>
          </cell>
          <cell r="G259">
            <v>0</v>
          </cell>
          <cell r="H259">
            <v>0</v>
          </cell>
        </row>
        <row r="260">
          <cell r="C260">
            <v>44409</v>
          </cell>
          <cell r="D260">
            <v>6.7199790258722497E-2</v>
          </cell>
          <cell r="E260">
            <v>5.5824999999999996</v>
          </cell>
          <cell r="G260">
            <v>0</v>
          </cell>
          <cell r="H260">
            <v>0</v>
          </cell>
        </row>
        <row r="261">
          <cell r="C261">
            <v>44440</v>
          </cell>
          <cell r="D261">
            <v>6.7206759599512306E-2</v>
          </cell>
          <cell r="E261">
            <v>5.5875000000000004</v>
          </cell>
          <cell r="G261">
            <v>0</v>
          </cell>
          <cell r="H261">
            <v>0</v>
          </cell>
        </row>
        <row r="262">
          <cell r="C262">
            <v>44470</v>
          </cell>
          <cell r="D262">
            <v>6.7213504122872497E-2</v>
          </cell>
          <cell r="E262">
            <v>5.6174999999999997</v>
          </cell>
          <cell r="G262">
            <v>0</v>
          </cell>
          <cell r="H262">
            <v>0</v>
          </cell>
        </row>
        <row r="263">
          <cell r="C263">
            <v>44501</v>
          </cell>
          <cell r="D263">
            <v>6.7220473463694808E-2</v>
          </cell>
          <cell r="E263">
            <v>5.7275</v>
          </cell>
          <cell r="G263">
            <v>0</v>
          </cell>
          <cell r="H263">
            <v>0</v>
          </cell>
        </row>
        <row r="264">
          <cell r="C264">
            <v>44531</v>
          </cell>
          <cell r="D264">
            <v>6.72272179870856E-2</v>
          </cell>
          <cell r="E264">
            <v>5.8475000000000001</v>
          </cell>
          <cell r="G264">
            <v>0</v>
          </cell>
          <cell r="H264">
            <v>0</v>
          </cell>
        </row>
        <row r="265">
          <cell r="C265">
            <v>44562</v>
          </cell>
          <cell r="D265">
            <v>6.7234187327938497E-2</v>
          </cell>
          <cell r="E265">
            <v>5.9375</v>
          </cell>
          <cell r="G265">
            <v>0</v>
          </cell>
          <cell r="H265">
            <v>0</v>
          </cell>
        </row>
        <row r="266">
          <cell r="C266">
            <v>44593</v>
          </cell>
          <cell r="D266">
            <v>6.7241156668808297E-2</v>
          </cell>
          <cell r="E266">
            <v>5.8174999999999999</v>
          </cell>
          <cell r="G266">
            <v>0</v>
          </cell>
          <cell r="H266">
            <v>0</v>
          </cell>
        </row>
        <row r="267">
          <cell r="C267">
            <v>44621</v>
          </cell>
          <cell r="D267">
            <v>6.7247451557349402E-2</v>
          </cell>
          <cell r="E267">
            <v>5.6785000000000005</v>
          </cell>
          <cell r="G267">
            <v>0</v>
          </cell>
          <cell r="H267">
            <v>0</v>
          </cell>
        </row>
        <row r="268">
          <cell r="C268">
            <v>44652</v>
          </cell>
          <cell r="D268">
            <v>6.7254420898249304E-2</v>
          </cell>
          <cell r="E268">
            <v>5.5085000000000006</v>
          </cell>
          <cell r="G268">
            <v>0</v>
          </cell>
          <cell r="H268">
            <v>0</v>
          </cell>
        </row>
        <row r="269">
          <cell r="C269">
            <v>44682</v>
          </cell>
          <cell r="D269">
            <v>6.7261165421716104E-2</v>
          </cell>
          <cell r="E269">
            <v>5.5674999999999999</v>
          </cell>
          <cell r="G269">
            <v>0</v>
          </cell>
          <cell r="H269">
            <v>0</v>
          </cell>
        </row>
        <row r="270">
          <cell r="C270">
            <v>44713</v>
          </cell>
          <cell r="D270">
            <v>6.7268134762647605E-2</v>
          </cell>
          <cell r="E270">
            <v>5.6074999999999999</v>
          </cell>
          <cell r="G270">
            <v>0</v>
          </cell>
          <cell r="H270">
            <v>0</v>
          </cell>
        </row>
        <row r="271">
          <cell r="C271">
            <v>44743</v>
          </cell>
          <cell r="D271">
            <v>6.7274879286145506E-2</v>
          </cell>
          <cell r="E271">
            <v>5.6524999999999999</v>
          </cell>
          <cell r="G271">
            <v>0</v>
          </cell>
          <cell r="H271">
            <v>0</v>
          </cell>
        </row>
        <row r="272">
          <cell r="C272">
            <v>44774</v>
          </cell>
          <cell r="D272">
            <v>6.7281848627108495E-2</v>
          </cell>
          <cell r="E272">
            <v>5.6875</v>
          </cell>
          <cell r="G272">
            <v>0</v>
          </cell>
          <cell r="H272">
            <v>0</v>
          </cell>
        </row>
        <row r="273">
          <cell r="C273">
            <v>44805</v>
          </cell>
        </row>
        <row r="274">
          <cell r="C274">
            <v>44835</v>
          </cell>
        </row>
        <row r="275">
          <cell r="C275">
            <v>44866</v>
          </cell>
        </row>
        <row r="276">
          <cell r="C276">
            <v>44896</v>
          </cell>
        </row>
        <row r="277">
          <cell r="C277">
            <v>44927</v>
          </cell>
        </row>
        <row r="278">
          <cell r="C278">
            <v>44958</v>
          </cell>
        </row>
        <row r="279">
          <cell r="C279">
            <v>44986</v>
          </cell>
        </row>
        <row r="280">
          <cell r="C280">
            <v>45017</v>
          </cell>
        </row>
        <row r="281">
          <cell r="C281">
            <v>45047</v>
          </cell>
        </row>
        <row r="282">
          <cell r="C282">
            <v>45078</v>
          </cell>
        </row>
        <row r="283">
          <cell r="C283">
            <v>45108</v>
          </cell>
        </row>
        <row r="284">
          <cell r="C284">
            <v>45139</v>
          </cell>
        </row>
        <row r="285">
          <cell r="C285">
            <v>45170</v>
          </cell>
        </row>
        <row r="286">
          <cell r="C286">
            <v>45200</v>
          </cell>
        </row>
        <row r="287">
          <cell r="C287">
            <v>45231</v>
          </cell>
        </row>
        <row r="288">
          <cell r="C288">
            <v>45261</v>
          </cell>
        </row>
        <row r="289">
          <cell r="C289">
            <v>45292</v>
          </cell>
        </row>
        <row r="290">
          <cell r="C290">
            <v>45323</v>
          </cell>
        </row>
        <row r="291">
          <cell r="C291">
            <v>45352</v>
          </cell>
        </row>
        <row r="292">
          <cell r="C292">
            <v>45383</v>
          </cell>
        </row>
        <row r="293">
          <cell r="C293">
            <v>45413</v>
          </cell>
        </row>
        <row r="294">
          <cell r="C294">
            <v>45444</v>
          </cell>
        </row>
        <row r="295">
          <cell r="C295">
            <v>45474</v>
          </cell>
        </row>
        <row r="296">
          <cell r="C296">
            <v>45505</v>
          </cell>
        </row>
        <row r="297">
          <cell r="C297">
            <v>45536</v>
          </cell>
        </row>
        <row r="298">
          <cell r="C298">
            <v>45566</v>
          </cell>
        </row>
        <row r="299">
          <cell r="C299">
            <v>45597</v>
          </cell>
        </row>
        <row r="300">
          <cell r="C300">
            <v>45627</v>
          </cell>
        </row>
        <row r="301">
          <cell r="C301">
            <v>45658</v>
          </cell>
        </row>
        <row r="302">
          <cell r="C302">
            <v>45689</v>
          </cell>
        </row>
        <row r="303">
          <cell r="C303">
            <v>45717</v>
          </cell>
        </row>
        <row r="304">
          <cell r="C304">
            <v>45748</v>
          </cell>
        </row>
        <row r="305">
          <cell r="C305">
            <v>45778</v>
          </cell>
        </row>
        <row r="306">
          <cell r="C306">
            <v>45809</v>
          </cell>
        </row>
        <row r="307">
          <cell r="C307">
            <v>45839</v>
          </cell>
        </row>
        <row r="308">
          <cell r="C308">
            <v>45870</v>
          </cell>
        </row>
        <row r="309">
          <cell r="C309">
            <v>45901</v>
          </cell>
        </row>
        <row r="310">
          <cell r="C310">
            <v>45931</v>
          </cell>
        </row>
        <row r="311">
          <cell r="C311">
            <v>45962</v>
          </cell>
        </row>
        <row r="312">
          <cell r="C312">
            <v>45992</v>
          </cell>
        </row>
        <row r="313">
          <cell r="C313">
            <v>46023</v>
          </cell>
        </row>
        <row r="314">
          <cell r="C314">
            <v>46054</v>
          </cell>
        </row>
        <row r="315">
          <cell r="C315">
            <v>46082</v>
          </cell>
        </row>
        <row r="316">
          <cell r="C316">
            <v>46113</v>
          </cell>
        </row>
        <row r="317">
          <cell r="C317">
            <v>46143</v>
          </cell>
        </row>
        <row r="318">
          <cell r="C318">
            <v>46174</v>
          </cell>
        </row>
        <row r="319">
          <cell r="C319">
            <v>46204</v>
          </cell>
        </row>
        <row r="320">
          <cell r="C320">
            <v>46235</v>
          </cell>
        </row>
        <row r="321">
          <cell r="C321">
            <v>46266</v>
          </cell>
        </row>
        <row r="322">
          <cell r="C322">
            <v>46296</v>
          </cell>
        </row>
        <row r="323">
          <cell r="C323">
            <v>46327</v>
          </cell>
        </row>
        <row r="324">
          <cell r="C324">
            <v>46357</v>
          </cell>
        </row>
        <row r="325">
          <cell r="C325">
            <v>46388</v>
          </cell>
        </row>
        <row r="326">
          <cell r="C326">
            <v>46419</v>
          </cell>
        </row>
        <row r="327">
          <cell r="C327">
            <v>46447</v>
          </cell>
        </row>
        <row r="328">
          <cell r="C328">
            <v>46478</v>
          </cell>
        </row>
        <row r="329">
          <cell r="C329">
            <v>46508</v>
          </cell>
        </row>
        <row r="330">
          <cell r="C330">
            <v>46539</v>
          </cell>
        </row>
        <row r="331">
          <cell r="C331">
            <v>46569</v>
          </cell>
        </row>
        <row r="332">
          <cell r="C332">
            <v>46600</v>
          </cell>
        </row>
        <row r="333">
          <cell r="C333">
            <v>46631</v>
          </cell>
        </row>
        <row r="334">
          <cell r="C334">
            <v>46661</v>
          </cell>
        </row>
        <row r="335">
          <cell r="C335">
            <v>46692</v>
          </cell>
        </row>
        <row r="336">
          <cell r="C336">
            <v>46722</v>
          </cell>
        </row>
        <row r="337">
          <cell r="C337">
            <v>46753</v>
          </cell>
        </row>
        <row r="338">
          <cell r="C338">
            <v>46784</v>
          </cell>
        </row>
        <row r="339">
          <cell r="C339">
            <v>46813</v>
          </cell>
        </row>
        <row r="340">
          <cell r="C340">
            <v>46844</v>
          </cell>
        </row>
        <row r="341">
          <cell r="C341">
            <v>46874</v>
          </cell>
        </row>
        <row r="342">
          <cell r="C342">
            <v>46905</v>
          </cell>
        </row>
        <row r="343">
          <cell r="C343">
            <v>46935</v>
          </cell>
        </row>
        <row r="344">
          <cell r="C344">
            <v>46966</v>
          </cell>
        </row>
        <row r="345">
          <cell r="C345">
            <v>46997</v>
          </cell>
        </row>
        <row r="346">
          <cell r="C346">
            <v>47027</v>
          </cell>
        </row>
        <row r="347">
          <cell r="C347">
            <v>47058</v>
          </cell>
        </row>
        <row r="348">
          <cell r="C348">
            <v>47088</v>
          </cell>
        </row>
        <row r="349">
          <cell r="C349">
            <v>47119</v>
          </cell>
        </row>
        <row r="350">
          <cell r="C350">
            <v>47150</v>
          </cell>
        </row>
        <row r="351">
          <cell r="C351">
            <v>47178</v>
          </cell>
        </row>
        <row r="352">
          <cell r="C352">
            <v>47209</v>
          </cell>
        </row>
        <row r="353">
          <cell r="C353">
            <v>47239</v>
          </cell>
        </row>
        <row r="354">
          <cell r="C354">
            <v>47270</v>
          </cell>
        </row>
        <row r="355">
          <cell r="C355">
            <v>47300</v>
          </cell>
        </row>
        <row r="356">
          <cell r="C356">
            <v>47331</v>
          </cell>
        </row>
        <row r="357">
          <cell r="C357">
            <v>47362</v>
          </cell>
        </row>
        <row r="358">
          <cell r="C358">
            <v>47392</v>
          </cell>
        </row>
        <row r="359">
          <cell r="C359">
            <v>47423</v>
          </cell>
        </row>
        <row r="360">
          <cell r="C360">
            <v>47453</v>
          </cell>
        </row>
        <row r="361">
          <cell r="C361">
            <v>47484</v>
          </cell>
        </row>
        <row r="362">
          <cell r="C362">
            <v>47515</v>
          </cell>
        </row>
        <row r="363">
          <cell r="C363">
            <v>47543</v>
          </cell>
        </row>
        <row r="364">
          <cell r="C364">
            <v>47574</v>
          </cell>
        </row>
        <row r="365">
          <cell r="C365">
            <v>47604</v>
          </cell>
        </row>
        <row r="366">
          <cell r="C366">
            <v>47635</v>
          </cell>
        </row>
        <row r="367">
          <cell r="C367">
            <v>47665</v>
          </cell>
        </row>
        <row r="368">
          <cell r="C368">
            <v>47696</v>
          </cell>
        </row>
        <row r="369">
          <cell r="C369">
            <v>47727</v>
          </cell>
        </row>
        <row r="370">
          <cell r="C370">
            <v>47757</v>
          </cell>
        </row>
        <row r="371">
          <cell r="C371">
            <v>47788</v>
          </cell>
        </row>
        <row r="372">
          <cell r="C372">
            <v>47818</v>
          </cell>
        </row>
        <row r="373">
          <cell r="C373">
            <v>47849</v>
          </cell>
        </row>
        <row r="374">
          <cell r="C374">
            <v>47880</v>
          </cell>
        </row>
        <row r="375">
          <cell r="C375">
            <v>47908</v>
          </cell>
        </row>
        <row r="376">
          <cell r="C376">
            <v>47939</v>
          </cell>
        </row>
        <row r="377">
          <cell r="C377">
            <v>47969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32" zoomScaleSheetLayoutView="68" workbookViewId="0"/>
  </sheetViews>
  <sheetFormatPr defaultRowHeight="12.75"/>
  <sheetData/>
  <phoneticPr fontId="1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abSelected="1" zoomScale="90" workbookViewId="0">
      <selection activeCell="E18" sqref="E18"/>
    </sheetView>
  </sheetViews>
  <sheetFormatPr defaultRowHeight="12.75"/>
  <cols>
    <col min="1" max="1" width="5.42578125" bestFit="1" customWidth="1"/>
    <col min="2" max="2" width="26.28515625" bestFit="1" customWidth="1"/>
    <col min="3" max="3" width="11.7109375" customWidth="1"/>
    <col min="4" max="4" width="14.5703125" bestFit="1" customWidth="1"/>
    <col min="5" max="5" width="18.42578125" customWidth="1"/>
    <col min="6" max="6" width="5.5703125" bestFit="1" customWidth="1"/>
    <col min="7" max="7" width="16.42578125" bestFit="1" customWidth="1"/>
    <col min="8" max="8" width="5.5703125" bestFit="1" customWidth="1"/>
    <col min="9" max="9" width="14.85546875" bestFit="1" customWidth="1"/>
    <col min="10" max="10" width="6.85546875" customWidth="1"/>
    <col min="11" max="11" width="5.140625" customWidth="1"/>
    <col min="12" max="12" width="8.5703125" customWidth="1"/>
    <col min="13" max="13" width="11.7109375" bestFit="1" customWidth="1"/>
  </cols>
  <sheetData>
    <row r="1" spans="1:13" ht="15.75">
      <c r="A1" s="109" t="s">
        <v>49</v>
      </c>
      <c r="B1" s="83"/>
      <c r="C1" s="83"/>
      <c r="D1" s="83"/>
      <c r="E1" s="83"/>
      <c r="F1" s="83"/>
      <c r="G1" s="83"/>
      <c r="H1" s="83"/>
      <c r="I1" s="83"/>
      <c r="J1" s="83"/>
    </row>
    <row r="2" spans="1:13" ht="15.75">
      <c r="A2" s="108"/>
      <c r="B2" s="83"/>
      <c r="C2" s="83"/>
      <c r="D2" s="83"/>
      <c r="E2" s="83"/>
      <c r="F2" s="83"/>
      <c r="G2" s="83"/>
      <c r="H2" s="83"/>
      <c r="I2" s="83"/>
      <c r="J2" s="83"/>
    </row>
    <row r="3" spans="1:13">
      <c r="A3" s="80"/>
      <c r="B3" s="102" t="s">
        <v>64</v>
      </c>
      <c r="C3" s="107">
        <v>38353</v>
      </c>
      <c r="G3" s="154"/>
      <c r="H3" s="154"/>
    </row>
    <row r="4" spans="1:13">
      <c r="A4" s="80"/>
      <c r="B4" s="102" t="s">
        <v>65</v>
      </c>
      <c r="C4" s="107">
        <v>45657</v>
      </c>
    </row>
    <row r="5" spans="1:13">
      <c r="B5" s="102" t="s">
        <v>59</v>
      </c>
      <c r="C5" s="112">
        <v>205479</v>
      </c>
    </row>
    <row r="6" spans="1:13">
      <c r="B6" s="102"/>
      <c r="C6" s="103"/>
    </row>
    <row r="7" spans="1:13">
      <c r="B7" s="102" t="s">
        <v>69</v>
      </c>
      <c r="C7" s="111">
        <v>0</v>
      </c>
      <c r="D7" s="155" t="s">
        <v>67</v>
      </c>
      <c r="E7" s="155"/>
    </row>
    <row r="8" spans="1:13">
      <c r="B8" s="102"/>
      <c r="C8" s="103"/>
      <c r="D8" s="155" t="s">
        <v>68</v>
      </c>
      <c r="E8" s="155"/>
    </row>
    <row r="9" spans="1:13">
      <c r="B9" s="102"/>
      <c r="C9" s="103"/>
      <c r="E9" s="110"/>
      <c r="F9" s="110"/>
    </row>
    <row r="10" spans="1:13">
      <c r="B10" s="102"/>
      <c r="C10" s="103"/>
    </row>
    <row r="11" spans="1:13">
      <c r="E11" s="81"/>
      <c r="F11" s="81"/>
      <c r="G11" s="81" t="s">
        <v>43</v>
      </c>
      <c r="H11" s="81"/>
      <c r="I11" s="81" t="s">
        <v>43</v>
      </c>
    </row>
    <row r="12" spans="1:13">
      <c r="E12" s="82" t="s">
        <v>51</v>
      </c>
      <c r="F12" s="82"/>
      <c r="G12" s="82" t="s">
        <v>47</v>
      </c>
      <c r="H12" s="82"/>
      <c r="I12" s="82" t="s">
        <v>48</v>
      </c>
    </row>
    <row r="13" spans="1:13">
      <c r="E13" s="82"/>
      <c r="F13" s="82"/>
      <c r="G13" s="82"/>
      <c r="H13" s="82"/>
      <c r="I13" s="82"/>
    </row>
    <row r="14" spans="1:13">
      <c r="A14" s="116" t="s">
        <v>50</v>
      </c>
      <c r="B14" s="117"/>
      <c r="C14" s="118"/>
      <c r="D14" s="84"/>
      <c r="E14" s="85">
        <v>3.75</v>
      </c>
      <c r="F14" s="87"/>
      <c r="G14" s="101">
        <f>Put!AO8</f>
        <v>0.3166899852641723</v>
      </c>
      <c r="H14" s="87"/>
      <c r="I14" s="86">
        <f>Put!AP8</f>
        <v>475359298.5267176</v>
      </c>
      <c r="J14" s="113" t="s">
        <v>66</v>
      </c>
      <c r="K14" s="114" t="str">
        <f>IF(C7=0,"Sells","Buys")</f>
        <v>Sells</v>
      </c>
      <c r="L14" s="115" t="s">
        <v>70</v>
      </c>
      <c r="M14" s="105"/>
    </row>
    <row r="15" spans="1:13">
      <c r="F15" s="106"/>
      <c r="J15" s="102"/>
      <c r="K15" s="81"/>
    </row>
    <row r="16" spans="1:13">
      <c r="A16" s="116" t="s">
        <v>52</v>
      </c>
      <c r="B16" s="117"/>
      <c r="C16" s="118"/>
      <c r="D16" s="84"/>
      <c r="E16" s="91">
        <v>5.7313275623318276</v>
      </c>
      <c r="F16" s="87"/>
      <c r="G16" s="101">
        <f>Call!AO8</f>
        <v>0.31668998526417219</v>
      </c>
      <c r="H16" s="87"/>
      <c r="I16" s="86">
        <f>-Call!AP8</f>
        <v>-475359298.52671736</v>
      </c>
      <c r="J16" s="113" t="s">
        <v>66</v>
      </c>
      <c r="K16" s="114" t="str">
        <f>IF(C7=0,"Buys","Sells")</f>
        <v>Buys</v>
      </c>
      <c r="L16" s="115" t="s">
        <v>71</v>
      </c>
    </row>
    <row r="17" spans="1:13" ht="13.5" thickBot="1">
      <c r="M17" s="86"/>
    </row>
    <row r="18" spans="1:13" ht="13.5" thickBot="1">
      <c r="G18" s="92" t="s">
        <v>23</v>
      </c>
      <c r="H18" s="93" t="s">
        <v>53</v>
      </c>
      <c r="I18" s="94">
        <f>I14+I16</f>
        <v>0</v>
      </c>
    </row>
    <row r="20" spans="1:13">
      <c r="B20" s="120" t="s">
        <v>54</v>
      </c>
      <c r="C20" s="119"/>
      <c r="G20" s="130" t="s">
        <v>76</v>
      </c>
      <c r="H20" s="131" t="s">
        <v>53</v>
      </c>
      <c r="I20" s="132">
        <f>Call!AR8</f>
        <v>0.33054429826661463</v>
      </c>
    </row>
    <row r="22" spans="1:13" ht="15.75">
      <c r="J22" s="99"/>
      <c r="K22" s="99"/>
    </row>
    <row r="23" spans="1:13">
      <c r="B23" s="87" t="s">
        <v>72</v>
      </c>
      <c r="C23" s="124">
        <v>-0.41</v>
      </c>
    </row>
    <row r="24" spans="1:13">
      <c r="D24" s="122" t="s">
        <v>75</v>
      </c>
    </row>
    <row r="25" spans="1:13">
      <c r="B25" s="87" t="s">
        <v>73</v>
      </c>
      <c r="C25" s="100">
        <v>0</v>
      </c>
      <c r="D25" s="123">
        <f>Put!R8</f>
        <v>0.19575582852011125</v>
      </c>
    </row>
    <row r="26" spans="1:13">
      <c r="B26" s="87" t="s">
        <v>74</v>
      </c>
      <c r="C26" s="100">
        <v>0</v>
      </c>
      <c r="D26" s="123">
        <f>Call!R8</f>
        <v>0.19575582852011125</v>
      </c>
      <c r="E26" s="82"/>
    </row>
    <row r="27" spans="1:13">
      <c r="E27" s="87"/>
    </row>
    <row r="28" spans="1:13">
      <c r="A28" s="141"/>
      <c r="B28" s="142" t="s">
        <v>81</v>
      </c>
      <c r="C28" s="141"/>
      <c r="D28" s="141"/>
      <c r="G28" s="140" t="s">
        <v>83</v>
      </c>
      <c r="H28" s="140"/>
      <c r="I28" s="140"/>
    </row>
    <row r="29" spans="1:13">
      <c r="A29" s="143" t="s">
        <v>78</v>
      </c>
      <c r="B29" s="144" t="s">
        <v>77</v>
      </c>
      <c r="C29" s="144" t="s">
        <v>79</v>
      </c>
      <c r="D29" s="145" t="s">
        <v>80</v>
      </c>
      <c r="G29" s="133" t="s">
        <v>77</v>
      </c>
      <c r="H29" s="133" t="s">
        <v>82</v>
      </c>
    </row>
    <row r="30" spans="1:13">
      <c r="A30" s="146">
        <v>1</v>
      </c>
      <c r="B30" s="147">
        <v>136986</v>
      </c>
      <c r="C30" s="148">
        <v>3</v>
      </c>
      <c r="D30" s="149">
        <v>-0.21</v>
      </c>
      <c r="G30" s="134">
        <v>205479</v>
      </c>
      <c r="H30" s="135">
        <v>-0.26</v>
      </c>
    </row>
    <row r="31" spans="1:13">
      <c r="A31" s="146">
        <v>2</v>
      </c>
      <c r="B31" s="147">
        <v>136986</v>
      </c>
      <c r="C31" s="148">
        <v>3.5</v>
      </c>
      <c r="D31" s="149">
        <v>-0.26</v>
      </c>
      <c r="G31" s="136">
        <v>205479</v>
      </c>
      <c r="H31" s="137">
        <v>-0.36</v>
      </c>
    </row>
    <row r="32" spans="1:13">
      <c r="A32" s="146">
        <v>3</v>
      </c>
      <c r="B32" s="147">
        <v>136986</v>
      </c>
      <c r="C32" s="148">
        <v>3.75</v>
      </c>
      <c r="D32" s="149">
        <v>-0.31</v>
      </c>
      <c r="G32" s="138">
        <v>205479</v>
      </c>
      <c r="H32" s="139">
        <v>-0.41</v>
      </c>
    </row>
    <row r="33" spans="1:4">
      <c r="A33" s="146">
        <v>4</v>
      </c>
      <c r="B33" s="147">
        <v>410959</v>
      </c>
      <c r="C33" s="148">
        <v>3</v>
      </c>
      <c r="D33" s="149">
        <v>-0.41</v>
      </c>
    </row>
    <row r="34" spans="1:4">
      <c r="A34" s="146">
        <v>5</v>
      </c>
      <c r="B34" s="147">
        <v>410959</v>
      </c>
      <c r="C34" s="148">
        <v>3.5</v>
      </c>
      <c r="D34" s="149">
        <v>-0.56000000000000005</v>
      </c>
    </row>
    <row r="35" spans="1:4">
      <c r="A35" s="150">
        <v>6</v>
      </c>
      <c r="B35" s="151">
        <v>410959</v>
      </c>
      <c r="C35" s="152">
        <v>3.75</v>
      </c>
      <c r="D35" s="153">
        <v>-0.66</v>
      </c>
    </row>
  </sheetData>
  <mergeCells count="3">
    <mergeCell ref="G3:H3"/>
    <mergeCell ref="D7:E7"/>
    <mergeCell ref="D8:E8"/>
  </mergeCells>
  <phoneticPr fontId="11" type="noConversion"/>
  <pageMargins left="0.75" right="0.75" top="1" bottom="1" header="0.5" footer="0.5"/>
  <pageSetup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1">
    <pageSetUpPr fitToPage="1"/>
  </sheetPr>
  <dimension ref="A1:AQ499"/>
  <sheetViews>
    <sheetView zoomScale="75" workbookViewId="0">
      <pane xSplit="1" ySplit="8" topLeftCell="B9" activePane="bottomRight" state="frozen"/>
      <selection activeCell="L12" sqref="L12"/>
      <selection pane="topRight" activeCell="L12" sqref="L12"/>
      <selection pane="bottomLeft" activeCell="L12" sqref="L12"/>
      <selection pane="bottomRight" activeCell="I16" sqref="I16"/>
    </sheetView>
  </sheetViews>
  <sheetFormatPr defaultRowHeight="12.75"/>
  <cols>
    <col min="1" max="1" width="14.140625" style="3" customWidth="1"/>
    <col min="2" max="2" width="10.7109375" style="3" customWidth="1"/>
    <col min="3" max="3" width="13.28515625" style="3" bestFit="1" customWidth="1"/>
    <col min="4" max="4" width="11.85546875" style="3" customWidth="1"/>
    <col min="5" max="5" width="9.7109375" style="3" bestFit="1" customWidth="1"/>
    <col min="6" max="6" width="9.42578125" style="3" bestFit="1" customWidth="1"/>
    <col min="7" max="7" width="10" style="3" bestFit="1" customWidth="1"/>
    <col min="8" max="8" width="14.5703125" style="3" bestFit="1" customWidth="1"/>
    <col min="9" max="10" width="10.42578125" style="3" bestFit="1" customWidth="1"/>
    <col min="11" max="11" width="14.140625" style="3" bestFit="1" customWidth="1"/>
    <col min="12" max="13" width="9.7109375" style="3" bestFit="1" customWidth="1"/>
    <col min="14" max="14" width="11.7109375" style="3" bestFit="1" customWidth="1"/>
    <col min="15" max="15" width="8.140625" style="3" bestFit="1" customWidth="1"/>
    <col min="16" max="16" width="5.5703125" style="3" customWidth="1"/>
    <col min="17" max="17" width="12.5703125" style="3" bestFit="1" customWidth="1"/>
    <col min="18" max="18" width="8.28515625" style="3" bestFit="1" customWidth="1"/>
    <col min="19" max="19" width="5.42578125" style="3" customWidth="1"/>
    <col min="20" max="20" width="8.140625" style="3" bestFit="1" customWidth="1"/>
    <col min="21" max="21" width="12.140625" style="3" bestFit="1" customWidth="1"/>
    <col min="22" max="22" width="6.28515625" style="3" customWidth="1"/>
    <col min="23" max="23" width="8.28515625" style="7" bestFit="1" customWidth="1"/>
    <col min="24" max="25" width="8.5703125" style="7" bestFit="1" customWidth="1"/>
    <col min="26" max="26" width="11.7109375" style="7" bestFit="1" customWidth="1"/>
    <col min="27" max="27" width="9.5703125" style="7" bestFit="1" customWidth="1"/>
    <col min="28" max="28" width="7.5703125" style="7" bestFit="1" customWidth="1"/>
    <col min="29" max="29" width="6.42578125" style="7" bestFit="1" customWidth="1"/>
    <col min="30" max="30" width="14.5703125" style="3" customWidth="1"/>
    <col min="31" max="31" width="15" style="3" customWidth="1"/>
    <col min="32" max="32" width="15.140625" style="3" customWidth="1"/>
    <col min="33" max="33" width="17.85546875" style="3" customWidth="1"/>
    <col min="34" max="35" width="15.85546875" style="3" customWidth="1"/>
    <col min="36" max="36" width="12.42578125" style="3" customWidth="1"/>
    <col min="37" max="38" width="13.42578125" style="3" customWidth="1"/>
    <col min="39" max="39" width="6.7109375" style="8" customWidth="1"/>
    <col min="40" max="40" width="9.140625" style="3"/>
    <col min="41" max="41" width="13.5703125" style="3" customWidth="1"/>
    <col min="42" max="42" width="15.28515625" style="3" customWidth="1"/>
    <col min="43" max="16384" width="9.140625" style="3"/>
  </cols>
  <sheetData>
    <row r="1" spans="1:43" ht="13.5" thickBot="1">
      <c r="A1" s="1"/>
      <c r="B1" s="2"/>
      <c r="E1"/>
      <c r="H1" s="4" t="s">
        <v>12</v>
      </c>
      <c r="I1" s="4" t="s">
        <v>6</v>
      </c>
      <c r="J1" s="5" t="s">
        <v>7</v>
      </c>
      <c r="K1" s="56" t="s">
        <v>35</v>
      </c>
      <c r="L1" s="6"/>
      <c r="M1" s="62"/>
      <c r="N1" s="62"/>
      <c r="O1" s="62"/>
      <c r="P1" s="62"/>
      <c r="Q1" s="62"/>
      <c r="R1" s="62"/>
      <c r="S1" s="62"/>
      <c r="T1" s="62"/>
      <c r="U1" s="62"/>
      <c r="AD1" s="64"/>
      <c r="AE1" s="6"/>
      <c r="AF1" s="63"/>
      <c r="AG1" s="6"/>
      <c r="AH1" s="64"/>
      <c r="AI1" s="6"/>
      <c r="AJ1" s="65"/>
      <c r="AK1" s="6"/>
    </row>
    <row r="2" spans="1:43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57" t="s">
        <v>36</v>
      </c>
      <c r="L2" s="6">
        <f>_xll.EURO(4.8361,3.75,0.0583,0.0583,0.1854,5000,0,0)</f>
        <v>0.30790168395615125</v>
      </c>
      <c r="N2" s="44">
        <f>AP8</f>
        <v>475359298.5267176</v>
      </c>
      <c r="AO2" s="71"/>
      <c r="AP2" s="72"/>
    </row>
    <row r="3" spans="1:43" ht="13.5" thickBot="1">
      <c r="A3" s="18">
        <f>Summary!C3</f>
        <v>38353</v>
      </c>
      <c r="B3" s="19">
        <f>Summary!C4</f>
        <v>45657</v>
      </c>
      <c r="C3" s="20">
        <f>[3]!today</f>
        <v>37005</v>
      </c>
      <c r="D3" s="21">
        <f>C3</f>
        <v>37005</v>
      </c>
      <c r="E3" s="22" t="str">
        <f>CONCATENATE(INT(AB8/12)," Y - ",AB8-INT(AB8/12)*12," M")</f>
        <v>20 Y - 0 M</v>
      </c>
      <c r="F3" s="23">
        <v>2</v>
      </c>
      <c r="G3" s="23">
        <v>2</v>
      </c>
      <c r="H3" s="24">
        <v>1</v>
      </c>
      <c r="I3" s="24" t="s">
        <v>56</v>
      </c>
      <c r="J3" s="25" t="str">
        <f>I3</f>
        <v>Henry Hub</v>
      </c>
      <c r="K3" s="58">
        <v>0</v>
      </c>
      <c r="L3" s="26"/>
      <c r="M3" s="26"/>
      <c r="N3" s="26"/>
      <c r="O3" s="26"/>
      <c r="P3" s="31"/>
      <c r="Q3" s="26"/>
      <c r="R3" s="26"/>
      <c r="S3" s="31"/>
      <c r="T3" s="26"/>
      <c r="U3" s="26"/>
      <c r="AD3" s="6"/>
      <c r="AE3" s="6"/>
      <c r="AF3" s="6"/>
      <c r="AG3" s="6"/>
      <c r="AO3" s="73"/>
      <c r="AP3" s="74"/>
    </row>
    <row r="4" spans="1:43">
      <c r="A4" s="27"/>
      <c r="B4" s="27" t="s">
        <v>9</v>
      </c>
      <c r="C4" s="27" t="s">
        <v>9</v>
      </c>
      <c r="D4" s="27" t="s">
        <v>2</v>
      </c>
      <c r="E4" s="59" t="s">
        <v>38</v>
      </c>
      <c r="F4" s="27"/>
      <c r="G4" s="27"/>
      <c r="H4" s="59" t="s">
        <v>55</v>
      </c>
      <c r="I4" s="27" t="str">
        <f>I3</f>
        <v>Henry Hub</v>
      </c>
      <c r="J4" s="27" t="str">
        <f>I4</f>
        <v>Henry Hub</v>
      </c>
      <c r="K4" s="59"/>
      <c r="L4" s="28" t="str">
        <f>J3</f>
        <v>Henry Hub</v>
      </c>
      <c r="M4" s="28" t="str">
        <f>J3</f>
        <v>Henry Hub</v>
      </c>
      <c r="N4" s="68"/>
      <c r="O4" s="68"/>
      <c r="P4" s="31"/>
      <c r="Q4" s="59" t="s">
        <v>57</v>
      </c>
      <c r="R4" s="68" t="s">
        <v>22</v>
      </c>
      <c r="S4" s="31"/>
      <c r="T4" s="28"/>
      <c r="U4" s="68"/>
      <c r="W4" s="29"/>
      <c r="X4" s="29"/>
      <c r="Y4" s="29" t="s">
        <v>21</v>
      </c>
      <c r="Z4" s="59" t="s">
        <v>37</v>
      </c>
      <c r="AA4" s="29"/>
      <c r="AB4" s="29"/>
      <c r="AC4" s="29"/>
      <c r="AD4" s="30"/>
      <c r="AE4" s="30"/>
      <c r="AF4" s="30"/>
      <c r="AG4" s="30" t="str">
        <f t="shared" ref="AG4:AL6" si="0">H4</f>
        <v>IF-HEHUB-D</v>
      </c>
      <c r="AH4" s="30" t="str">
        <f t="shared" si="0"/>
        <v>Henry Hub</v>
      </c>
      <c r="AI4" s="30" t="str">
        <f t="shared" si="0"/>
        <v>Henry Hub</v>
      </c>
      <c r="AJ4" s="30">
        <f t="shared" si="0"/>
        <v>0</v>
      </c>
      <c r="AK4" s="30" t="str">
        <f t="shared" si="0"/>
        <v>Henry Hub</v>
      </c>
      <c r="AL4" s="30" t="str">
        <f t="shared" si="0"/>
        <v>Henry Hub</v>
      </c>
      <c r="AM4" s="31"/>
      <c r="AO4" s="75"/>
      <c r="AP4" s="76" t="s">
        <v>23</v>
      </c>
    </row>
    <row r="5" spans="1:43">
      <c r="A5" s="27" t="s">
        <v>24</v>
      </c>
      <c r="B5" s="27" t="str">
        <f>IF($H$3=1,"Daily","Monthly")</f>
        <v>Daily</v>
      </c>
      <c r="C5" s="27" t="s">
        <v>1</v>
      </c>
      <c r="D5" s="27" t="s">
        <v>1</v>
      </c>
      <c r="E5" s="27" t="s">
        <v>5</v>
      </c>
      <c r="F5" s="27" t="s">
        <v>5</v>
      </c>
      <c r="G5" s="27" t="s">
        <v>25</v>
      </c>
      <c r="H5" s="27" t="s">
        <v>6</v>
      </c>
      <c r="I5" s="27" t="s">
        <v>6</v>
      </c>
      <c r="J5" s="27" t="str">
        <f>I5</f>
        <v>Basis</v>
      </c>
      <c r="K5" s="27" t="s">
        <v>7</v>
      </c>
      <c r="L5" s="27" t="s">
        <v>7</v>
      </c>
      <c r="M5" s="27" t="s">
        <v>7</v>
      </c>
      <c r="N5" s="66" t="s">
        <v>23</v>
      </c>
      <c r="O5" s="66" t="s">
        <v>40</v>
      </c>
      <c r="P5" s="31"/>
      <c r="Q5" s="27" t="s">
        <v>22</v>
      </c>
      <c r="R5" s="66" t="s">
        <v>41</v>
      </c>
      <c r="S5" s="31"/>
      <c r="T5" s="27" t="s">
        <v>43</v>
      </c>
      <c r="U5" s="66" t="s">
        <v>42</v>
      </c>
      <c r="W5" s="32" t="s">
        <v>26</v>
      </c>
      <c r="X5" s="32" t="s">
        <v>3</v>
      </c>
      <c r="Y5" s="32" t="s">
        <v>3</v>
      </c>
      <c r="Z5" s="78" t="s">
        <v>27</v>
      </c>
      <c r="AA5" s="32" t="s">
        <v>3</v>
      </c>
      <c r="AB5" s="32" t="s">
        <v>28</v>
      </c>
      <c r="AC5" s="32" t="s">
        <v>28</v>
      </c>
      <c r="AD5" s="33" t="str">
        <f t="shared" ref="AD5:AF6" si="1">E5</f>
        <v>Nymex</v>
      </c>
      <c r="AE5" s="33" t="str">
        <f t="shared" si="1"/>
        <v>Nymex</v>
      </c>
      <c r="AF5" s="33" t="str">
        <f t="shared" si="1"/>
        <v xml:space="preserve">Nymex </v>
      </c>
      <c r="AG5" s="33" t="str">
        <f t="shared" si="0"/>
        <v>Basis</v>
      </c>
      <c r="AH5" s="33" t="str">
        <f t="shared" si="0"/>
        <v>Basis</v>
      </c>
      <c r="AI5" s="33" t="str">
        <f t="shared" si="0"/>
        <v>Basis</v>
      </c>
      <c r="AJ5" s="33" t="str">
        <f t="shared" si="0"/>
        <v>Index</v>
      </c>
      <c r="AK5" s="33" t="str">
        <f t="shared" si="0"/>
        <v>Index</v>
      </c>
      <c r="AL5" s="33" t="str">
        <f t="shared" si="0"/>
        <v>Index</v>
      </c>
      <c r="AM5" s="31"/>
      <c r="AO5" s="75" t="s">
        <v>46</v>
      </c>
      <c r="AP5" s="76" t="s">
        <v>46</v>
      </c>
    </row>
    <row r="6" spans="1:43">
      <c r="A6" s="34" t="s">
        <v>29</v>
      </c>
      <c r="B6" s="35" t="s">
        <v>11</v>
      </c>
      <c r="C6" s="35" t="s">
        <v>11</v>
      </c>
      <c r="D6" s="35" t="s">
        <v>11</v>
      </c>
      <c r="E6" s="34" t="s">
        <v>0</v>
      </c>
      <c r="F6" s="34" t="s">
        <v>30</v>
      </c>
      <c r="G6" s="34" t="str">
        <f>IF(Summary!C7=0,"Bid","Offer")</f>
        <v>Bid</v>
      </c>
      <c r="H6" s="34" t="s">
        <v>0</v>
      </c>
      <c r="I6" s="34" t="s">
        <v>30</v>
      </c>
      <c r="J6" s="34" t="str">
        <f>G6</f>
        <v>Bid</v>
      </c>
      <c r="K6" s="34" t="s">
        <v>0</v>
      </c>
      <c r="L6" s="34" t="s">
        <v>30</v>
      </c>
      <c r="M6" s="34" t="str">
        <f>G6</f>
        <v>Bid</v>
      </c>
      <c r="N6" s="67" t="str">
        <f>G6</f>
        <v>Bid</v>
      </c>
      <c r="O6" s="67" t="s">
        <v>39</v>
      </c>
      <c r="P6" s="31"/>
      <c r="Q6" s="34" t="s">
        <v>41</v>
      </c>
      <c r="R6" s="67" t="str">
        <f>IF(Summary!C7=0,"OFFER","BID")</f>
        <v>OFFER</v>
      </c>
      <c r="S6" s="31"/>
      <c r="T6" s="34" t="s">
        <v>44</v>
      </c>
      <c r="U6" s="67" t="s">
        <v>45</v>
      </c>
      <c r="W6" s="36" t="s">
        <v>31</v>
      </c>
      <c r="X6" s="36" t="s">
        <v>8</v>
      </c>
      <c r="Y6" s="36" t="s">
        <v>31</v>
      </c>
      <c r="Z6" s="79" t="s">
        <v>32</v>
      </c>
      <c r="AA6" s="36" t="s">
        <v>4</v>
      </c>
      <c r="AB6" s="36" t="s">
        <v>33</v>
      </c>
      <c r="AC6" s="36" t="s">
        <v>31</v>
      </c>
      <c r="AD6" s="37" t="str">
        <f t="shared" si="1"/>
        <v>Mid</v>
      </c>
      <c r="AE6" s="37" t="str">
        <f t="shared" si="1"/>
        <v>Contract</v>
      </c>
      <c r="AF6" s="37" t="str">
        <f t="shared" si="1"/>
        <v>Bid</v>
      </c>
      <c r="AG6" s="37" t="str">
        <f t="shared" si="0"/>
        <v>Mid</v>
      </c>
      <c r="AH6" s="37" t="str">
        <f t="shared" si="0"/>
        <v>Contract</v>
      </c>
      <c r="AI6" s="37" t="str">
        <f t="shared" si="0"/>
        <v>Bid</v>
      </c>
      <c r="AJ6" s="37" t="str">
        <f t="shared" si="0"/>
        <v>Mid</v>
      </c>
      <c r="AK6" s="37" t="str">
        <f t="shared" si="0"/>
        <v>Contract</v>
      </c>
      <c r="AL6" s="37" t="str">
        <f t="shared" si="0"/>
        <v>Bid</v>
      </c>
      <c r="AM6" s="31"/>
      <c r="AO6" s="75" t="s">
        <v>47</v>
      </c>
      <c r="AP6" s="76" t="s">
        <v>48</v>
      </c>
    </row>
    <row r="7" spans="1:43" ht="13.5" thickBot="1">
      <c r="A7" s="38"/>
      <c r="B7" s="38"/>
      <c r="E7" s="62"/>
      <c r="N7" s="97">
        <f>Summary!C23</f>
        <v>-0.41</v>
      </c>
      <c r="P7" s="8"/>
      <c r="S7" s="8"/>
      <c r="Y7" s="39"/>
      <c r="AO7" s="73"/>
      <c r="AP7" s="74"/>
    </row>
    <row r="8" spans="1:43" ht="13.5" thickBot="1">
      <c r="A8" s="54" t="s">
        <v>34</v>
      </c>
      <c r="B8" s="40">
        <f>C8/AC8</f>
        <v>205479</v>
      </c>
      <c r="C8" s="40">
        <f>SUM(C10:C300)</f>
        <v>1501024095</v>
      </c>
      <c r="D8" s="40">
        <f>SUM(D10:D300)</f>
        <v>681689317.84114182</v>
      </c>
      <c r="E8" s="41">
        <f>SUMPRODUCT($D$10:$D$321,E10:E321)/SUM($D$10:$D$321)</f>
        <v>4.8232635622703848</v>
      </c>
      <c r="F8" s="41">
        <f t="shared" ref="F8:R8" si="2">SUMPRODUCT($D$10:$D$321,F10:F321)/SUM($D$10:$D$321)</f>
        <v>0</v>
      </c>
      <c r="G8" s="41">
        <f t="shared" si="2"/>
        <v>4.8232635622703848</v>
      </c>
      <c r="H8" s="41">
        <f t="shared" si="2"/>
        <v>0</v>
      </c>
      <c r="I8" s="41">
        <f t="shared" si="2"/>
        <v>0</v>
      </c>
      <c r="J8" s="41">
        <f t="shared" si="2"/>
        <v>0</v>
      </c>
      <c r="K8" s="41">
        <f t="shared" si="2"/>
        <v>0</v>
      </c>
      <c r="L8" s="41">
        <f t="shared" si="2"/>
        <v>0</v>
      </c>
      <c r="M8" s="41">
        <f t="shared" si="2"/>
        <v>0</v>
      </c>
      <c r="N8" s="41">
        <f t="shared" si="2"/>
        <v>4.413263562270382</v>
      </c>
      <c r="O8" s="41">
        <f>SUMPRODUCT($D$10:$D$321,O10:O321)/SUM($D$10:$D$321)</f>
        <v>3.7500000000000009</v>
      </c>
      <c r="P8" s="41"/>
      <c r="Q8" s="121">
        <f>SUMPRODUCT($D$10:$D$321,Q10:Q321)/SUM($D$10:$D$321)</f>
        <v>0.19575582852011125</v>
      </c>
      <c r="R8" s="121">
        <f t="shared" si="2"/>
        <v>0.19575582852011125</v>
      </c>
      <c r="S8" s="41"/>
      <c r="T8" s="41"/>
      <c r="U8" s="41"/>
      <c r="Z8" s="121">
        <f>SUMPRODUCT($D$10:$D$321,Z10:Z321)/SUM($D$10:$D$321)</f>
        <v>6.1451562281544095E-2</v>
      </c>
      <c r="AA8" s="17"/>
      <c r="AB8" s="42">
        <f>SUM(AB10:AB300)</f>
        <v>240</v>
      </c>
      <c r="AC8" s="42">
        <f>SUM(AC10:AC300)</f>
        <v>7305</v>
      </c>
      <c r="AD8" s="43">
        <f>SUM(AD10:AD300)</f>
        <v>3287967247.5321341</v>
      </c>
      <c r="AE8" s="43">
        <f t="shared" ref="AE8:AL8" si="3">SUM(AE10:AE300)</f>
        <v>0</v>
      </c>
      <c r="AF8" s="43">
        <f t="shared" si="3"/>
        <v>3287967247.5321341</v>
      </c>
      <c r="AG8" s="43">
        <f t="shared" si="3"/>
        <v>0</v>
      </c>
      <c r="AH8" s="43">
        <f t="shared" si="3"/>
        <v>0</v>
      </c>
      <c r="AI8" s="43">
        <f t="shared" si="3"/>
        <v>0</v>
      </c>
      <c r="AJ8" s="43">
        <f t="shared" si="3"/>
        <v>0</v>
      </c>
      <c r="AK8" s="43">
        <f t="shared" si="3"/>
        <v>0</v>
      </c>
      <c r="AL8" s="43">
        <f t="shared" si="3"/>
        <v>0</v>
      </c>
      <c r="AM8" s="43"/>
      <c r="AO8" s="96">
        <f>AP8/C8</f>
        <v>0.3166899852641723</v>
      </c>
      <c r="AP8" s="88">
        <f>SUM(AP10:AP366)</f>
        <v>475359298.5267176</v>
      </c>
      <c r="AQ8" s="3">
        <f>SUMPRODUCT($C$10:$C$321,AQ10:AQ321)/SUM($C$10:$C$321)</f>
        <v>0.13252495892973773</v>
      </c>
    </row>
    <row r="9" spans="1:43">
      <c r="B9" s="44"/>
      <c r="C9" s="44"/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AA9" s="17"/>
      <c r="AD9" s="43"/>
      <c r="AE9" s="43"/>
      <c r="AF9" s="43"/>
      <c r="AG9" s="43"/>
      <c r="AH9" s="43"/>
      <c r="AI9" s="43"/>
      <c r="AJ9" s="43"/>
      <c r="AK9" s="43"/>
      <c r="AL9" s="43"/>
      <c r="AM9" s="46"/>
      <c r="AO9" s="73"/>
      <c r="AP9" s="89"/>
    </row>
    <row r="10" spans="1:43">
      <c r="A10" s="47">
        <f>mthbeg</f>
        <v>38353</v>
      </c>
      <c r="B10" s="48">
        <f>Summary!C5</f>
        <v>205479</v>
      </c>
      <c r="C10" s="40">
        <f t="shared" ref="C10:C41" si="4">IF(AB10=0,0,IF(AND(AB10=1,$H$3=1),B10*W10,IF($H$3=2,B10,"N/A")))</f>
        <v>6369849</v>
      </c>
      <c r="D10" s="40">
        <f t="shared" ref="D10:D41" si="5">C10*AA10</f>
        <v>5261919.8667092798</v>
      </c>
      <c r="E10" s="61">
        <f>VLOOKUP($A10,[3]!CurveTable,MATCH($E$4,[3]!CurveType,0))</f>
        <v>4.5599999999999996</v>
      </c>
      <c r="F10" s="50"/>
      <c r="G10" s="49">
        <f>E10</f>
        <v>4.5599999999999996</v>
      </c>
      <c r="H10" s="61">
        <f>VLOOKUP($A10,[3]!CurveTable,MATCH($H$4,[3]!CurveType,0))</f>
        <v>0</v>
      </c>
      <c r="I10" s="49"/>
      <c r="J10" s="49">
        <f t="shared" ref="J10:J41" si="6">H10</f>
        <v>0</v>
      </c>
      <c r="K10" s="61"/>
      <c r="L10" s="49"/>
      <c r="M10" s="49"/>
      <c r="N10" s="49">
        <f>G10+J10+M10+$N$7</f>
        <v>4.1499999999999995</v>
      </c>
      <c r="O10" s="49">
        <f>Summary!E14</f>
        <v>3.75</v>
      </c>
      <c r="P10" s="49"/>
      <c r="Q10" s="61">
        <f>VLOOKUP($A10,[3]!CurveTable,MATCH($Q$4,[3]!CurveType,0))</f>
        <v>0.29499999999999998</v>
      </c>
      <c r="R10" s="61">
        <f>Q10+Summary!C$25</f>
        <v>0.29499999999999998</v>
      </c>
      <c r="S10" s="61"/>
      <c r="T10" s="70">
        <f>X10</f>
        <v>38353</v>
      </c>
      <c r="U10" s="69">
        <f t="shared" ref="U10:U41" si="7">T10-$C$3</f>
        <v>1348</v>
      </c>
      <c r="V10" s="9"/>
      <c r="W10" s="7">
        <f t="shared" ref="W10:W41" si="8">A11-A10</f>
        <v>31</v>
      </c>
      <c r="X10" s="51">
        <f t="shared" ref="X10:X41" si="9">CHOOSE(F$3,A11+24,A10)</f>
        <v>38353</v>
      </c>
      <c r="Y10" s="7">
        <f t="shared" ref="Y10:Y41" si="10">X10-C$3</f>
        <v>1348</v>
      </c>
      <c r="Z10" s="60">
        <f>VLOOKUP($A10,[3]!CurveTable,MATCH($Z$4,[3]!CurveType,0))</f>
        <v>5.2450374815092203E-2</v>
      </c>
      <c r="AA10" s="55">
        <f t="shared" ref="AA10:AA41" si="11">1/(1+CHOOSE(F$3,(Z11+($K$3/10000))/2,(Z10+($K$3/10000))/2))^(2*Y10/365.25)</f>
        <v>0.82606665663648859</v>
      </c>
      <c r="AB10" s="7">
        <f t="shared" ref="AB10:AB41" si="12">IF(AND(mthbeg&lt;=A10,mthend&gt;=A10),1,0)</f>
        <v>1</v>
      </c>
      <c r="AC10" s="7">
        <f t="shared" ref="AC10:AC41" si="13">W10*AB10</f>
        <v>31</v>
      </c>
      <c r="AD10" s="43">
        <f t="shared" ref="AD10:AD41" si="14">$D10*E10</f>
        <v>23994354.592194315</v>
      </c>
      <c r="AE10" s="43">
        <f t="shared" ref="AE10:AE41" si="15">$D10*F10</f>
        <v>0</v>
      </c>
      <c r="AF10" s="43">
        <f t="shared" ref="AF10:AF41" si="16">$D10*G10</f>
        <v>23994354.592194315</v>
      </c>
      <c r="AG10" s="43">
        <f t="shared" ref="AG10:AG41" si="17">$D10*H10</f>
        <v>0</v>
      </c>
      <c r="AH10" s="43">
        <f t="shared" ref="AH10:AH41" si="18">$D10*I10</f>
        <v>0</v>
      </c>
      <c r="AI10" s="43">
        <f t="shared" ref="AI10:AI41" si="19">$D10*J10</f>
        <v>0</v>
      </c>
      <c r="AJ10" s="43">
        <f t="shared" ref="AJ10:AJ41" si="20">$D10*K10</f>
        <v>0</v>
      </c>
      <c r="AK10" s="43">
        <f t="shared" ref="AK10:AK41" si="21">$D10*L10</f>
        <v>0</v>
      </c>
      <c r="AL10" s="43">
        <f t="shared" ref="AL10:AL41" si="22">$D10*M10</f>
        <v>0</v>
      </c>
      <c r="AM10" s="46"/>
      <c r="AO10" s="14">
        <f>_xll.EURO(N10,O10,Z10,Z10,R10,U10,0,0)</f>
        <v>0.57261713595756425</v>
      </c>
      <c r="AP10" s="90">
        <f t="shared" ref="AP10:AP41" si="23">AO10*C10</f>
        <v>3647484.6908621546</v>
      </c>
      <c r="AQ10" s="3">
        <f>-_xll.EURO(N10,O10,Z10,Z10,R10,U10,0,1)</f>
        <v>0.26530474659961295</v>
      </c>
    </row>
    <row r="11" spans="1:43">
      <c r="A11" s="47">
        <f t="shared" ref="A11:A74" si="24">EDATE(A10,1)</f>
        <v>38384</v>
      </c>
      <c r="B11" s="48">
        <f t="shared" ref="B11:B42" si="25">B10</f>
        <v>205479</v>
      </c>
      <c r="C11" s="40">
        <f t="shared" si="4"/>
        <v>5753412</v>
      </c>
      <c r="D11" s="40">
        <f t="shared" si="5"/>
        <v>4728231.947021842</v>
      </c>
      <c r="E11" s="61">
        <f>VLOOKUP($A11,[3]!CurveTable,MATCH($E$4,[3]!CurveType,0))</f>
        <v>4.4400000000000004</v>
      </c>
      <c r="F11" s="50"/>
      <c r="G11" s="49">
        <f t="shared" ref="G11:G74" si="26">E11</f>
        <v>4.4400000000000004</v>
      </c>
      <c r="H11" s="61">
        <f>VLOOKUP($A11,[3]!CurveTable,MATCH($H$4,[3]!CurveType,0))</f>
        <v>0</v>
      </c>
      <c r="I11" s="49"/>
      <c r="J11" s="49">
        <f t="shared" si="6"/>
        <v>0</v>
      </c>
      <c r="K11" s="61"/>
      <c r="L11" s="49"/>
      <c r="M11" s="49"/>
      <c r="N11" s="49">
        <f t="shared" ref="N11:N74" si="27">G11+J11+M11+$N$7</f>
        <v>4.03</v>
      </c>
      <c r="O11" s="49">
        <f>O10</f>
        <v>3.75</v>
      </c>
      <c r="P11" s="49"/>
      <c r="Q11" s="61">
        <f>VLOOKUP($A11,[3]!CurveTable,MATCH($Q$4,[3]!CurveType,0))</f>
        <v>0.28999999999999998</v>
      </c>
      <c r="R11" s="61">
        <f>Q11+Summary!C$25</f>
        <v>0.28999999999999998</v>
      </c>
      <c r="S11" s="61"/>
      <c r="T11" s="70">
        <f t="shared" ref="T11:T74" si="28">X11</f>
        <v>38384</v>
      </c>
      <c r="U11" s="69">
        <f t="shared" si="7"/>
        <v>1379</v>
      </c>
      <c r="V11" s="9"/>
      <c r="W11" s="7">
        <f t="shared" si="8"/>
        <v>28</v>
      </c>
      <c r="X11" s="51">
        <f t="shared" si="9"/>
        <v>38384</v>
      </c>
      <c r="Y11" s="7">
        <f t="shared" si="10"/>
        <v>1379</v>
      </c>
      <c r="Z11" s="60">
        <f>VLOOKUP($A11,[3]!CurveTable,MATCH($Z$4,[3]!CurveType,0))</f>
        <v>5.2659042938997001E-2</v>
      </c>
      <c r="AA11" s="55">
        <f t="shared" si="11"/>
        <v>0.82181355116265653</v>
      </c>
      <c r="AB11" s="7">
        <f t="shared" si="12"/>
        <v>1</v>
      </c>
      <c r="AC11" s="7">
        <f t="shared" si="13"/>
        <v>28</v>
      </c>
      <c r="AD11" s="43">
        <f t="shared" si="14"/>
        <v>20993349.844776981</v>
      </c>
      <c r="AE11" s="43">
        <f t="shared" si="15"/>
        <v>0</v>
      </c>
      <c r="AF11" s="43">
        <f t="shared" si="16"/>
        <v>20993349.844776981</v>
      </c>
      <c r="AG11" s="43">
        <f t="shared" si="17"/>
        <v>0</v>
      </c>
      <c r="AH11" s="43">
        <f t="shared" si="18"/>
        <v>0</v>
      </c>
      <c r="AI11" s="43">
        <f t="shared" si="19"/>
        <v>0</v>
      </c>
      <c r="AJ11" s="43">
        <f t="shared" si="20"/>
        <v>0</v>
      </c>
      <c r="AK11" s="43">
        <f t="shared" si="21"/>
        <v>0</v>
      </c>
      <c r="AL11" s="43">
        <f t="shared" si="22"/>
        <v>0</v>
      </c>
      <c r="AM11" s="46"/>
      <c r="AO11" s="14">
        <f>_xll.EURO(N11,O11,Z11,Z11,R11,U11,0,0)</f>
        <v>0.59828961849425522</v>
      </c>
      <c r="AP11" s="90">
        <f t="shared" si="23"/>
        <v>3442206.6705202698</v>
      </c>
      <c r="AQ11" s="3">
        <f>-_xll.EURO(N11,O11,Z11,Z11,R11,U11,0,1)</f>
        <v>0.27957779152837259</v>
      </c>
    </row>
    <row r="12" spans="1:43">
      <c r="A12" s="47">
        <f t="shared" si="24"/>
        <v>38412</v>
      </c>
      <c r="B12" s="48">
        <f t="shared" si="25"/>
        <v>205479</v>
      </c>
      <c r="C12" s="40">
        <f t="shared" si="4"/>
        <v>6369849</v>
      </c>
      <c r="D12" s="40">
        <f t="shared" si="5"/>
        <v>5210324.0568889827</v>
      </c>
      <c r="E12" s="61">
        <f>VLOOKUP($A12,[3]!CurveTable,MATCH($E$4,[3]!CurveType,0))</f>
        <v>4.3010000000000002</v>
      </c>
      <c r="F12" s="50"/>
      <c r="G12" s="49">
        <f t="shared" si="26"/>
        <v>4.3010000000000002</v>
      </c>
      <c r="H12" s="61">
        <f>VLOOKUP($A12,[3]!CurveTable,MATCH($H$4,[3]!CurveType,0))</f>
        <v>0</v>
      </c>
      <c r="I12" s="49"/>
      <c r="J12" s="49">
        <f t="shared" si="6"/>
        <v>0</v>
      </c>
      <c r="K12" s="61"/>
      <c r="L12" s="49"/>
      <c r="M12" s="49"/>
      <c r="N12" s="49">
        <f t="shared" si="27"/>
        <v>3.891</v>
      </c>
      <c r="O12" s="49">
        <f t="shared" ref="O12:O75" si="29">O11</f>
        <v>3.75</v>
      </c>
      <c r="P12" s="49"/>
      <c r="Q12" s="61">
        <f>VLOOKUP($A12,[3]!CurveTable,MATCH($Q$4,[3]!CurveType,0))</f>
        <v>0.28499999999999998</v>
      </c>
      <c r="R12" s="61">
        <f>Q12+Summary!C$25</f>
        <v>0.28499999999999998</v>
      </c>
      <c r="S12" s="61"/>
      <c r="T12" s="70">
        <f t="shared" si="28"/>
        <v>38412</v>
      </c>
      <c r="U12" s="69">
        <f t="shared" si="7"/>
        <v>1407</v>
      </c>
      <c r="V12" s="9"/>
      <c r="W12" s="7">
        <f t="shared" si="8"/>
        <v>31</v>
      </c>
      <c r="X12" s="51">
        <f t="shared" si="9"/>
        <v>38412</v>
      </c>
      <c r="Y12" s="7">
        <f t="shared" si="10"/>
        <v>1407</v>
      </c>
      <c r="Z12" s="60">
        <f>VLOOKUP($A12,[3]!CurveTable,MATCH($Z$4,[3]!CurveType,0))</f>
        <v>5.28475173859713E-2</v>
      </c>
      <c r="AA12" s="55">
        <f t="shared" si="11"/>
        <v>0.81796665146834446</v>
      </c>
      <c r="AB12" s="7">
        <f t="shared" si="12"/>
        <v>1</v>
      </c>
      <c r="AC12" s="7">
        <f t="shared" si="13"/>
        <v>31</v>
      </c>
      <c r="AD12" s="43">
        <f t="shared" si="14"/>
        <v>22409603.768679515</v>
      </c>
      <c r="AE12" s="43">
        <f t="shared" si="15"/>
        <v>0</v>
      </c>
      <c r="AF12" s="43">
        <f t="shared" si="16"/>
        <v>22409603.768679515</v>
      </c>
      <c r="AG12" s="43">
        <f t="shared" si="17"/>
        <v>0</v>
      </c>
      <c r="AH12" s="43">
        <f t="shared" si="18"/>
        <v>0</v>
      </c>
      <c r="AI12" s="43">
        <f t="shared" si="19"/>
        <v>0</v>
      </c>
      <c r="AJ12" s="43">
        <f t="shared" si="20"/>
        <v>0</v>
      </c>
      <c r="AK12" s="43">
        <f t="shared" si="21"/>
        <v>0</v>
      </c>
      <c r="AL12" s="43">
        <f t="shared" si="22"/>
        <v>0</v>
      </c>
      <c r="AM12" s="46"/>
      <c r="AO12" s="14">
        <f>_xll.EURO(N12,O12,Z12,Z12,R12,U12,0,0)</f>
        <v>0.63050660440001005</v>
      </c>
      <c r="AP12" s="90">
        <f t="shared" si="23"/>
        <v>4016231.8635307997</v>
      </c>
      <c r="AQ12" s="3">
        <f>-_xll.EURO(N12,O12,Z12,Z12,R12,U12,0,1)</f>
        <v>0.29760301864217681</v>
      </c>
    </row>
    <row r="13" spans="1:43">
      <c r="A13" s="47">
        <f t="shared" si="24"/>
        <v>38443</v>
      </c>
      <c r="B13" s="48">
        <f t="shared" si="25"/>
        <v>205479</v>
      </c>
      <c r="C13" s="40">
        <f t="shared" si="4"/>
        <v>6164370</v>
      </c>
      <c r="D13" s="40">
        <f t="shared" si="5"/>
        <v>5016264.0227454407</v>
      </c>
      <c r="E13" s="61">
        <f>VLOOKUP($A13,[3]!CurveTable,MATCH($E$4,[3]!CurveType,0))</f>
        <v>4.1310000000000002</v>
      </c>
      <c r="F13" s="50"/>
      <c r="G13" s="49">
        <f t="shared" si="26"/>
        <v>4.1310000000000002</v>
      </c>
      <c r="H13" s="61">
        <f>VLOOKUP($A13,[3]!CurveTable,MATCH($H$4,[3]!CurveType,0))</f>
        <v>0</v>
      </c>
      <c r="I13" s="49"/>
      <c r="J13" s="49">
        <f t="shared" si="6"/>
        <v>0</v>
      </c>
      <c r="K13" s="61"/>
      <c r="L13" s="49"/>
      <c r="M13" s="49"/>
      <c r="N13" s="49">
        <f t="shared" si="27"/>
        <v>3.7210000000000001</v>
      </c>
      <c r="O13" s="49">
        <f t="shared" si="29"/>
        <v>3.75</v>
      </c>
      <c r="P13" s="49"/>
      <c r="Q13" s="61">
        <f>VLOOKUP($A13,[3]!CurveTable,MATCH($Q$4,[3]!CurveType,0))</f>
        <v>0.27500000000000002</v>
      </c>
      <c r="R13" s="61">
        <f>Q13+Summary!C$25</f>
        <v>0.27500000000000002</v>
      </c>
      <c r="S13" s="61"/>
      <c r="T13" s="70">
        <f t="shared" si="28"/>
        <v>38443</v>
      </c>
      <c r="U13" s="69">
        <f t="shared" si="7"/>
        <v>1438</v>
      </c>
      <c r="V13" s="9"/>
      <c r="W13" s="7">
        <f t="shared" si="8"/>
        <v>30</v>
      </c>
      <c r="X13" s="51">
        <f t="shared" si="9"/>
        <v>38443</v>
      </c>
      <c r="Y13" s="7">
        <f t="shared" si="10"/>
        <v>1438</v>
      </c>
      <c r="Z13" s="60">
        <f>VLOOKUP($A13,[3]!CurveTable,MATCH($Z$4,[3]!CurveType,0))</f>
        <v>5.3040368844201199E-2</v>
      </c>
      <c r="AA13" s="55">
        <f t="shared" si="11"/>
        <v>0.81375128727598123</v>
      </c>
      <c r="AB13" s="7">
        <f t="shared" si="12"/>
        <v>1</v>
      </c>
      <c r="AC13" s="7">
        <f t="shared" si="13"/>
        <v>30</v>
      </c>
      <c r="AD13" s="43">
        <f t="shared" si="14"/>
        <v>20722186.677961417</v>
      </c>
      <c r="AE13" s="43">
        <f t="shared" si="15"/>
        <v>0</v>
      </c>
      <c r="AF13" s="43">
        <f t="shared" si="16"/>
        <v>20722186.677961417</v>
      </c>
      <c r="AG13" s="43">
        <f t="shared" si="17"/>
        <v>0</v>
      </c>
      <c r="AH13" s="43">
        <f t="shared" si="18"/>
        <v>0</v>
      </c>
      <c r="AI13" s="43">
        <f t="shared" si="19"/>
        <v>0</v>
      </c>
      <c r="AJ13" s="43">
        <f t="shared" si="20"/>
        <v>0</v>
      </c>
      <c r="AK13" s="43">
        <f t="shared" si="21"/>
        <v>0</v>
      </c>
      <c r="AL13" s="43">
        <f t="shared" si="22"/>
        <v>0</v>
      </c>
      <c r="AM13" s="46"/>
      <c r="AO13" s="14">
        <f>_xll.EURO(N13,O13,Z13,Z13,R13,U13,0,0)</f>
        <v>0.66364690352174693</v>
      </c>
      <c r="AP13" s="90">
        <f t="shared" si="23"/>
        <v>4090965.0626623509</v>
      </c>
      <c r="AQ13" s="3">
        <f>-_xll.EURO(N13,O13,Z13,Z13,R13,U13,0,1)</f>
        <v>0.32297050791118442</v>
      </c>
    </row>
    <row r="14" spans="1:43">
      <c r="A14" s="47">
        <f t="shared" si="24"/>
        <v>38473</v>
      </c>
      <c r="B14" s="48">
        <f t="shared" si="25"/>
        <v>205479</v>
      </c>
      <c r="C14" s="40">
        <f t="shared" si="4"/>
        <v>6369849</v>
      </c>
      <c r="D14" s="40">
        <f t="shared" si="5"/>
        <v>5157743.0804543793</v>
      </c>
      <c r="E14" s="61">
        <f>VLOOKUP($A14,[3]!CurveTable,MATCH($E$4,[3]!CurveType,0))</f>
        <v>4.1900000000000004</v>
      </c>
      <c r="F14" s="50"/>
      <c r="G14" s="49">
        <f t="shared" si="26"/>
        <v>4.1900000000000004</v>
      </c>
      <c r="H14" s="61">
        <f>VLOOKUP($A14,[3]!CurveTable,MATCH($H$4,[3]!CurveType,0))</f>
        <v>0</v>
      </c>
      <c r="I14" s="49"/>
      <c r="J14" s="49">
        <f t="shared" si="6"/>
        <v>0</v>
      </c>
      <c r="K14" s="61"/>
      <c r="L14" s="49"/>
      <c r="M14" s="49"/>
      <c r="N14" s="49">
        <f t="shared" si="27"/>
        <v>3.7800000000000002</v>
      </c>
      <c r="O14" s="49">
        <f t="shared" si="29"/>
        <v>3.75</v>
      </c>
      <c r="P14" s="49"/>
      <c r="Q14" s="61">
        <f>VLOOKUP($A14,[3]!CurveTable,MATCH($Q$4,[3]!CurveType,0))</f>
        <v>0.26500000000000001</v>
      </c>
      <c r="R14" s="61">
        <f>Q14+Summary!C$25</f>
        <v>0.26500000000000001</v>
      </c>
      <c r="S14" s="61"/>
      <c r="T14" s="70">
        <f t="shared" si="28"/>
        <v>38473</v>
      </c>
      <c r="U14" s="69">
        <f t="shared" si="7"/>
        <v>1468</v>
      </c>
      <c r="V14" s="9"/>
      <c r="W14" s="7">
        <f t="shared" si="8"/>
        <v>31</v>
      </c>
      <c r="X14" s="51">
        <f t="shared" si="9"/>
        <v>38473</v>
      </c>
      <c r="Y14" s="7">
        <f t="shared" si="10"/>
        <v>1468</v>
      </c>
      <c r="Z14" s="60">
        <f>VLOOKUP($A14,[3]!CurveTable,MATCH($Z$4,[3]!CurveType,0))</f>
        <v>5.3213141191210199E-2</v>
      </c>
      <c r="AA14" s="55">
        <f t="shared" si="11"/>
        <v>0.8097119853946898</v>
      </c>
      <c r="AB14" s="7">
        <f t="shared" si="12"/>
        <v>1</v>
      </c>
      <c r="AC14" s="7">
        <f t="shared" si="13"/>
        <v>31</v>
      </c>
      <c r="AD14" s="43">
        <f t="shared" si="14"/>
        <v>21610943.507103853</v>
      </c>
      <c r="AE14" s="43">
        <f t="shared" si="15"/>
        <v>0</v>
      </c>
      <c r="AF14" s="43">
        <f t="shared" si="16"/>
        <v>21610943.507103853</v>
      </c>
      <c r="AG14" s="43">
        <f t="shared" si="17"/>
        <v>0</v>
      </c>
      <c r="AH14" s="43">
        <f t="shared" si="18"/>
        <v>0</v>
      </c>
      <c r="AI14" s="43">
        <f t="shared" si="19"/>
        <v>0</v>
      </c>
      <c r="AJ14" s="43">
        <f t="shared" si="20"/>
        <v>0</v>
      </c>
      <c r="AK14" s="43">
        <f t="shared" si="21"/>
        <v>0</v>
      </c>
      <c r="AL14" s="43">
        <f t="shared" si="22"/>
        <v>0</v>
      </c>
      <c r="AM14" s="46"/>
      <c r="AO14" s="14">
        <f>_xll.EURO(N14,O14,Z14,Z14,R14,U14,0,0)</f>
        <v>0.62478532747908755</v>
      </c>
      <c r="AP14" s="90">
        <f t="shared" si="23"/>
        <v>3979788.1934573385</v>
      </c>
      <c r="AQ14" s="3">
        <f>-_xll.EURO(N14,O14,Z14,Z14,R14,U14,0,1)</f>
        <v>0.31449926900163255</v>
      </c>
    </row>
    <row r="15" spans="1:43">
      <c r="A15" s="47">
        <f t="shared" si="24"/>
        <v>38504</v>
      </c>
      <c r="B15" s="48">
        <f t="shared" si="25"/>
        <v>205479</v>
      </c>
      <c r="C15" s="40">
        <f t="shared" si="4"/>
        <v>6164370</v>
      </c>
      <c r="D15" s="40">
        <f t="shared" si="5"/>
        <v>4965620.4426140524</v>
      </c>
      <c r="E15" s="61">
        <f>VLOOKUP($A15,[3]!CurveTable,MATCH($E$4,[3]!CurveType,0))</f>
        <v>4.2300000000000004</v>
      </c>
      <c r="F15" s="50"/>
      <c r="G15" s="49">
        <f t="shared" si="26"/>
        <v>4.2300000000000004</v>
      </c>
      <c r="H15" s="61">
        <f>VLOOKUP($A15,[3]!CurveTable,MATCH($H$4,[3]!CurveType,0))</f>
        <v>0</v>
      </c>
      <c r="I15" s="49"/>
      <c r="J15" s="49">
        <f t="shared" si="6"/>
        <v>0</v>
      </c>
      <c r="K15" s="61"/>
      <c r="L15" s="49"/>
      <c r="M15" s="49"/>
      <c r="N15" s="49">
        <f t="shared" si="27"/>
        <v>3.8200000000000003</v>
      </c>
      <c r="O15" s="49">
        <f t="shared" si="29"/>
        <v>3.75</v>
      </c>
      <c r="P15" s="49"/>
      <c r="Q15" s="61">
        <f>VLOOKUP($A15,[3]!CurveTable,MATCH($Q$4,[3]!CurveType,0))</f>
        <v>0.26</v>
      </c>
      <c r="R15" s="61">
        <f>Q15+Summary!C$25</f>
        <v>0.26</v>
      </c>
      <c r="S15" s="61"/>
      <c r="T15" s="70">
        <f t="shared" si="28"/>
        <v>38504</v>
      </c>
      <c r="U15" s="69">
        <f t="shared" si="7"/>
        <v>1499</v>
      </c>
      <c r="V15" s="9"/>
      <c r="W15" s="7">
        <f t="shared" si="8"/>
        <v>30</v>
      </c>
      <c r="X15" s="51">
        <f t="shared" si="9"/>
        <v>38504</v>
      </c>
      <c r="Y15" s="7">
        <f t="shared" si="10"/>
        <v>1499</v>
      </c>
      <c r="Z15" s="60">
        <f>VLOOKUP($A15,[3]!CurveTable,MATCH($Z$4,[3]!CurveType,0))</f>
        <v>5.3391672626907E-2</v>
      </c>
      <c r="AA15" s="55">
        <f t="shared" si="11"/>
        <v>0.80553575509160746</v>
      </c>
      <c r="AB15" s="7">
        <f t="shared" si="12"/>
        <v>1</v>
      </c>
      <c r="AC15" s="7">
        <f t="shared" si="13"/>
        <v>30</v>
      </c>
      <c r="AD15" s="43">
        <f t="shared" si="14"/>
        <v>21004574.472257443</v>
      </c>
      <c r="AE15" s="43">
        <f t="shared" si="15"/>
        <v>0</v>
      </c>
      <c r="AF15" s="43">
        <f t="shared" si="16"/>
        <v>21004574.472257443</v>
      </c>
      <c r="AG15" s="43">
        <f t="shared" si="17"/>
        <v>0</v>
      </c>
      <c r="AH15" s="43">
        <f t="shared" si="18"/>
        <v>0</v>
      </c>
      <c r="AI15" s="43">
        <f t="shared" si="19"/>
        <v>0</v>
      </c>
      <c r="AJ15" s="43">
        <f t="shared" si="20"/>
        <v>0</v>
      </c>
      <c r="AK15" s="43">
        <f t="shared" si="21"/>
        <v>0</v>
      </c>
      <c r="AL15" s="43">
        <f t="shared" si="22"/>
        <v>0</v>
      </c>
      <c r="AM15" s="46"/>
      <c r="AO15" s="14">
        <f>_xll.EURO(N15,O15,Z15,Z15,R15,U15,0,0)</f>
        <v>0.60379807097840499</v>
      </c>
      <c r="AP15" s="90">
        <f t="shared" si="23"/>
        <v>3722034.7147971503</v>
      </c>
      <c r="AQ15" s="3">
        <f>-_xll.EURO(N15,O15,Z15,Z15,R15,U15,0,1)</f>
        <v>0.30737091167818392</v>
      </c>
    </row>
    <row r="16" spans="1:43">
      <c r="A16" s="47">
        <f t="shared" si="24"/>
        <v>38534</v>
      </c>
      <c r="B16" s="48">
        <f t="shared" si="25"/>
        <v>205479</v>
      </c>
      <c r="C16" s="40">
        <f t="shared" si="4"/>
        <v>6369849</v>
      </c>
      <c r="D16" s="40">
        <f t="shared" si="5"/>
        <v>5105343.4026662791</v>
      </c>
      <c r="E16" s="61">
        <f>VLOOKUP($A16,[3]!CurveTable,MATCH($E$4,[3]!CurveType,0))</f>
        <v>4.2750000000000004</v>
      </c>
      <c r="F16" s="50"/>
      <c r="G16" s="49">
        <f t="shared" si="26"/>
        <v>4.2750000000000004</v>
      </c>
      <c r="H16" s="61">
        <f>VLOOKUP($A16,[3]!CurveTable,MATCH($H$4,[3]!CurveType,0))</f>
        <v>0</v>
      </c>
      <c r="I16" s="49"/>
      <c r="J16" s="49">
        <f t="shared" si="6"/>
        <v>0</v>
      </c>
      <c r="K16" s="61"/>
      <c r="L16" s="49"/>
      <c r="M16" s="49"/>
      <c r="N16" s="49">
        <f t="shared" si="27"/>
        <v>3.8650000000000002</v>
      </c>
      <c r="O16" s="49">
        <f t="shared" si="29"/>
        <v>3.75</v>
      </c>
      <c r="P16" s="49"/>
      <c r="Q16" s="61">
        <f>VLOOKUP($A16,[3]!CurveTable,MATCH($Q$4,[3]!CurveType,0))</f>
        <v>0.26</v>
      </c>
      <c r="R16" s="61">
        <f>Q16+Summary!C$25</f>
        <v>0.26</v>
      </c>
      <c r="S16" s="61"/>
      <c r="T16" s="70">
        <f t="shared" si="28"/>
        <v>38534</v>
      </c>
      <c r="U16" s="69">
        <f t="shared" si="7"/>
        <v>1529</v>
      </c>
      <c r="V16" s="9"/>
      <c r="W16" s="7">
        <f t="shared" si="8"/>
        <v>31</v>
      </c>
      <c r="X16" s="51">
        <f t="shared" si="9"/>
        <v>38534</v>
      </c>
      <c r="Y16" s="7">
        <f t="shared" si="10"/>
        <v>1529</v>
      </c>
      <c r="Z16" s="60">
        <f>VLOOKUP($A16,[3]!CurveTable,MATCH($Z$4,[3]!CurveType,0))</f>
        <v>5.3566431721326697E-2</v>
      </c>
      <c r="AA16" s="55">
        <f t="shared" si="11"/>
        <v>0.80148578132170467</v>
      </c>
      <c r="AB16" s="7">
        <f t="shared" si="12"/>
        <v>1</v>
      </c>
      <c r="AC16" s="7">
        <f t="shared" si="13"/>
        <v>31</v>
      </c>
      <c r="AD16" s="43">
        <f t="shared" si="14"/>
        <v>21825343.046398345</v>
      </c>
      <c r="AE16" s="43">
        <f t="shared" si="15"/>
        <v>0</v>
      </c>
      <c r="AF16" s="43">
        <f t="shared" si="16"/>
        <v>21825343.046398345</v>
      </c>
      <c r="AG16" s="43">
        <f t="shared" si="17"/>
        <v>0</v>
      </c>
      <c r="AH16" s="43">
        <f t="shared" si="18"/>
        <v>0</v>
      </c>
      <c r="AI16" s="43">
        <f t="shared" si="19"/>
        <v>0</v>
      </c>
      <c r="AJ16" s="43">
        <f t="shared" si="20"/>
        <v>0</v>
      </c>
      <c r="AK16" s="43">
        <f t="shared" si="21"/>
        <v>0</v>
      </c>
      <c r="AL16" s="43">
        <f t="shared" si="22"/>
        <v>0</v>
      </c>
      <c r="AM16" s="46"/>
      <c r="AO16" s="14">
        <f>_xll.EURO(N16,O16,Z16,Z16,R16,U16,0,0)</f>
        <v>0.59324413113066399</v>
      </c>
      <c r="AP16" s="90">
        <f t="shared" si="23"/>
        <v>3778875.5354385288</v>
      </c>
      <c r="AQ16" s="3">
        <f>-_xll.EURO(N16,O16,Z16,Z16,R16,U16,0,1)</f>
        <v>0.2984228545601943</v>
      </c>
    </row>
    <row r="17" spans="1:43">
      <c r="A17" s="47">
        <f t="shared" si="24"/>
        <v>38565</v>
      </c>
      <c r="B17" s="48">
        <f t="shared" si="25"/>
        <v>205479</v>
      </c>
      <c r="C17" s="40">
        <f t="shared" si="4"/>
        <v>6369849</v>
      </c>
      <c r="D17" s="40">
        <f t="shared" si="5"/>
        <v>5078629.7918632375</v>
      </c>
      <c r="E17" s="61">
        <f>VLOOKUP($A17,[3]!CurveTable,MATCH($E$4,[3]!CurveType,0))</f>
        <v>4.3099999999999996</v>
      </c>
      <c r="F17" s="50"/>
      <c r="G17" s="49">
        <f t="shared" si="26"/>
        <v>4.3099999999999996</v>
      </c>
      <c r="H17" s="61">
        <f>VLOOKUP($A17,[3]!CurveTable,MATCH($H$4,[3]!CurveType,0))</f>
        <v>0</v>
      </c>
      <c r="I17" s="49"/>
      <c r="J17" s="49">
        <f t="shared" si="6"/>
        <v>0</v>
      </c>
      <c r="K17" s="61"/>
      <c r="L17" s="49"/>
      <c r="M17" s="49"/>
      <c r="N17" s="49">
        <f t="shared" si="27"/>
        <v>3.8999999999999995</v>
      </c>
      <c r="O17" s="49">
        <f t="shared" si="29"/>
        <v>3.75</v>
      </c>
      <c r="P17" s="49"/>
      <c r="Q17" s="61">
        <f>VLOOKUP($A17,[3]!CurveTable,MATCH($Q$4,[3]!CurveType,0))</f>
        <v>0.26</v>
      </c>
      <c r="R17" s="61">
        <f>Q17+Summary!C$25</f>
        <v>0.26</v>
      </c>
      <c r="S17" s="61"/>
      <c r="T17" s="70">
        <f t="shared" si="28"/>
        <v>38565</v>
      </c>
      <c r="U17" s="69">
        <f t="shared" si="7"/>
        <v>1560</v>
      </c>
      <c r="V17" s="9"/>
      <c r="W17" s="7">
        <f t="shared" si="8"/>
        <v>31</v>
      </c>
      <c r="X17" s="51">
        <f t="shared" si="9"/>
        <v>38565</v>
      </c>
      <c r="Y17" s="7">
        <f t="shared" si="10"/>
        <v>1560</v>
      </c>
      <c r="Z17" s="60">
        <f>VLOOKUP($A17,[3]!CurveTable,MATCH($Z$4,[3]!CurveType,0))</f>
        <v>5.37490690811313E-2</v>
      </c>
      <c r="AA17" s="55">
        <f t="shared" si="11"/>
        <v>0.79729202244248454</v>
      </c>
      <c r="AB17" s="7">
        <f t="shared" si="12"/>
        <v>1</v>
      </c>
      <c r="AC17" s="7">
        <f t="shared" si="13"/>
        <v>31</v>
      </c>
      <c r="AD17" s="43">
        <f t="shared" si="14"/>
        <v>21888894.40293055</v>
      </c>
      <c r="AE17" s="43">
        <f t="shared" si="15"/>
        <v>0</v>
      </c>
      <c r="AF17" s="43">
        <f t="shared" si="16"/>
        <v>21888894.40293055</v>
      </c>
      <c r="AG17" s="43">
        <f t="shared" si="17"/>
        <v>0</v>
      </c>
      <c r="AH17" s="43">
        <f t="shared" si="18"/>
        <v>0</v>
      </c>
      <c r="AI17" s="43">
        <f t="shared" si="19"/>
        <v>0</v>
      </c>
      <c r="AJ17" s="43">
        <f t="shared" si="20"/>
        <v>0</v>
      </c>
      <c r="AK17" s="43">
        <f t="shared" si="21"/>
        <v>0</v>
      </c>
      <c r="AL17" s="43">
        <f t="shared" si="22"/>
        <v>0</v>
      </c>
      <c r="AM17" s="46"/>
      <c r="AO17" s="14">
        <f>_xll.EURO(N17,O17,Z17,Z17,R17,U17,0,0)</f>
        <v>0.58605435607851231</v>
      </c>
      <c r="AP17" s="90">
        <f t="shared" si="23"/>
        <v>3733077.7540123556</v>
      </c>
      <c r="AQ17" s="3">
        <f>-_xll.EURO(N17,O17,Z17,Z17,R17,U17,0,1)</f>
        <v>0.29116810094069262</v>
      </c>
    </row>
    <row r="18" spans="1:43">
      <c r="A18" s="47">
        <f t="shared" si="24"/>
        <v>38596</v>
      </c>
      <c r="B18" s="48">
        <f t="shared" si="25"/>
        <v>205479</v>
      </c>
      <c r="C18" s="40">
        <f t="shared" si="4"/>
        <v>6164370</v>
      </c>
      <c r="D18" s="40">
        <f t="shared" si="5"/>
        <v>4888939.13957748</v>
      </c>
      <c r="E18" s="61">
        <f>VLOOKUP($A18,[3]!CurveTable,MATCH($E$4,[3]!CurveType,0))</f>
        <v>4.3150000000000004</v>
      </c>
      <c r="F18" s="50"/>
      <c r="G18" s="49">
        <f t="shared" si="26"/>
        <v>4.3150000000000004</v>
      </c>
      <c r="H18" s="61">
        <f>VLOOKUP($A18,[3]!CurveTable,MATCH($H$4,[3]!CurveType,0))</f>
        <v>0</v>
      </c>
      <c r="I18" s="49"/>
      <c r="J18" s="49">
        <f t="shared" si="6"/>
        <v>0</v>
      </c>
      <c r="K18" s="61"/>
      <c r="L18" s="49"/>
      <c r="M18" s="49"/>
      <c r="N18" s="49">
        <f t="shared" si="27"/>
        <v>3.9050000000000002</v>
      </c>
      <c r="O18" s="49">
        <f t="shared" si="29"/>
        <v>3.75</v>
      </c>
      <c r="P18" s="49"/>
      <c r="Q18" s="61">
        <f>VLOOKUP($A18,[3]!CurveTable,MATCH($Q$4,[3]!CurveType,0))</f>
        <v>0.26</v>
      </c>
      <c r="R18" s="61">
        <f>Q18+Summary!C$25</f>
        <v>0.26</v>
      </c>
      <c r="S18" s="61"/>
      <c r="T18" s="70">
        <f t="shared" si="28"/>
        <v>38596</v>
      </c>
      <c r="U18" s="69">
        <f t="shared" si="7"/>
        <v>1591</v>
      </c>
      <c r="V18" s="9"/>
      <c r="W18" s="7">
        <f t="shared" si="8"/>
        <v>30</v>
      </c>
      <c r="X18" s="51">
        <f t="shared" si="9"/>
        <v>38596</v>
      </c>
      <c r="Y18" s="7">
        <f t="shared" si="10"/>
        <v>1591</v>
      </c>
      <c r="Z18" s="60">
        <f>VLOOKUP($A18,[3]!CurveTable,MATCH($Z$4,[3]!CurveType,0))</f>
        <v>5.3931706452051899E-2</v>
      </c>
      <c r="AA18" s="55">
        <f t="shared" si="11"/>
        <v>0.79309631634335376</v>
      </c>
      <c r="AB18" s="7">
        <f t="shared" si="12"/>
        <v>1</v>
      </c>
      <c r="AC18" s="7">
        <f t="shared" si="13"/>
        <v>30</v>
      </c>
      <c r="AD18" s="43">
        <f t="shared" si="14"/>
        <v>21095772.387276828</v>
      </c>
      <c r="AE18" s="43">
        <f t="shared" si="15"/>
        <v>0</v>
      </c>
      <c r="AF18" s="43">
        <f t="shared" si="16"/>
        <v>21095772.387276828</v>
      </c>
      <c r="AG18" s="43">
        <f t="shared" si="17"/>
        <v>0</v>
      </c>
      <c r="AH18" s="43">
        <f t="shared" si="18"/>
        <v>0</v>
      </c>
      <c r="AI18" s="43">
        <f t="shared" si="19"/>
        <v>0</v>
      </c>
      <c r="AJ18" s="43">
        <f t="shared" si="20"/>
        <v>0</v>
      </c>
      <c r="AK18" s="43">
        <f t="shared" si="21"/>
        <v>0</v>
      </c>
      <c r="AL18" s="43">
        <f t="shared" si="22"/>
        <v>0</v>
      </c>
      <c r="AM18" s="46"/>
      <c r="AO18" s="14">
        <f>_xll.EURO(N18,O18,Z18,Z18,R18,U18,0,0)</f>
        <v>0.58764218922535427</v>
      </c>
      <c r="AP18" s="90">
        <f t="shared" si="23"/>
        <v>3622443.8819950973</v>
      </c>
      <c r="AQ18" s="3">
        <f>-_xll.EURO(N18,O18,Z18,Z18,R18,U18,0,1)</f>
        <v>0.28833308061248686</v>
      </c>
    </row>
    <row r="19" spans="1:43">
      <c r="A19" s="47">
        <f t="shared" si="24"/>
        <v>38626</v>
      </c>
      <c r="B19" s="48">
        <f t="shared" si="25"/>
        <v>205479</v>
      </c>
      <c r="C19" s="40">
        <f t="shared" si="4"/>
        <v>6369849</v>
      </c>
      <c r="D19" s="40">
        <f t="shared" si="5"/>
        <v>5026029.6760855159</v>
      </c>
      <c r="E19" s="61">
        <f>VLOOKUP($A19,[3]!CurveTable,MATCH($E$4,[3]!CurveType,0))</f>
        <v>4.3449999999999998</v>
      </c>
      <c r="F19" s="50"/>
      <c r="G19" s="49">
        <f t="shared" si="26"/>
        <v>4.3449999999999998</v>
      </c>
      <c r="H19" s="61">
        <f>VLOOKUP($A19,[3]!CurveTable,MATCH($H$4,[3]!CurveType,0))</f>
        <v>0</v>
      </c>
      <c r="I19" s="49"/>
      <c r="J19" s="49">
        <f t="shared" si="6"/>
        <v>0</v>
      </c>
      <c r="K19" s="61"/>
      <c r="L19" s="49"/>
      <c r="M19" s="49"/>
      <c r="N19" s="49">
        <f t="shared" si="27"/>
        <v>3.9349999999999996</v>
      </c>
      <c r="O19" s="49">
        <f t="shared" si="29"/>
        <v>3.75</v>
      </c>
      <c r="P19" s="49"/>
      <c r="Q19" s="61">
        <f>VLOOKUP($A19,[3]!CurveTable,MATCH($Q$4,[3]!CurveType,0))</f>
        <v>0.26</v>
      </c>
      <c r="R19" s="61">
        <f>Q19+Summary!C$25</f>
        <v>0.26</v>
      </c>
      <c r="S19" s="61"/>
      <c r="T19" s="70">
        <f t="shared" si="28"/>
        <v>38626</v>
      </c>
      <c r="U19" s="69">
        <f t="shared" si="7"/>
        <v>1621</v>
      </c>
      <c r="V19" s="9"/>
      <c r="W19" s="7">
        <f t="shared" si="8"/>
        <v>31</v>
      </c>
      <c r="X19" s="51">
        <f t="shared" si="9"/>
        <v>38626</v>
      </c>
      <c r="Y19" s="7">
        <f t="shared" si="10"/>
        <v>1621</v>
      </c>
      <c r="Z19" s="60">
        <f>VLOOKUP($A19,[3]!CurveTable,MATCH($Z$4,[3]!CurveType,0))</f>
        <v>5.4108452305462205E-2</v>
      </c>
      <c r="AA19" s="55">
        <f t="shared" si="11"/>
        <v>0.78903435169114933</v>
      </c>
      <c r="AB19" s="7">
        <f t="shared" si="12"/>
        <v>1</v>
      </c>
      <c r="AC19" s="7">
        <f t="shared" si="13"/>
        <v>31</v>
      </c>
      <c r="AD19" s="43">
        <f t="shared" si="14"/>
        <v>21838098.942591567</v>
      </c>
      <c r="AE19" s="43">
        <f t="shared" si="15"/>
        <v>0</v>
      </c>
      <c r="AF19" s="43">
        <f t="shared" si="16"/>
        <v>21838098.942591567</v>
      </c>
      <c r="AG19" s="43">
        <f t="shared" si="17"/>
        <v>0</v>
      </c>
      <c r="AH19" s="43">
        <f t="shared" si="18"/>
        <v>0</v>
      </c>
      <c r="AI19" s="43">
        <f t="shared" si="19"/>
        <v>0</v>
      </c>
      <c r="AJ19" s="43">
        <f t="shared" si="20"/>
        <v>0</v>
      </c>
      <c r="AK19" s="43">
        <f t="shared" si="21"/>
        <v>0</v>
      </c>
      <c r="AL19" s="43">
        <f t="shared" si="22"/>
        <v>0</v>
      </c>
      <c r="AM19" s="46"/>
      <c r="AO19" s="14">
        <f>_xll.EURO(N19,O19,Z19,Z19,R19,U19,0,0)</f>
        <v>0.58193453096874403</v>
      </c>
      <c r="AP19" s="90">
        <f t="shared" si="23"/>
        <v>3706835.0901567233</v>
      </c>
      <c r="AQ19" s="3">
        <f>-_xll.EURO(N19,O19,Z19,Z19,R19,U19,0,1)</f>
        <v>0.28216964651330551</v>
      </c>
    </row>
    <row r="20" spans="1:43">
      <c r="A20" s="47">
        <f t="shared" si="24"/>
        <v>38657</v>
      </c>
      <c r="B20" s="48">
        <f t="shared" si="25"/>
        <v>205479</v>
      </c>
      <c r="C20" s="40">
        <f t="shared" si="4"/>
        <v>6164370</v>
      </c>
      <c r="D20" s="40">
        <f t="shared" si="5"/>
        <v>4838016.9537546672</v>
      </c>
      <c r="E20" s="61">
        <f>VLOOKUP($A20,[3]!CurveTable,MATCH($E$4,[3]!CurveType,0))</f>
        <v>4.4550000000000001</v>
      </c>
      <c r="F20" s="50"/>
      <c r="G20" s="49">
        <f t="shared" si="26"/>
        <v>4.4550000000000001</v>
      </c>
      <c r="H20" s="61">
        <f>VLOOKUP($A20,[3]!CurveTable,MATCH($H$4,[3]!CurveType,0))</f>
        <v>0</v>
      </c>
      <c r="I20" s="49"/>
      <c r="J20" s="49">
        <f t="shared" si="6"/>
        <v>0</v>
      </c>
      <c r="K20" s="61"/>
      <c r="L20" s="49"/>
      <c r="M20" s="49"/>
      <c r="N20" s="49">
        <f t="shared" si="27"/>
        <v>4.0449999999999999</v>
      </c>
      <c r="O20" s="49">
        <f t="shared" si="29"/>
        <v>3.75</v>
      </c>
      <c r="P20" s="49"/>
      <c r="Q20" s="61">
        <f>VLOOKUP($A20,[3]!CurveTable,MATCH($Q$4,[3]!CurveType,0))</f>
        <v>0.26</v>
      </c>
      <c r="R20" s="61">
        <f>Q20+Summary!C$25</f>
        <v>0.26</v>
      </c>
      <c r="S20" s="61"/>
      <c r="T20" s="70">
        <f t="shared" si="28"/>
        <v>38657</v>
      </c>
      <c r="U20" s="69">
        <f t="shared" si="7"/>
        <v>1652</v>
      </c>
      <c r="V20" s="9"/>
      <c r="W20" s="7">
        <f t="shared" si="8"/>
        <v>30</v>
      </c>
      <c r="X20" s="51">
        <f t="shared" si="9"/>
        <v>38657</v>
      </c>
      <c r="Y20" s="7">
        <f t="shared" si="10"/>
        <v>1652</v>
      </c>
      <c r="Z20" s="60">
        <f>VLOOKUP($A20,[3]!CurveTable,MATCH($Z$4,[3]!CurveType,0))</f>
        <v>5.42910896982556E-2</v>
      </c>
      <c r="AA20" s="55">
        <f t="shared" si="11"/>
        <v>0.78483558802516196</v>
      </c>
      <c r="AB20" s="7">
        <f t="shared" si="12"/>
        <v>1</v>
      </c>
      <c r="AC20" s="7">
        <f t="shared" si="13"/>
        <v>30</v>
      </c>
      <c r="AD20" s="43">
        <f t="shared" si="14"/>
        <v>21553365.528977044</v>
      </c>
      <c r="AE20" s="43">
        <f t="shared" si="15"/>
        <v>0</v>
      </c>
      <c r="AF20" s="43">
        <f t="shared" si="16"/>
        <v>21553365.528977044</v>
      </c>
      <c r="AG20" s="43">
        <f t="shared" si="17"/>
        <v>0</v>
      </c>
      <c r="AH20" s="43">
        <f t="shared" si="18"/>
        <v>0</v>
      </c>
      <c r="AI20" s="43">
        <f t="shared" si="19"/>
        <v>0</v>
      </c>
      <c r="AJ20" s="43">
        <f t="shared" si="20"/>
        <v>0</v>
      </c>
      <c r="AK20" s="43">
        <f t="shared" si="21"/>
        <v>0</v>
      </c>
      <c r="AL20" s="43">
        <f t="shared" si="22"/>
        <v>0</v>
      </c>
      <c r="AM20" s="46"/>
      <c r="AO20" s="14">
        <f>_xll.EURO(N20,O20,Z20,Z20,R20,U20,0,0)</f>
        <v>0.55476990746671029</v>
      </c>
      <c r="AP20" s="90">
        <f t="shared" si="23"/>
        <v>3419806.9744905648</v>
      </c>
      <c r="AQ20" s="3">
        <f>-_xll.EURO(N20,O20,Z20,Z20,R20,U20,0,1)</f>
        <v>0.26569698073497672</v>
      </c>
    </row>
    <row r="21" spans="1:43">
      <c r="A21" s="47">
        <f t="shared" si="24"/>
        <v>38687</v>
      </c>
      <c r="B21" s="48">
        <f t="shared" si="25"/>
        <v>205479</v>
      </c>
      <c r="C21" s="40">
        <f t="shared" si="4"/>
        <v>6369849</v>
      </c>
      <c r="D21" s="40">
        <f t="shared" si="5"/>
        <v>4973394.3818656839</v>
      </c>
      <c r="E21" s="61">
        <f>VLOOKUP($A21,[3]!CurveTable,MATCH($E$4,[3]!CurveType,0))</f>
        <v>4.5750000000000002</v>
      </c>
      <c r="F21" s="50"/>
      <c r="G21" s="49">
        <f t="shared" si="26"/>
        <v>4.5750000000000002</v>
      </c>
      <c r="H21" s="61">
        <f>VLOOKUP($A21,[3]!CurveTable,MATCH($H$4,[3]!CurveType,0))</f>
        <v>0</v>
      </c>
      <c r="I21" s="49"/>
      <c r="J21" s="49">
        <f t="shared" si="6"/>
        <v>0</v>
      </c>
      <c r="K21" s="61"/>
      <c r="L21" s="49"/>
      <c r="M21" s="49"/>
      <c r="N21" s="49">
        <f t="shared" si="27"/>
        <v>4.165</v>
      </c>
      <c r="O21" s="49">
        <f t="shared" si="29"/>
        <v>3.75</v>
      </c>
      <c r="P21" s="49"/>
      <c r="Q21" s="61">
        <f>VLOOKUP($A21,[3]!CurveTable,MATCH($Q$4,[3]!CurveType,0))</f>
        <v>0.26</v>
      </c>
      <c r="R21" s="61">
        <f>Q21+Summary!C$25</f>
        <v>0.26</v>
      </c>
      <c r="S21" s="61"/>
      <c r="T21" s="70">
        <f t="shared" si="28"/>
        <v>38687</v>
      </c>
      <c r="U21" s="69">
        <f t="shared" si="7"/>
        <v>1682</v>
      </c>
      <c r="V21" s="9"/>
      <c r="W21" s="7">
        <f t="shared" si="8"/>
        <v>31</v>
      </c>
      <c r="X21" s="51">
        <f t="shared" si="9"/>
        <v>38687</v>
      </c>
      <c r="Y21" s="7">
        <f t="shared" si="10"/>
        <v>1682</v>
      </c>
      <c r="Z21" s="60">
        <f>VLOOKUP($A21,[3]!CurveTable,MATCH($Z$4,[3]!CurveType,0))</f>
        <v>5.4467835572830303E-2</v>
      </c>
      <c r="AA21" s="55">
        <f t="shared" si="11"/>
        <v>0.7807711582905158</v>
      </c>
      <c r="AB21" s="7">
        <f t="shared" si="12"/>
        <v>1</v>
      </c>
      <c r="AC21" s="7">
        <f t="shared" si="13"/>
        <v>31</v>
      </c>
      <c r="AD21" s="43">
        <f t="shared" si="14"/>
        <v>22753279.297035504</v>
      </c>
      <c r="AE21" s="43">
        <f t="shared" si="15"/>
        <v>0</v>
      </c>
      <c r="AF21" s="43">
        <f t="shared" si="16"/>
        <v>22753279.297035504</v>
      </c>
      <c r="AG21" s="43">
        <f t="shared" si="17"/>
        <v>0</v>
      </c>
      <c r="AH21" s="43">
        <f t="shared" si="18"/>
        <v>0</v>
      </c>
      <c r="AI21" s="43">
        <f t="shared" si="19"/>
        <v>0</v>
      </c>
      <c r="AJ21" s="43">
        <f t="shared" si="20"/>
        <v>0</v>
      </c>
      <c r="AK21" s="43">
        <f t="shared" si="21"/>
        <v>0</v>
      </c>
      <c r="AL21" s="43">
        <f t="shared" si="22"/>
        <v>0</v>
      </c>
      <c r="AM21" s="46"/>
      <c r="AO21" s="14">
        <f>_xll.EURO(N21,O21,Z21,Z21,R21,U21,0,0)</f>
        <v>0.52683384714479087</v>
      </c>
      <c r="AP21" s="90">
        <f t="shared" si="23"/>
        <v>3355852.0544013991</v>
      </c>
      <c r="AQ21" s="3">
        <f>-_xll.EURO(N21,O21,Z21,Z21,R21,U21,0,1)</f>
        <v>0.24917885357947672</v>
      </c>
    </row>
    <row r="22" spans="1:43">
      <c r="A22" s="47">
        <f t="shared" si="24"/>
        <v>38718</v>
      </c>
      <c r="B22" s="48">
        <f t="shared" si="25"/>
        <v>205479</v>
      </c>
      <c r="C22" s="40">
        <f t="shared" si="4"/>
        <v>6369849</v>
      </c>
      <c r="D22" s="40">
        <f t="shared" si="5"/>
        <v>4946635.9000335233</v>
      </c>
      <c r="E22" s="61">
        <f>VLOOKUP($A22,[3]!CurveTable,MATCH($E$4,[3]!CurveType,0))</f>
        <v>4.585</v>
      </c>
      <c r="F22" s="50"/>
      <c r="G22" s="49">
        <f t="shared" si="26"/>
        <v>4.585</v>
      </c>
      <c r="H22" s="61">
        <f>VLOOKUP($A22,[3]!CurveTable,MATCH($H$4,[3]!CurveType,0))</f>
        <v>0</v>
      </c>
      <c r="I22" s="49"/>
      <c r="J22" s="49">
        <f t="shared" si="6"/>
        <v>0</v>
      </c>
      <c r="K22" s="61"/>
      <c r="L22" s="49"/>
      <c r="M22" s="49"/>
      <c r="N22" s="49">
        <f t="shared" si="27"/>
        <v>4.1749999999999998</v>
      </c>
      <c r="O22" s="49">
        <f t="shared" si="29"/>
        <v>3.75</v>
      </c>
      <c r="P22" s="49"/>
      <c r="Q22" s="61">
        <f>VLOOKUP($A22,[3]!CurveTable,MATCH($Q$4,[3]!CurveType,0))</f>
        <v>0.26</v>
      </c>
      <c r="R22" s="61">
        <f>Q22+Summary!C$25</f>
        <v>0.26</v>
      </c>
      <c r="S22" s="61"/>
      <c r="T22" s="70">
        <f t="shared" si="28"/>
        <v>38718</v>
      </c>
      <c r="U22" s="69">
        <f t="shared" si="7"/>
        <v>1713</v>
      </c>
      <c r="V22" s="9"/>
      <c r="W22" s="7">
        <f t="shared" si="8"/>
        <v>31</v>
      </c>
      <c r="X22" s="51">
        <f t="shared" si="9"/>
        <v>38718</v>
      </c>
      <c r="Y22" s="7">
        <f t="shared" si="10"/>
        <v>1713</v>
      </c>
      <c r="Z22" s="60">
        <f>VLOOKUP($A22,[3]!CurveTable,MATCH($Z$4,[3]!CurveType,0))</f>
        <v>5.4650472987492399E-2</v>
      </c>
      <c r="AA22" s="55">
        <f t="shared" si="11"/>
        <v>0.77657035512671069</v>
      </c>
      <c r="AB22" s="7">
        <f t="shared" si="12"/>
        <v>1</v>
      </c>
      <c r="AC22" s="7">
        <f t="shared" si="13"/>
        <v>31</v>
      </c>
      <c r="AD22" s="43">
        <f t="shared" si="14"/>
        <v>22680325.601653703</v>
      </c>
      <c r="AE22" s="43">
        <f t="shared" si="15"/>
        <v>0</v>
      </c>
      <c r="AF22" s="43">
        <f t="shared" si="16"/>
        <v>22680325.601653703</v>
      </c>
      <c r="AG22" s="43">
        <f t="shared" si="17"/>
        <v>0</v>
      </c>
      <c r="AH22" s="43">
        <f t="shared" si="18"/>
        <v>0</v>
      </c>
      <c r="AI22" s="43">
        <f t="shared" si="19"/>
        <v>0</v>
      </c>
      <c r="AJ22" s="43">
        <f t="shared" si="20"/>
        <v>0</v>
      </c>
      <c r="AK22" s="43">
        <f t="shared" si="21"/>
        <v>0</v>
      </c>
      <c r="AL22" s="43">
        <f t="shared" si="22"/>
        <v>0</v>
      </c>
      <c r="AM22" s="46"/>
      <c r="AO22" s="14">
        <f>_xll.EURO(N22,O22,Z22,Z22,R22,U22,0,0)</f>
        <v>0.52738518059761597</v>
      </c>
      <c r="AP22" s="90">
        <f t="shared" si="23"/>
        <v>3359363.9652445433</v>
      </c>
      <c r="AQ22" s="3">
        <f>-_xll.EURO(N22,O22,Z22,Z22,R22,U22,0,1)</f>
        <v>0.24640482229670693</v>
      </c>
    </row>
    <row r="23" spans="1:43">
      <c r="A23" s="47">
        <f t="shared" si="24"/>
        <v>38749</v>
      </c>
      <c r="B23" s="48">
        <f t="shared" si="25"/>
        <v>205479</v>
      </c>
      <c r="C23" s="40">
        <f t="shared" si="4"/>
        <v>5753412</v>
      </c>
      <c r="D23" s="40">
        <f t="shared" si="5"/>
        <v>4443756.5111684538</v>
      </c>
      <c r="E23" s="61">
        <f>VLOOKUP($A23,[3]!CurveTable,MATCH($E$4,[3]!CurveType,0))</f>
        <v>4.4649999999999999</v>
      </c>
      <c r="F23" s="50"/>
      <c r="G23" s="49">
        <f t="shared" si="26"/>
        <v>4.4649999999999999</v>
      </c>
      <c r="H23" s="61">
        <f>VLOOKUP($A23,[3]!CurveTable,MATCH($H$4,[3]!CurveType,0))</f>
        <v>0</v>
      </c>
      <c r="I23" s="49"/>
      <c r="J23" s="49">
        <f t="shared" si="6"/>
        <v>0</v>
      </c>
      <c r="K23" s="61"/>
      <c r="L23" s="49"/>
      <c r="M23" s="49"/>
      <c r="N23" s="49">
        <f t="shared" si="27"/>
        <v>4.0549999999999997</v>
      </c>
      <c r="O23" s="49">
        <f t="shared" si="29"/>
        <v>3.75</v>
      </c>
      <c r="P23" s="49"/>
      <c r="Q23" s="61">
        <f>VLOOKUP($A23,[3]!CurveTable,MATCH($Q$4,[3]!CurveType,0))</f>
        <v>0.26</v>
      </c>
      <c r="R23" s="61">
        <f>Q23+Summary!C$25</f>
        <v>0.26</v>
      </c>
      <c r="S23" s="61"/>
      <c r="T23" s="70">
        <f t="shared" si="28"/>
        <v>38749</v>
      </c>
      <c r="U23" s="69">
        <f t="shared" si="7"/>
        <v>1744</v>
      </c>
      <c r="V23" s="9"/>
      <c r="W23" s="7">
        <f t="shared" si="8"/>
        <v>28</v>
      </c>
      <c r="X23" s="51">
        <f t="shared" si="9"/>
        <v>38749</v>
      </c>
      <c r="Y23" s="7">
        <f t="shared" si="10"/>
        <v>1744</v>
      </c>
      <c r="Z23" s="60">
        <f>VLOOKUP($A23,[3]!CurveTable,MATCH($Z$4,[3]!CurveType,0))</f>
        <v>5.4833110413265607E-2</v>
      </c>
      <c r="AA23" s="55">
        <f t="shared" si="11"/>
        <v>0.77236890234324507</v>
      </c>
      <c r="AB23" s="7">
        <f t="shared" si="12"/>
        <v>1</v>
      </c>
      <c r="AC23" s="7">
        <f t="shared" si="13"/>
        <v>28</v>
      </c>
      <c r="AD23" s="43">
        <f t="shared" si="14"/>
        <v>19841372.822367147</v>
      </c>
      <c r="AE23" s="43">
        <f t="shared" si="15"/>
        <v>0</v>
      </c>
      <c r="AF23" s="43">
        <f t="shared" si="16"/>
        <v>19841372.822367147</v>
      </c>
      <c r="AG23" s="43">
        <f t="shared" si="17"/>
        <v>0</v>
      </c>
      <c r="AH23" s="43">
        <f t="shared" si="18"/>
        <v>0</v>
      </c>
      <c r="AI23" s="43">
        <f t="shared" si="19"/>
        <v>0</v>
      </c>
      <c r="AJ23" s="43">
        <f t="shared" si="20"/>
        <v>0</v>
      </c>
      <c r="AK23" s="43">
        <f t="shared" si="21"/>
        <v>0</v>
      </c>
      <c r="AL23" s="43">
        <f t="shared" si="22"/>
        <v>0</v>
      </c>
      <c r="AM23" s="46"/>
      <c r="AO23" s="14">
        <f>_xll.EURO(N23,O23,Z23,Z23,R23,U23,0,0)</f>
        <v>0.56052842386571267</v>
      </c>
      <c r="AP23" s="90">
        <f t="shared" si="23"/>
        <v>3224950.9602100775</v>
      </c>
      <c r="AQ23" s="3">
        <f>-_xll.EURO(N23,O23,Z23,Z23,R23,U23,0,1)</f>
        <v>0.25908108200326768</v>
      </c>
    </row>
    <row r="24" spans="1:43">
      <c r="A24" s="47">
        <f t="shared" si="24"/>
        <v>38777</v>
      </c>
      <c r="B24" s="48">
        <f t="shared" si="25"/>
        <v>205479</v>
      </c>
      <c r="C24" s="40">
        <f t="shared" si="4"/>
        <v>6369849</v>
      </c>
      <c r="D24" s="40">
        <f t="shared" si="5"/>
        <v>4895698.4064124264</v>
      </c>
      <c r="E24" s="61">
        <f>VLOOKUP($A24,[3]!CurveTable,MATCH($E$4,[3]!CurveType,0))</f>
        <v>4.3260000000000005</v>
      </c>
      <c r="F24" s="50"/>
      <c r="G24" s="49">
        <f t="shared" si="26"/>
        <v>4.3260000000000005</v>
      </c>
      <c r="H24" s="61">
        <f>VLOOKUP($A24,[3]!CurveTable,MATCH($H$4,[3]!CurveType,0))</f>
        <v>0</v>
      </c>
      <c r="I24" s="49"/>
      <c r="J24" s="49">
        <f t="shared" si="6"/>
        <v>0</v>
      </c>
      <c r="K24" s="61"/>
      <c r="L24" s="49"/>
      <c r="M24" s="49"/>
      <c r="N24" s="49">
        <f t="shared" si="27"/>
        <v>3.9160000000000004</v>
      </c>
      <c r="O24" s="49">
        <f t="shared" si="29"/>
        <v>3.75</v>
      </c>
      <c r="P24" s="49"/>
      <c r="Q24" s="61">
        <f>VLOOKUP($A24,[3]!CurveTable,MATCH($Q$4,[3]!CurveType,0))</f>
        <v>0.253</v>
      </c>
      <c r="R24" s="61">
        <f>Q24+Summary!C$25</f>
        <v>0.253</v>
      </c>
      <c r="S24" s="61"/>
      <c r="T24" s="70">
        <f t="shared" si="28"/>
        <v>38777</v>
      </c>
      <c r="U24" s="69">
        <f t="shared" si="7"/>
        <v>1772</v>
      </c>
      <c r="V24" s="9"/>
      <c r="W24" s="7">
        <f t="shared" si="8"/>
        <v>31</v>
      </c>
      <c r="X24" s="51">
        <f t="shared" si="9"/>
        <v>38777</v>
      </c>
      <c r="Y24" s="7">
        <f t="shared" si="10"/>
        <v>1772</v>
      </c>
      <c r="Z24" s="60">
        <f>VLOOKUP($A24,[3]!CurveTable,MATCH($Z$4,[3]!CurveType,0))</f>
        <v>5.4998073258997901E-2</v>
      </c>
      <c r="AA24" s="55">
        <f t="shared" si="11"/>
        <v>0.76857369875053971</v>
      </c>
      <c r="AB24" s="7">
        <f t="shared" si="12"/>
        <v>1</v>
      </c>
      <c r="AC24" s="7">
        <f t="shared" si="13"/>
        <v>31</v>
      </c>
      <c r="AD24" s="43">
        <f t="shared" si="14"/>
        <v>21178791.306140158</v>
      </c>
      <c r="AE24" s="43">
        <f t="shared" si="15"/>
        <v>0</v>
      </c>
      <c r="AF24" s="43">
        <f t="shared" si="16"/>
        <v>21178791.306140158</v>
      </c>
      <c r="AG24" s="43">
        <f t="shared" si="17"/>
        <v>0</v>
      </c>
      <c r="AH24" s="43">
        <f t="shared" si="18"/>
        <v>0</v>
      </c>
      <c r="AI24" s="43">
        <f t="shared" si="19"/>
        <v>0</v>
      </c>
      <c r="AJ24" s="43">
        <f t="shared" si="20"/>
        <v>0</v>
      </c>
      <c r="AK24" s="43">
        <f t="shared" si="21"/>
        <v>0</v>
      </c>
      <c r="AL24" s="43">
        <f t="shared" si="22"/>
        <v>0</v>
      </c>
      <c r="AM24" s="46"/>
      <c r="AO24" s="14">
        <f>_xll.EURO(N24,O24,Z24,Z24,R24,U24,0,0)</f>
        <v>0.58255612344037577</v>
      </c>
      <c r="AP24" s="90">
        <f t="shared" si="23"/>
        <v>3710794.540340554</v>
      </c>
      <c r="AQ24" s="3">
        <f>-_xll.EURO(N24,O24,Z24,Z24,R24,U24,0,1)</f>
        <v>0.2762936301095667</v>
      </c>
    </row>
    <row r="25" spans="1:43">
      <c r="A25" s="47">
        <f t="shared" si="24"/>
        <v>38808</v>
      </c>
      <c r="B25" s="48">
        <f t="shared" si="25"/>
        <v>205479</v>
      </c>
      <c r="C25" s="40">
        <f t="shared" si="4"/>
        <v>6164370</v>
      </c>
      <c r="D25" s="40">
        <f t="shared" si="5"/>
        <v>4711870.1216923427</v>
      </c>
      <c r="E25" s="61">
        <f>VLOOKUP($A25,[3]!CurveTable,MATCH($E$4,[3]!CurveType,0))</f>
        <v>4.1560000000000006</v>
      </c>
      <c r="F25" s="50"/>
      <c r="G25" s="49">
        <f t="shared" si="26"/>
        <v>4.1560000000000006</v>
      </c>
      <c r="H25" s="61">
        <f>VLOOKUP($A25,[3]!CurveTable,MATCH($H$4,[3]!CurveType,0))</f>
        <v>0</v>
      </c>
      <c r="I25" s="49"/>
      <c r="J25" s="49">
        <f t="shared" si="6"/>
        <v>0</v>
      </c>
      <c r="K25" s="61"/>
      <c r="L25" s="49"/>
      <c r="M25" s="49"/>
      <c r="N25" s="49">
        <f t="shared" si="27"/>
        <v>3.7460000000000004</v>
      </c>
      <c r="O25" s="49">
        <f t="shared" si="29"/>
        <v>3.75</v>
      </c>
      <c r="P25" s="49"/>
      <c r="Q25" s="61">
        <f>VLOOKUP($A25,[3]!CurveTable,MATCH($Q$4,[3]!CurveType,0))</f>
        <v>0.248</v>
      </c>
      <c r="R25" s="61">
        <f>Q25+Summary!C$25</f>
        <v>0.248</v>
      </c>
      <c r="S25" s="61"/>
      <c r="T25" s="70">
        <f t="shared" si="28"/>
        <v>38808</v>
      </c>
      <c r="U25" s="69">
        <f t="shared" si="7"/>
        <v>1803</v>
      </c>
      <c r="V25" s="9"/>
      <c r="W25" s="7">
        <f t="shared" si="8"/>
        <v>30</v>
      </c>
      <c r="X25" s="51">
        <f t="shared" si="9"/>
        <v>38808</v>
      </c>
      <c r="Y25" s="7">
        <f t="shared" si="10"/>
        <v>1803</v>
      </c>
      <c r="Z25" s="60">
        <f>VLOOKUP($A25,[3]!CurveTable,MATCH($Z$4,[3]!CurveType,0))</f>
        <v>5.5180710705917201E-2</v>
      </c>
      <c r="AA25" s="55">
        <f t="shared" si="11"/>
        <v>0.76437172358121641</v>
      </c>
      <c r="AB25" s="7">
        <f t="shared" si="12"/>
        <v>1</v>
      </c>
      <c r="AC25" s="7">
        <f t="shared" si="13"/>
        <v>30</v>
      </c>
      <c r="AD25" s="43">
        <f t="shared" si="14"/>
        <v>19582532.225753378</v>
      </c>
      <c r="AE25" s="43">
        <f t="shared" si="15"/>
        <v>0</v>
      </c>
      <c r="AF25" s="43">
        <f t="shared" si="16"/>
        <v>19582532.225753378</v>
      </c>
      <c r="AG25" s="43">
        <f t="shared" si="17"/>
        <v>0</v>
      </c>
      <c r="AH25" s="43">
        <f t="shared" si="18"/>
        <v>0</v>
      </c>
      <c r="AI25" s="43">
        <f t="shared" si="19"/>
        <v>0</v>
      </c>
      <c r="AJ25" s="43">
        <f t="shared" si="20"/>
        <v>0</v>
      </c>
      <c r="AK25" s="43">
        <f t="shared" si="21"/>
        <v>0</v>
      </c>
      <c r="AL25" s="43">
        <f t="shared" si="22"/>
        <v>0</v>
      </c>
      <c r="AM25" s="46"/>
      <c r="AO25" s="14">
        <f>_xll.EURO(N25,O25,Z25,Z25,R25,U25,0,0)</f>
        <v>0.62110759648669878</v>
      </c>
      <c r="AP25" s="90">
        <f t="shared" si="23"/>
        <v>3828737.0345547115</v>
      </c>
      <c r="AQ25" s="3">
        <f>-_xll.EURO(N25,O25,Z25,Z25,R25,U25,0,1)</f>
        <v>0.29868971003275108</v>
      </c>
    </row>
    <row r="26" spans="1:43">
      <c r="A26" s="47">
        <f t="shared" si="24"/>
        <v>38838</v>
      </c>
      <c r="B26" s="48">
        <f t="shared" si="25"/>
        <v>205479</v>
      </c>
      <c r="C26" s="40">
        <f t="shared" si="4"/>
        <v>6369849</v>
      </c>
      <c r="D26" s="40">
        <f t="shared" si="5"/>
        <v>4843206.7489225566</v>
      </c>
      <c r="E26" s="61">
        <f>VLOOKUP($A26,[3]!CurveTable,MATCH($E$4,[3]!CurveType,0))</f>
        <v>4.2149999999999999</v>
      </c>
      <c r="F26" s="50"/>
      <c r="G26" s="49">
        <f t="shared" si="26"/>
        <v>4.2149999999999999</v>
      </c>
      <c r="H26" s="61">
        <f>VLOOKUP($A26,[3]!CurveTable,MATCH($H$4,[3]!CurveType,0))</f>
        <v>0</v>
      </c>
      <c r="I26" s="49"/>
      <c r="J26" s="49">
        <f t="shared" si="6"/>
        <v>0</v>
      </c>
      <c r="K26" s="61"/>
      <c r="L26" s="49"/>
      <c r="M26" s="49"/>
      <c r="N26" s="49">
        <f t="shared" si="27"/>
        <v>3.8049999999999997</v>
      </c>
      <c r="O26" s="49">
        <f t="shared" si="29"/>
        <v>3.75</v>
      </c>
      <c r="P26" s="49"/>
      <c r="Q26" s="61">
        <f>VLOOKUP($A26,[3]!CurveTable,MATCH($Q$4,[3]!CurveType,0))</f>
        <v>0.24</v>
      </c>
      <c r="R26" s="61">
        <f>Q26+Summary!C$25</f>
        <v>0.24</v>
      </c>
      <c r="S26" s="61"/>
      <c r="T26" s="70">
        <f t="shared" si="28"/>
        <v>38838</v>
      </c>
      <c r="U26" s="69">
        <f t="shared" si="7"/>
        <v>1833</v>
      </c>
      <c r="V26" s="9"/>
      <c r="W26" s="7">
        <f t="shared" si="8"/>
        <v>31</v>
      </c>
      <c r="X26" s="51">
        <f t="shared" si="9"/>
        <v>38838</v>
      </c>
      <c r="Y26" s="7">
        <f t="shared" si="10"/>
        <v>1833</v>
      </c>
      <c r="Z26" s="60">
        <f>VLOOKUP($A26,[3]!CurveTable,MATCH($Z$4,[3]!CurveType,0))</f>
        <v>5.5350004706303101E-2</v>
      </c>
      <c r="AA26" s="55">
        <f t="shared" si="11"/>
        <v>0.76033305482163815</v>
      </c>
      <c r="AB26" s="7">
        <f t="shared" si="12"/>
        <v>1</v>
      </c>
      <c r="AC26" s="7">
        <f t="shared" si="13"/>
        <v>31</v>
      </c>
      <c r="AD26" s="43">
        <f t="shared" si="14"/>
        <v>20414116.446708575</v>
      </c>
      <c r="AE26" s="43">
        <f t="shared" si="15"/>
        <v>0</v>
      </c>
      <c r="AF26" s="43">
        <f t="shared" si="16"/>
        <v>20414116.446708575</v>
      </c>
      <c r="AG26" s="43">
        <f t="shared" si="17"/>
        <v>0</v>
      </c>
      <c r="AH26" s="43">
        <f t="shared" si="18"/>
        <v>0</v>
      </c>
      <c r="AI26" s="43">
        <f t="shared" si="19"/>
        <v>0</v>
      </c>
      <c r="AJ26" s="43">
        <f t="shared" si="20"/>
        <v>0</v>
      </c>
      <c r="AK26" s="43">
        <f t="shared" si="21"/>
        <v>0</v>
      </c>
      <c r="AL26" s="43">
        <f t="shared" si="22"/>
        <v>0</v>
      </c>
      <c r="AM26" s="46"/>
      <c r="AO26" s="14">
        <f>_xll.EURO(N26,O26,Z26,Z26,R26,U26,0,0)</f>
        <v>0.58580282550243368</v>
      </c>
      <c r="AP26" s="90">
        <f t="shared" si="23"/>
        <v>3731475.5422238517</v>
      </c>
      <c r="AQ26" s="3">
        <f>-_xll.EURO(N26,O26,Z26,Z26,R26,U26,0,1)</f>
        <v>0.29060400516677293</v>
      </c>
    </row>
    <row r="27" spans="1:43">
      <c r="A27" s="47">
        <f t="shared" si="24"/>
        <v>38869</v>
      </c>
      <c r="B27" s="48">
        <f t="shared" si="25"/>
        <v>205479</v>
      </c>
      <c r="C27" s="40">
        <f t="shared" si="4"/>
        <v>6164370</v>
      </c>
      <c r="D27" s="40">
        <f t="shared" si="5"/>
        <v>4662145.7924028784</v>
      </c>
      <c r="E27" s="61">
        <f>VLOOKUP($A27,[3]!CurveTable,MATCH($E$4,[3]!CurveType,0))</f>
        <v>4.2549999999999999</v>
      </c>
      <c r="F27" s="50"/>
      <c r="G27" s="49">
        <f t="shared" si="26"/>
        <v>4.2549999999999999</v>
      </c>
      <c r="H27" s="61">
        <f>VLOOKUP($A27,[3]!CurveTable,MATCH($H$4,[3]!CurveType,0))</f>
        <v>0</v>
      </c>
      <c r="I27" s="49"/>
      <c r="J27" s="49">
        <f t="shared" si="6"/>
        <v>0</v>
      </c>
      <c r="K27" s="61"/>
      <c r="L27" s="49"/>
      <c r="M27" s="49"/>
      <c r="N27" s="49">
        <f t="shared" si="27"/>
        <v>3.8449999999999998</v>
      </c>
      <c r="O27" s="49">
        <f t="shared" si="29"/>
        <v>3.75</v>
      </c>
      <c r="P27" s="49"/>
      <c r="Q27" s="61">
        <f>VLOOKUP($A27,[3]!CurveTable,MATCH($Q$4,[3]!CurveType,0))</f>
        <v>0.24</v>
      </c>
      <c r="R27" s="61">
        <f>Q27+Summary!C$25</f>
        <v>0.24</v>
      </c>
      <c r="S27" s="61"/>
      <c r="T27" s="70">
        <f t="shared" si="28"/>
        <v>38869</v>
      </c>
      <c r="U27" s="69">
        <f t="shared" si="7"/>
        <v>1864</v>
      </c>
      <c r="V27" s="9"/>
      <c r="W27" s="7">
        <f t="shared" si="8"/>
        <v>30</v>
      </c>
      <c r="X27" s="51">
        <f t="shared" si="9"/>
        <v>38869</v>
      </c>
      <c r="Y27" s="7">
        <f t="shared" si="10"/>
        <v>1864</v>
      </c>
      <c r="Z27" s="60">
        <f>VLOOKUP($A27,[3]!CurveTable,MATCH($Z$4,[3]!CurveType,0))</f>
        <v>5.5486440227529195E-2</v>
      </c>
      <c r="AA27" s="55">
        <f t="shared" si="11"/>
        <v>0.7563053146392702</v>
      </c>
      <c r="AB27" s="7">
        <f t="shared" si="12"/>
        <v>1</v>
      </c>
      <c r="AC27" s="7">
        <f t="shared" si="13"/>
        <v>30</v>
      </c>
      <c r="AD27" s="43">
        <f t="shared" si="14"/>
        <v>19837430.346674249</v>
      </c>
      <c r="AE27" s="43">
        <f t="shared" si="15"/>
        <v>0</v>
      </c>
      <c r="AF27" s="43">
        <f t="shared" si="16"/>
        <v>19837430.346674249</v>
      </c>
      <c r="AG27" s="43">
        <f t="shared" si="17"/>
        <v>0</v>
      </c>
      <c r="AH27" s="43">
        <f t="shared" si="18"/>
        <v>0</v>
      </c>
      <c r="AI27" s="43">
        <f t="shared" si="19"/>
        <v>0</v>
      </c>
      <c r="AJ27" s="43">
        <f t="shared" si="20"/>
        <v>0</v>
      </c>
      <c r="AK27" s="43">
        <f t="shared" si="21"/>
        <v>0</v>
      </c>
      <c r="AL27" s="43">
        <f t="shared" si="22"/>
        <v>0</v>
      </c>
      <c r="AM27" s="46"/>
      <c r="AO27" s="14">
        <f>_xll.EURO(N27,O27,Z27,Z27,R27,U27,0,0)</f>
        <v>0.5761785467273175</v>
      </c>
      <c r="AP27" s="90">
        <f t="shared" si="23"/>
        <v>3551777.7480894742</v>
      </c>
      <c r="AQ27" s="3">
        <f>-_xll.EURO(N27,O27,Z27,Z27,R27,U27,0,1)</f>
        <v>0.28292534434878913</v>
      </c>
    </row>
    <row r="28" spans="1:43">
      <c r="A28" s="47">
        <f t="shared" si="24"/>
        <v>38899</v>
      </c>
      <c r="B28" s="48">
        <f t="shared" si="25"/>
        <v>205479</v>
      </c>
      <c r="C28" s="40">
        <f t="shared" si="4"/>
        <v>6369849</v>
      </c>
      <c r="D28" s="40">
        <f t="shared" si="5"/>
        <v>4792748.9544707006</v>
      </c>
      <c r="E28" s="61">
        <f>VLOOKUP($A28,[3]!CurveTable,MATCH($E$4,[3]!CurveType,0))</f>
        <v>4.3</v>
      </c>
      <c r="F28" s="50"/>
      <c r="G28" s="49">
        <f t="shared" si="26"/>
        <v>4.3</v>
      </c>
      <c r="H28" s="61">
        <f>VLOOKUP($A28,[3]!CurveTable,MATCH($H$4,[3]!CurveType,0))</f>
        <v>0</v>
      </c>
      <c r="I28" s="49"/>
      <c r="J28" s="49">
        <f t="shared" si="6"/>
        <v>0</v>
      </c>
      <c r="K28" s="61"/>
      <c r="L28" s="49"/>
      <c r="M28" s="49"/>
      <c r="N28" s="49">
        <f t="shared" si="27"/>
        <v>3.8899999999999997</v>
      </c>
      <c r="O28" s="49">
        <f t="shared" si="29"/>
        <v>3.75</v>
      </c>
      <c r="P28" s="49"/>
      <c r="Q28" s="61">
        <f>VLOOKUP($A28,[3]!CurveTable,MATCH($Q$4,[3]!CurveType,0))</f>
        <v>0.24</v>
      </c>
      <c r="R28" s="61">
        <f>Q28+Summary!C$25</f>
        <v>0.24</v>
      </c>
      <c r="S28" s="61"/>
      <c r="T28" s="70">
        <f t="shared" si="28"/>
        <v>38899</v>
      </c>
      <c r="U28" s="69">
        <f t="shared" si="7"/>
        <v>1894</v>
      </c>
      <c r="V28" s="9"/>
      <c r="W28" s="7">
        <f t="shared" si="8"/>
        <v>31</v>
      </c>
      <c r="X28" s="51">
        <f t="shared" si="9"/>
        <v>38899</v>
      </c>
      <c r="Y28" s="7">
        <f t="shared" si="10"/>
        <v>1894</v>
      </c>
      <c r="Z28" s="60">
        <f>VLOOKUP($A28,[3]!CurveTable,MATCH($Z$4,[3]!CurveType,0))</f>
        <v>5.5618474608810406E-2</v>
      </c>
      <c r="AA28" s="55">
        <f t="shared" si="11"/>
        <v>0.7524117062226594</v>
      </c>
      <c r="AB28" s="7">
        <f t="shared" si="12"/>
        <v>1</v>
      </c>
      <c r="AC28" s="7">
        <f t="shared" si="13"/>
        <v>31</v>
      </c>
      <c r="AD28" s="43">
        <f t="shared" si="14"/>
        <v>20608820.50422401</v>
      </c>
      <c r="AE28" s="43">
        <f t="shared" si="15"/>
        <v>0</v>
      </c>
      <c r="AF28" s="43">
        <f t="shared" si="16"/>
        <v>20608820.50422401</v>
      </c>
      <c r="AG28" s="43">
        <f t="shared" si="17"/>
        <v>0</v>
      </c>
      <c r="AH28" s="43">
        <f t="shared" si="18"/>
        <v>0</v>
      </c>
      <c r="AI28" s="43">
        <f t="shared" si="19"/>
        <v>0</v>
      </c>
      <c r="AJ28" s="43">
        <f t="shared" si="20"/>
        <v>0</v>
      </c>
      <c r="AK28" s="43">
        <f t="shared" si="21"/>
        <v>0</v>
      </c>
      <c r="AL28" s="43">
        <f t="shared" si="22"/>
        <v>0</v>
      </c>
      <c r="AM28" s="46"/>
      <c r="AO28" s="14">
        <f>_xll.EURO(N28,O28,Z28,Z28,R28,U28,0,0)</f>
        <v>0.56540943257629617</v>
      </c>
      <c r="AP28" s="90">
        <f t="shared" si="23"/>
        <v>3601572.7086866875</v>
      </c>
      <c r="AQ28" s="3">
        <f>-_xll.EURO(N28,O28,Z28,Z28,R28,U28,0,1)</f>
        <v>0.27490405774294163</v>
      </c>
    </row>
    <row r="29" spans="1:43">
      <c r="A29" s="47">
        <f t="shared" si="24"/>
        <v>38930</v>
      </c>
      <c r="B29" s="48">
        <f t="shared" si="25"/>
        <v>205479</v>
      </c>
      <c r="C29" s="40">
        <f t="shared" si="4"/>
        <v>6369849</v>
      </c>
      <c r="D29" s="40">
        <f t="shared" si="5"/>
        <v>4767149.1930931387</v>
      </c>
      <c r="E29" s="61">
        <f>VLOOKUP($A29,[3]!CurveTable,MATCH($E$4,[3]!CurveType,0))</f>
        <v>4.335</v>
      </c>
      <c r="F29" s="50"/>
      <c r="G29" s="49">
        <f t="shared" si="26"/>
        <v>4.335</v>
      </c>
      <c r="H29" s="61">
        <f>VLOOKUP($A29,[3]!CurveTable,MATCH($H$4,[3]!CurveType,0))</f>
        <v>0</v>
      </c>
      <c r="I29" s="49"/>
      <c r="J29" s="49">
        <f t="shared" si="6"/>
        <v>0</v>
      </c>
      <c r="K29" s="61"/>
      <c r="L29" s="49"/>
      <c r="M29" s="49"/>
      <c r="N29" s="49">
        <f t="shared" si="27"/>
        <v>3.9249999999999998</v>
      </c>
      <c r="O29" s="49">
        <f t="shared" si="29"/>
        <v>3.75</v>
      </c>
      <c r="P29" s="49"/>
      <c r="Q29" s="61">
        <f>VLOOKUP($A29,[3]!CurveTable,MATCH($Q$4,[3]!CurveType,0))</f>
        <v>0.24</v>
      </c>
      <c r="R29" s="61">
        <f>Q29+Summary!C$25</f>
        <v>0.24</v>
      </c>
      <c r="S29" s="61"/>
      <c r="T29" s="70">
        <f t="shared" si="28"/>
        <v>38930</v>
      </c>
      <c r="U29" s="69">
        <f t="shared" si="7"/>
        <v>1925</v>
      </c>
      <c r="V29" s="9"/>
      <c r="W29" s="7">
        <f t="shared" si="8"/>
        <v>31</v>
      </c>
      <c r="X29" s="51">
        <f t="shared" si="9"/>
        <v>38930</v>
      </c>
      <c r="Y29" s="7">
        <f t="shared" si="10"/>
        <v>1925</v>
      </c>
      <c r="Z29" s="60">
        <f>VLOOKUP($A29,[3]!CurveTable,MATCH($Z$4,[3]!CurveType,0))</f>
        <v>5.5754910142233001E-2</v>
      </c>
      <c r="AA29" s="55">
        <f t="shared" si="11"/>
        <v>0.74839281011106207</v>
      </c>
      <c r="AB29" s="7">
        <f t="shared" si="12"/>
        <v>1</v>
      </c>
      <c r="AC29" s="7">
        <f t="shared" si="13"/>
        <v>31</v>
      </c>
      <c r="AD29" s="43">
        <f t="shared" si="14"/>
        <v>20665591.752058756</v>
      </c>
      <c r="AE29" s="43">
        <f t="shared" si="15"/>
        <v>0</v>
      </c>
      <c r="AF29" s="43">
        <f t="shared" si="16"/>
        <v>20665591.752058756</v>
      </c>
      <c r="AG29" s="43">
        <f t="shared" si="17"/>
        <v>0</v>
      </c>
      <c r="AH29" s="43">
        <f t="shared" si="18"/>
        <v>0</v>
      </c>
      <c r="AI29" s="43">
        <f t="shared" si="19"/>
        <v>0</v>
      </c>
      <c r="AJ29" s="43">
        <f t="shared" si="20"/>
        <v>0</v>
      </c>
      <c r="AK29" s="43">
        <f t="shared" si="21"/>
        <v>0</v>
      </c>
      <c r="AL29" s="43">
        <f t="shared" si="22"/>
        <v>0</v>
      </c>
      <c r="AM29" s="46"/>
      <c r="AO29" s="14">
        <f>_xll.EURO(N29,O29,Z29,Z29,R29,U29,0,0)</f>
        <v>0.55773046453625152</v>
      </c>
      <c r="AP29" s="90">
        <f t="shared" si="23"/>
        <v>3552658.8417957774</v>
      </c>
      <c r="AQ29" s="3">
        <f>-_xll.EURO(N29,O29,Z29,Z29,R29,U29,0,1)</f>
        <v>0.26839319404123585</v>
      </c>
    </row>
    <row r="30" spans="1:43">
      <c r="A30" s="47">
        <f t="shared" si="24"/>
        <v>38961</v>
      </c>
      <c r="B30" s="48">
        <f t="shared" si="25"/>
        <v>205479</v>
      </c>
      <c r="C30" s="40">
        <f t="shared" si="4"/>
        <v>6164370</v>
      </c>
      <c r="D30" s="40">
        <f t="shared" si="5"/>
        <v>4588625.3744202945</v>
      </c>
      <c r="E30" s="61">
        <f>VLOOKUP($A30,[3]!CurveTable,MATCH($E$4,[3]!CurveType,0))</f>
        <v>4.34</v>
      </c>
      <c r="F30" s="50"/>
      <c r="G30" s="49">
        <f t="shared" si="26"/>
        <v>4.34</v>
      </c>
      <c r="H30" s="61">
        <f>VLOOKUP($A30,[3]!CurveTable,MATCH($H$4,[3]!CurveType,0))</f>
        <v>0</v>
      </c>
      <c r="I30" s="49"/>
      <c r="J30" s="49">
        <f t="shared" si="6"/>
        <v>0</v>
      </c>
      <c r="K30" s="61"/>
      <c r="L30" s="49"/>
      <c r="M30" s="49"/>
      <c r="N30" s="49">
        <f t="shared" si="27"/>
        <v>3.9299999999999997</v>
      </c>
      <c r="O30" s="49">
        <f t="shared" si="29"/>
        <v>3.75</v>
      </c>
      <c r="P30" s="49"/>
      <c r="Q30" s="61">
        <f>VLOOKUP($A30,[3]!CurveTable,MATCH($Q$4,[3]!CurveType,0))</f>
        <v>0.24</v>
      </c>
      <c r="R30" s="61">
        <f>Q30+Summary!C$25</f>
        <v>0.24</v>
      </c>
      <c r="S30" s="61"/>
      <c r="T30" s="70">
        <f t="shared" si="28"/>
        <v>38961</v>
      </c>
      <c r="U30" s="69">
        <f t="shared" si="7"/>
        <v>1956</v>
      </c>
      <c r="V30" s="9"/>
      <c r="W30" s="7">
        <f t="shared" si="8"/>
        <v>30</v>
      </c>
      <c r="X30" s="51">
        <f t="shared" si="9"/>
        <v>38961</v>
      </c>
      <c r="Y30" s="7">
        <f t="shared" si="10"/>
        <v>1956</v>
      </c>
      <c r="Z30" s="60">
        <f>VLOOKUP($A30,[3]!CurveTable,MATCH($Z$4,[3]!CurveType,0))</f>
        <v>5.5891345681853305E-2</v>
      </c>
      <c r="AA30" s="55">
        <f t="shared" si="11"/>
        <v>0.74437864281675092</v>
      </c>
      <c r="AB30" s="7">
        <f t="shared" si="12"/>
        <v>1</v>
      </c>
      <c r="AC30" s="7">
        <f t="shared" si="13"/>
        <v>30</v>
      </c>
      <c r="AD30" s="43">
        <f t="shared" si="14"/>
        <v>19914634.124984078</v>
      </c>
      <c r="AE30" s="43">
        <f t="shared" si="15"/>
        <v>0</v>
      </c>
      <c r="AF30" s="43">
        <f t="shared" si="16"/>
        <v>19914634.124984078</v>
      </c>
      <c r="AG30" s="43">
        <f t="shared" si="17"/>
        <v>0</v>
      </c>
      <c r="AH30" s="43">
        <f t="shared" si="18"/>
        <v>0</v>
      </c>
      <c r="AI30" s="43">
        <f t="shared" si="19"/>
        <v>0</v>
      </c>
      <c r="AJ30" s="43">
        <f t="shared" si="20"/>
        <v>0</v>
      </c>
      <c r="AK30" s="43">
        <f t="shared" si="21"/>
        <v>0</v>
      </c>
      <c r="AL30" s="43">
        <f t="shared" si="22"/>
        <v>0</v>
      </c>
      <c r="AM30" s="46"/>
      <c r="AO30" s="14">
        <f>_xll.EURO(N30,O30,Z30,Z30,R30,U30,0,0)</f>
        <v>0.55817019288718095</v>
      </c>
      <c r="AP30" s="90">
        <f t="shared" si="23"/>
        <v>3440767.5919279517</v>
      </c>
      <c r="AQ30" s="3">
        <f>-_xll.EURO(N30,O30,Z30,Z30,R30,U30,0,1)</f>
        <v>0.26586587038040171</v>
      </c>
    </row>
    <row r="31" spans="1:43">
      <c r="A31" s="47">
        <f t="shared" si="24"/>
        <v>38991</v>
      </c>
      <c r="B31" s="48">
        <f t="shared" si="25"/>
        <v>205479</v>
      </c>
      <c r="C31" s="40">
        <f t="shared" si="4"/>
        <v>6369849</v>
      </c>
      <c r="D31" s="40">
        <f t="shared" si="5"/>
        <v>4716864.3590837466</v>
      </c>
      <c r="E31" s="61">
        <f>VLOOKUP($A31,[3]!CurveTable,MATCH($E$4,[3]!CurveType,0))</f>
        <v>4.37</v>
      </c>
      <c r="F31" s="50"/>
      <c r="G31" s="49">
        <f t="shared" si="26"/>
        <v>4.37</v>
      </c>
      <c r="H31" s="61">
        <f>VLOOKUP($A31,[3]!CurveTable,MATCH($H$4,[3]!CurveType,0))</f>
        <v>0</v>
      </c>
      <c r="I31" s="49"/>
      <c r="J31" s="49">
        <f t="shared" si="6"/>
        <v>0</v>
      </c>
      <c r="K31" s="61"/>
      <c r="L31" s="49"/>
      <c r="M31" s="49"/>
      <c r="N31" s="49">
        <f t="shared" si="27"/>
        <v>3.96</v>
      </c>
      <c r="O31" s="49">
        <f t="shared" si="29"/>
        <v>3.75</v>
      </c>
      <c r="P31" s="49"/>
      <c r="Q31" s="61">
        <f>VLOOKUP($A31,[3]!CurveTable,MATCH($Q$4,[3]!CurveType,0))</f>
        <v>0.24</v>
      </c>
      <c r="R31" s="61">
        <f>Q31+Summary!C$25</f>
        <v>0.24</v>
      </c>
      <c r="S31" s="61"/>
      <c r="T31" s="70">
        <f t="shared" si="28"/>
        <v>38991</v>
      </c>
      <c r="U31" s="69">
        <f t="shared" si="7"/>
        <v>1986</v>
      </c>
      <c r="V31" s="9"/>
      <c r="W31" s="7">
        <f t="shared" si="8"/>
        <v>31</v>
      </c>
      <c r="X31" s="51">
        <f t="shared" si="9"/>
        <v>38991</v>
      </c>
      <c r="Y31" s="7">
        <f t="shared" si="10"/>
        <v>1986</v>
      </c>
      <c r="Z31" s="60">
        <f>VLOOKUP($A31,[3]!CurveTable,MATCH($Z$4,[3]!CurveType,0))</f>
        <v>5.6023380080935305E-2</v>
      </c>
      <c r="AA31" s="55">
        <f t="shared" si="11"/>
        <v>0.74049861450149701</v>
      </c>
      <c r="AB31" s="7">
        <f t="shared" si="12"/>
        <v>1</v>
      </c>
      <c r="AC31" s="7">
        <f t="shared" si="13"/>
        <v>31</v>
      </c>
      <c r="AD31" s="43">
        <f t="shared" si="14"/>
        <v>20612697.249195974</v>
      </c>
      <c r="AE31" s="43">
        <f t="shared" si="15"/>
        <v>0</v>
      </c>
      <c r="AF31" s="43">
        <f t="shared" si="16"/>
        <v>20612697.249195974</v>
      </c>
      <c r="AG31" s="43">
        <f t="shared" si="17"/>
        <v>0</v>
      </c>
      <c r="AH31" s="43">
        <f t="shared" si="18"/>
        <v>0</v>
      </c>
      <c r="AI31" s="43">
        <f t="shared" si="19"/>
        <v>0</v>
      </c>
      <c r="AJ31" s="43">
        <f t="shared" si="20"/>
        <v>0</v>
      </c>
      <c r="AK31" s="43">
        <f t="shared" si="21"/>
        <v>0</v>
      </c>
      <c r="AL31" s="43">
        <f t="shared" si="22"/>
        <v>0</v>
      </c>
      <c r="AM31" s="46"/>
      <c r="AO31" s="14">
        <f>_xll.EURO(N31,O31,Z31,Z31,R31,U31,0,0)</f>
        <v>0.55194246678546732</v>
      </c>
      <c r="AP31" s="90">
        <f t="shared" si="23"/>
        <v>3515790.1701109423</v>
      </c>
      <c r="AQ31" s="3">
        <f>-_xll.EURO(N31,O31,Z31,Z31,R31,U31,0,1)</f>
        <v>0.26031773709397238</v>
      </c>
    </row>
    <row r="32" spans="1:43">
      <c r="A32" s="47">
        <f t="shared" si="24"/>
        <v>39022</v>
      </c>
      <c r="B32" s="48">
        <f t="shared" si="25"/>
        <v>205479</v>
      </c>
      <c r="C32" s="40">
        <f t="shared" si="4"/>
        <v>6164370</v>
      </c>
      <c r="D32" s="40">
        <f t="shared" si="5"/>
        <v>4540022.7985789822</v>
      </c>
      <c r="E32" s="61">
        <f>VLOOKUP($A32,[3]!CurveTable,MATCH($E$4,[3]!CurveType,0))</f>
        <v>4.4800000000000004</v>
      </c>
      <c r="F32" s="50"/>
      <c r="G32" s="49">
        <f t="shared" si="26"/>
        <v>4.4800000000000004</v>
      </c>
      <c r="H32" s="61">
        <f>VLOOKUP($A32,[3]!CurveTable,MATCH($H$4,[3]!CurveType,0))</f>
        <v>0</v>
      </c>
      <c r="I32" s="49"/>
      <c r="J32" s="49">
        <f t="shared" si="6"/>
        <v>0</v>
      </c>
      <c r="K32" s="61"/>
      <c r="L32" s="49"/>
      <c r="M32" s="49"/>
      <c r="N32" s="49">
        <f t="shared" si="27"/>
        <v>4.07</v>
      </c>
      <c r="O32" s="49">
        <f t="shared" si="29"/>
        <v>3.75</v>
      </c>
      <c r="P32" s="49"/>
      <c r="Q32" s="61">
        <f>VLOOKUP($A32,[3]!CurveTable,MATCH($Q$4,[3]!CurveType,0))</f>
        <v>0.24300000000000002</v>
      </c>
      <c r="R32" s="61">
        <f>Q32+Summary!C$25</f>
        <v>0.24300000000000002</v>
      </c>
      <c r="S32" s="61"/>
      <c r="T32" s="70">
        <f t="shared" si="28"/>
        <v>39022</v>
      </c>
      <c r="U32" s="69">
        <f t="shared" si="7"/>
        <v>2017</v>
      </c>
      <c r="V32" s="9"/>
      <c r="W32" s="7">
        <f t="shared" si="8"/>
        <v>30</v>
      </c>
      <c r="X32" s="51">
        <f t="shared" si="9"/>
        <v>39022</v>
      </c>
      <c r="Y32" s="7">
        <f t="shared" si="10"/>
        <v>2017</v>
      </c>
      <c r="Z32" s="60">
        <f>VLOOKUP($A32,[3]!CurveTable,MATCH($Z$4,[3]!CurveType,0))</f>
        <v>5.6159815632749403E-2</v>
      </c>
      <c r="AA32" s="55">
        <f t="shared" si="11"/>
        <v>0.73649420761229167</v>
      </c>
      <c r="AB32" s="7">
        <f t="shared" si="12"/>
        <v>1</v>
      </c>
      <c r="AC32" s="7">
        <f t="shared" si="13"/>
        <v>30</v>
      </c>
      <c r="AD32" s="43">
        <f t="shared" si="14"/>
        <v>20339302.137633841</v>
      </c>
      <c r="AE32" s="43">
        <f t="shared" si="15"/>
        <v>0</v>
      </c>
      <c r="AF32" s="43">
        <f t="shared" si="16"/>
        <v>20339302.137633841</v>
      </c>
      <c r="AG32" s="43">
        <f t="shared" si="17"/>
        <v>0</v>
      </c>
      <c r="AH32" s="43">
        <f t="shared" si="18"/>
        <v>0</v>
      </c>
      <c r="AI32" s="43">
        <f t="shared" si="19"/>
        <v>0</v>
      </c>
      <c r="AJ32" s="43">
        <f t="shared" si="20"/>
        <v>0</v>
      </c>
      <c r="AK32" s="43">
        <f t="shared" si="21"/>
        <v>0</v>
      </c>
      <c r="AL32" s="43">
        <f t="shared" si="22"/>
        <v>0</v>
      </c>
      <c r="AM32" s="46"/>
      <c r="AO32" s="14">
        <f>_xll.EURO(N32,O32,Z32,Z32,R32,U32,0,0)</f>
        <v>0.53355509636018128</v>
      </c>
      <c r="AP32" s="90">
        <f t="shared" si="23"/>
        <v>3289031.0293498109</v>
      </c>
      <c r="AQ32" s="3">
        <f>-_xll.EURO(N32,O32,Z32,Z32,R32,U32,0,1)</f>
        <v>0.24493328413230164</v>
      </c>
    </row>
    <row r="33" spans="1:43">
      <c r="A33" s="47">
        <f t="shared" si="24"/>
        <v>39052</v>
      </c>
      <c r="B33" s="48">
        <f t="shared" si="25"/>
        <v>205479</v>
      </c>
      <c r="C33" s="40">
        <f t="shared" si="4"/>
        <v>6369849</v>
      </c>
      <c r="D33" s="40">
        <f t="shared" si="5"/>
        <v>4666703.7086430993</v>
      </c>
      <c r="E33" s="61">
        <f>VLOOKUP($A33,[3]!CurveTable,MATCH($E$4,[3]!CurveType,0))</f>
        <v>4.5999999999999996</v>
      </c>
      <c r="F33" s="50"/>
      <c r="G33" s="49">
        <f t="shared" si="26"/>
        <v>4.5999999999999996</v>
      </c>
      <c r="H33" s="61">
        <f>VLOOKUP($A33,[3]!CurveTable,MATCH($H$4,[3]!CurveType,0))</f>
        <v>0</v>
      </c>
      <c r="I33" s="49"/>
      <c r="J33" s="49">
        <f t="shared" si="6"/>
        <v>0</v>
      </c>
      <c r="K33" s="61"/>
      <c r="L33" s="49"/>
      <c r="M33" s="49"/>
      <c r="N33" s="49">
        <f t="shared" si="27"/>
        <v>4.1899999999999995</v>
      </c>
      <c r="O33" s="49">
        <f t="shared" si="29"/>
        <v>3.75</v>
      </c>
      <c r="P33" s="49"/>
      <c r="Q33" s="61">
        <f>VLOOKUP($A33,[3]!CurveTable,MATCH($Q$4,[3]!CurveType,0))</f>
        <v>0.25</v>
      </c>
      <c r="R33" s="61">
        <f>Q33+Summary!C$25</f>
        <v>0.25</v>
      </c>
      <c r="S33" s="61"/>
      <c r="T33" s="70">
        <f t="shared" si="28"/>
        <v>39052</v>
      </c>
      <c r="U33" s="69">
        <f t="shared" si="7"/>
        <v>2047</v>
      </c>
      <c r="V33" s="9"/>
      <c r="W33" s="7">
        <f t="shared" si="8"/>
        <v>31</v>
      </c>
      <c r="X33" s="51">
        <f t="shared" si="9"/>
        <v>39052</v>
      </c>
      <c r="Y33" s="7">
        <f t="shared" si="10"/>
        <v>2047</v>
      </c>
      <c r="Z33" s="60">
        <f>VLOOKUP($A33,[3]!CurveTable,MATCH($Z$4,[3]!CurveType,0))</f>
        <v>5.6291850043631401E-2</v>
      </c>
      <c r="AA33" s="55">
        <f t="shared" si="11"/>
        <v>0.7326239144198079</v>
      </c>
      <c r="AB33" s="7">
        <f t="shared" si="12"/>
        <v>1</v>
      </c>
      <c r="AC33" s="7">
        <f t="shared" si="13"/>
        <v>31</v>
      </c>
      <c r="AD33" s="43">
        <f t="shared" si="14"/>
        <v>21466837.059758253</v>
      </c>
      <c r="AE33" s="43">
        <f t="shared" si="15"/>
        <v>0</v>
      </c>
      <c r="AF33" s="43">
        <f t="shared" si="16"/>
        <v>21466837.059758253</v>
      </c>
      <c r="AG33" s="43">
        <f t="shared" si="17"/>
        <v>0</v>
      </c>
      <c r="AH33" s="43">
        <f t="shared" si="18"/>
        <v>0</v>
      </c>
      <c r="AI33" s="43">
        <f t="shared" si="19"/>
        <v>0</v>
      </c>
      <c r="AJ33" s="43">
        <f t="shared" si="20"/>
        <v>0</v>
      </c>
      <c r="AK33" s="43">
        <f t="shared" si="21"/>
        <v>0</v>
      </c>
      <c r="AL33" s="43">
        <f t="shared" si="22"/>
        <v>0</v>
      </c>
      <c r="AM33" s="46"/>
      <c r="AO33" s="14">
        <f>_xll.EURO(N33,O33,Z33,Z33,R33,U33,0,0)</f>
        <v>0.52486786265028551</v>
      </c>
      <c r="AP33" s="90">
        <f t="shared" si="23"/>
        <v>3343329.0300350585</v>
      </c>
      <c r="AQ33" s="3">
        <f>-_xll.EURO(N33,O33,Z33,Z33,R33,U33,0,1)</f>
        <v>0.22934542035365704</v>
      </c>
    </row>
    <row r="34" spans="1:43">
      <c r="A34" s="47">
        <f t="shared" si="24"/>
        <v>39083</v>
      </c>
      <c r="B34" s="48">
        <f t="shared" si="25"/>
        <v>205479</v>
      </c>
      <c r="C34" s="40">
        <f t="shared" si="4"/>
        <v>6369849</v>
      </c>
      <c r="D34" s="40">
        <f t="shared" si="5"/>
        <v>4641262.2110046549</v>
      </c>
      <c r="E34" s="61">
        <f>VLOOKUP($A34,[3]!CurveTable,MATCH($E$4,[3]!CurveType,0))</f>
        <v>4.62</v>
      </c>
      <c r="F34" s="50"/>
      <c r="G34" s="49">
        <f t="shared" si="26"/>
        <v>4.62</v>
      </c>
      <c r="H34" s="61">
        <f>VLOOKUP($A34,[3]!CurveTable,MATCH($H$4,[3]!CurveType,0))</f>
        <v>0</v>
      </c>
      <c r="I34" s="49"/>
      <c r="J34" s="49">
        <f t="shared" si="6"/>
        <v>0</v>
      </c>
      <c r="K34" s="61"/>
      <c r="L34" s="49"/>
      <c r="M34" s="49"/>
      <c r="N34" s="49">
        <f t="shared" si="27"/>
        <v>4.21</v>
      </c>
      <c r="O34" s="49">
        <f t="shared" si="29"/>
        <v>3.75</v>
      </c>
      <c r="P34" s="49"/>
      <c r="Q34" s="61">
        <f>VLOOKUP($A34,[3]!CurveTable,MATCH($Q$4,[3]!CurveType,0))</f>
        <v>0.253</v>
      </c>
      <c r="R34" s="61">
        <f>Q34+Summary!C$25</f>
        <v>0.253</v>
      </c>
      <c r="S34" s="61"/>
      <c r="T34" s="70">
        <f t="shared" si="28"/>
        <v>39083</v>
      </c>
      <c r="U34" s="69">
        <f t="shared" si="7"/>
        <v>2078</v>
      </c>
      <c r="V34" s="9"/>
      <c r="W34" s="7">
        <f t="shared" si="8"/>
        <v>31</v>
      </c>
      <c r="X34" s="51">
        <f t="shared" si="9"/>
        <v>39083</v>
      </c>
      <c r="Y34" s="7">
        <f t="shared" si="10"/>
        <v>2078</v>
      </c>
      <c r="Z34" s="60">
        <f>VLOOKUP($A34,[3]!CurveTable,MATCH($Z$4,[3]!CurveType,0))</f>
        <v>5.6428285607638802E-2</v>
      </c>
      <c r="AA34" s="55">
        <f t="shared" si="11"/>
        <v>0.72862986406815211</v>
      </c>
      <c r="AB34" s="7">
        <f t="shared" si="12"/>
        <v>1</v>
      </c>
      <c r="AC34" s="7">
        <f t="shared" si="13"/>
        <v>31</v>
      </c>
      <c r="AD34" s="43">
        <f t="shared" si="14"/>
        <v>21442631.414841507</v>
      </c>
      <c r="AE34" s="43">
        <f t="shared" si="15"/>
        <v>0</v>
      </c>
      <c r="AF34" s="43">
        <f t="shared" si="16"/>
        <v>21442631.414841507</v>
      </c>
      <c r="AG34" s="43">
        <f t="shared" si="17"/>
        <v>0</v>
      </c>
      <c r="AH34" s="43">
        <f t="shared" si="18"/>
        <v>0</v>
      </c>
      <c r="AI34" s="43">
        <f t="shared" si="19"/>
        <v>0</v>
      </c>
      <c r="AJ34" s="43">
        <f t="shared" si="20"/>
        <v>0</v>
      </c>
      <c r="AK34" s="43">
        <f t="shared" si="21"/>
        <v>0</v>
      </c>
      <c r="AL34" s="43">
        <f t="shared" si="22"/>
        <v>0</v>
      </c>
      <c r="AM34" s="46"/>
      <c r="AO34" s="14">
        <f>_xll.EURO(N34,O34,Z34,Z34,R34,U34,0,0)</f>
        <v>0.52996096462189268</v>
      </c>
      <c r="AP34" s="90">
        <f t="shared" si="23"/>
        <v>3375771.3205357986</v>
      </c>
      <c r="AQ34" s="3">
        <f>-_xll.EURO(N34,O34,Z34,Z34,R34,U34,0,1)</f>
        <v>0.22548317699759088</v>
      </c>
    </row>
    <row r="35" spans="1:43">
      <c r="A35" s="47">
        <f t="shared" si="24"/>
        <v>39114</v>
      </c>
      <c r="B35" s="48">
        <f t="shared" si="25"/>
        <v>205479</v>
      </c>
      <c r="C35" s="40">
        <f t="shared" si="4"/>
        <v>5753412</v>
      </c>
      <c r="D35" s="40">
        <f t="shared" si="5"/>
        <v>4169159.9647639273</v>
      </c>
      <c r="E35" s="61">
        <f>VLOOKUP($A35,[3]!CurveTable,MATCH($E$4,[3]!CurveType,0))</f>
        <v>4.5</v>
      </c>
      <c r="F35" s="50"/>
      <c r="G35" s="49">
        <f t="shared" si="26"/>
        <v>4.5</v>
      </c>
      <c r="H35" s="61">
        <f>VLOOKUP($A35,[3]!CurveTable,MATCH($H$4,[3]!CurveType,0))</f>
        <v>0</v>
      </c>
      <c r="I35" s="49"/>
      <c r="J35" s="49">
        <f t="shared" si="6"/>
        <v>0</v>
      </c>
      <c r="K35" s="61"/>
      <c r="L35" s="49"/>
      <c r="M35" s="49"/>
      <c r="N35" s="49">
        <f t="shared" si="27"/>
        <v>4.09</v>
      </c>
      <c r="O35" s="49">
        <f t="shared" si="29"/>
        <v>3.75</v>
      </c>
      <c r="P35" s="49"/>
      <c r="Q35" s="61">
        <f>VLOOKUP($A35,[3]!CurveTable,MATCH($Q$4,[3]!CurveType,0))</f>
        <v>0.24</v>
      </c>
      <c r="R35" s="61">
        <f>Q35+Summary!C$25</f>
        <v>0.24</v>
      </c>
      <c r="S35" s="61"/>
      <c r="T35" s="70">
        <f t="shared" si="28"/>
        <v>39114</v>
      </c>
      <c r="U35" s="69">
        <f t="shared" si="7"/>
        <v>2109</v>
      </c>
      <c r="W35" s="7">
        <f t="shared" si="8"/>
        <v>28</v>
      </c>
      <c r="X35" s="51">
        <f t="shared" si="9"/>
        <v>39114</v>
      </c>
      <c r="Y35" s="7">
        <f t="shared" si="10"/>
        <v>2109</v>
      </c>
      <c r="Z35" s="60">
        <f>VLOOKUP($A35,[3]!CurveTable,MATCH($Z$4,[3]!CurveType,0))</f>
        <v>5.6564721177842198E-2</v>
      </c>
      <c r="AA35" s="55">
        <f t="shared" si="11"/>
        <v>0.72464130237221447</v>
      </c>
      <c r="AB35" s="7">
        <f t="shared" si="12"/>
        <v>1</v>
      </c>
      <c r="AC35" s="7">
        <f t="shared" si="13"/>
        <v>28</v>
      </c>
      <c r="AD35" s="43">
        <f t="shared" si="14"/>
        <v>18761219.841437671</v>
      </c>
      <c r="AE35" s="43">
        <f t="shared" si="15"/>
        <v>0</v>
      </c>
      <c r="AF35" s="43">
        <f t="shared" si="16"/>
        <v>18761219.841437671</v>
      </c>
      <c r="AG35" s="43">
        <f t="shared" si="17"/>
        <v>0</v>
      </c>
      <c r="AH35" s="43">
        <f t="shared" si="18"/>
        <v>0</v>
      </c>
      <c r="AI35" s="43">
        <f t="shared" si="19"/>
        <v>0</v>
      </c>
      <c r="AJ35" s="43">
        <f t="shared" si="20"/>
        <v>0</v>
      </c>
      <c r="AK35" s="43">
        <f t="shared" si="21"/>
        <v>0</v>
      </c>
      <c r="AL35" s="43">
        <f t="shared" si="22"/>
        <v>0</v>
      </c>
      <c r="AM35" s="46"/>
      <c r="AO35" s="14">
        <f>_xll.EURO(N35,O35,Z35,Z35,R35,U35,0,0)</f>
        <v>0.52609816885599403</v>
      </c>
      <c r="AP35" s="90">
        <f t="shared" si="23"/>
        <v>3026859.5178741021</v>
      </c>
      <c r="AQ35" s="3">
        <f>-_xll.EURO(N35,O35,Z35,Z35,R35,U35,0,1)</f>
        <v>0.23832937218145378</v>
      </c>
    </row>
    <row r="36" spans="1:43">
      <c r="A36" s="47">
        <f t="shared" si="24"/>
        <v>39142</v>
      </c>
      <c r="B36" s="48">
        <f t="shared" si="25"/>
        <v>205479</v>
      </c>
      <c r="C36" s="40">
        <f t="shared" si="4"/>
        <v>6369849</v>
      </c>
      <c r="D36" s="40">
        <f t="shared" si="5"/>
        <v>4592938.6838234328</v>
      </c>
      <c r="E36" s="61">
        <f>VLOOKUP($A36,[3]!CurveTable,MATCH($E$4,[3]!CurveType,0))</f>
        <v>4.3609999999999998</v>
      </c>
      <c r="F36" s="50"/>
      <c r="G36" s="49">
        <f t="shared" si="26"/>
        <v>4.3609999999999998</v>
      </c>
      <c r="H36" s="61">
        <f>VLOOKUP($A36,[3]!CurveTable,MATCH($H$4,[3]!CurveType,0))</f>
        <v>0</v>
      </c>
      <c r="I36" s="49"/>
      <c r="J36" s="49">
        <f t="shared" si="6"/>
        <v>0</v>
      </c>
      <c r="K36" s="61"/>
      <c r="L36" s="49"/>
      <c r="M36" s="49"/>
      <c r="N36" s="49">
        <f t="shared" si="27"/>
        <v>3.9509999999999996</v>
      </c>
      <c r="O36" s="49">
        <f t="shared" si="29"/>
        <v>3.75</v>
      </c>
      <c r="P36" s="49"/>
      <c r="Q36" s="61">
        <f>VLOOKUP($A36,[3]!CurveTable,MATCH($Q$4,[3]!CurveType,0))</f>
        <v>0.23300000000000001</v>
      </c>
      <c r="R36" s="61">
        <f>Q36+Summary!C$25</f>
        <v>0.23300000000000001</v>
      </c>
      <c r="S36" s="61"/>
      <c r="T36" s="70">
        <f t="shared" si="28"/>
        <v>39142</v>
      </c>
      <c r="U36" s="69">
        <f t="shared" si="7"/>
        <v>2137</v>
      </c>
      <c r="W36" s="7">
        <f t="shared" si="8"/>
        <v>31</v>
      </c>
      <c r="X36" s="51">
        <f t="shared" si="9"/>
        <v>39142</v>
      </c>
      <c r="Y36" s="7">
        <f t="shared" si="10"/>
        <v>2137</v>
      </c>
      <c r="Z36" s="60">
        <f>VLOOKUP($A36,[3]!CurveTable,MATCH($Z$4,[3]!CurveType,0))</f>
        <v>5.6687953311091999E-2</v>
      </c>
      <c r="AA36" s="55">
        <f t="shared" si="11"/>
        <v>0.72104357321867962</v>
      </c>
      <c r="AB36" s="7">
        <f t="shared" si="12"/>
        <v>1</v>
      </c>
      <c r="AC36" s="7">
        <f t="shared" si="13"/>
        <v>31</v>
      </c>
      <c r="AD36" s="43">
        <f t="shared" si="14"/>
        <v>20029805.60015399</v>
      </c>
      <c r="AE36" s="43">
        <f t="shared" si="15"/>
        <v>0</v>
      </c>
      <c r="AF36" s="43">
        <f t="shared" si="16"/>
        <v>20029805.60015399</v>
      </c>
      <c r="AG36" s="43">
        <f t="shared" si="17"/>
        <v>0</v>
      </c>
      <c r="AH36" s="43">
        <f t="shared" si="18"/>
        <v>0</v>
      </c>
      <c r="AI36" s="43">
        <f t="shared" si="19"/>
        <v>0</v>
      </c>
      <c r="AJ36" s="43">
        <f t="shared" si="20"/>
        <v>0</v>
      </c>
      <c r="AK36" s="43">
        <f t="shared" si="21"/>
        <v>0</v>
      </c>
      <c r="AL36" s="43">
        <f t="shared" si="22"/>
        <v>0</v>
      </c>
      <c r="AM36" s="46"/>
      <c r="AO36" s="14">
        <f>_xll.EURO(N36,O36,Z36,Z36,R36,U36,0,0)</f>
        <v>0.54366906282882188</v>
      </c>
      <c r="AP36" s="90">
        <f t="shared" si="23"/>
        <v>3463089.8361911085</v>
      </c>
      <c r="AQ36" s="3">
        <f>-_xll.EURO(N36,O36,Z36,Z36,R36,U36,0,1)</f>
        <v>0.25410268842810696</v>
      </c>
    </row>
    <row r="37" spans="1:43">
      <c r="A37" s="47">
        <f t="shared" si="24"/>
        <v>39173</v>
      </c>
      <c r="B37" s="48">
        <f t="shared" si="25"/>
        <v>205479</v>
      </c>
      <c r="C37" s="40">
        <f t="shared" si="4"/>
        <v>6164370</v>
      </c>
      <c r="D37" s="40">
        <f t="shared" si="5"/>
        <v>4420259.3495433554</v>
      </c>
      <c r="E37" s="61">
        <f>VLOOKUP($A37,[3]!CurveTable,MATCH($E$4,[3]!CurveType,0))</f>
        <v>4.1909999999999998</v>
      </c>
      <c r="F37" s="50"/>
      <c r="G37" s="49">
        <f t="shared" si="26"/>
        <v>4.1909999999999998</v>
      </c>
      <c r="H37" s="61">
        <f>VLOOKUP($A37,[3]!CurveTable,MATCH($H$4,[3]!CurveType,0))</f>
        <v>0</v>
      </c>
      <c r="I37" s="49"/>
      <c r="J37" s="49">
        <f t="shared" si="6"/>
        <v>0</v>
      </c>
      <c r="K37" s="61"/>
      <c r="L37" s="49"/>
      <c r="M37" s="49"/>
      <c r="N37" s="49">
        <f t="shared" si="27"/>
        <v>3.7809999999999997</v>
      </c>
      <c r="O37" s="49">
        <f t="shared" si="29"/>
        <v>3.75</v>
      </c>
      <c r="P37" s="49"/>
      <c r="Q37" s="61">
        <f>VLOOKUP($A37,[3]!CurveTable,MATCH($Q$4,[3]!CurveType,0))</f>
        <v>0.23300000000000001</v>
      </c>
      <c r="R37" s="61">
        <f>Q37+Summary!C$25</f>
        <v>0.23300000000000001</v>
      </c>
      <c r="S37" s="61"/>
      <c r="T37" s="70">
        <f t="shared" si="28"/>
        <v>39173</v>
      </c>
      <c r="U37" s="69">
        <f t="shared" si="7"/>
        <v>2168</v>
      </c>
      <c r="W37" s="7">
        <f t="shared" si="8"/>
        <v>30</v>
      </c>
      <c r="X37" s="51">
        <f t="shared" si="9"/>
        <v>39173</v>
      </c>
      <c r="Y37" s="7">
        <f t="shared" si="10"/>
        <v>2168</v>
      </c>
      <c r="Z37" s="60">
        <f>VLOOKUP($A37,[3]!CurveTable,MATCH($Z$4,[3]!CurveType,0))</f>
        <v>5.68243888930859E-2</v>
      </c>
      <c r="AA37" s="55">
        <f t="shared" si="11"/>
        <v>0.71706587202639605</v>
      </c>
      <c r="AB37" s="7">
        <f t="shared" si="12"/>
        <v>1</v>
      </c>
      <c r="AC37" s="7">
        <f t="shared" si="13"/>
        <v>30</v>
      </c>
      <c r="AD37" s="43">
        <f t="shared" si="14"/>
        <v>18525306.933936201</v>
      </c>
      <c r="AE37" s="43">
        <f t="shared" si="15"/>
        <v>0</v>
      </c>
      <c r="AF37" s="43">
        <f t="shared" si="16"/>
        <v>18525306.933936201</v>
      </c>
      <c r="AG37" s="43">
        <f t="shared" si="17"/>
        <v>0</v>
      </c>
      <c r="AH37" s="43">
        <f t="shared" si="18"/>
        <v>0</v>
      </c>
      <c r="AI37" s="43">
        <f t="shared" si="19"/>
        <v>0</v>
      </c>
      <c r="AJ37" s="43">
        <f t="shared" si="20"/>
        <v>0</v>
      </c>
      <c r="AK37" s="43">
        <f t="shared" si="21"/>
        <v>0</v>
      </c>
      <c r="AL37" s="43">
        <f t="shared" si="22"/>
        <v>0</v>
      </c>
      <c r="AM37" s="46"/>
      <c r="AO37" s="14">
        <f>_xll.EURO(N37,O37,Z37,Z37,R37,U37,0,0)</f>
        <v>0.58953601799670863</v>
      </c>
      <c r="AP37" s="90">
        <f t="shared" si="23"/>
        <v>3634118.1432583709</v>
      </c>
      <c r="AQ37" s="3">
        <f>-_xll.EURO(N37,O37,Z37,Z37,R37,U37,0,1)</f>
        <v>0.27315083284466768</v>
      </c>
    </row>
    <row r="38" spans="1:43">
      <c r="A38" s="47">
        <f t="shared" si="24"/>
        <v>39203</v>
      </c>
      <c r="B38" s="48">
        <f t="shared" si="25"/>
        <v>205479</v>
      </c>
      <c r="C38" s="40">
        <f t="shared" si="4"/>
        <v>6369849</v>
      </c>
      <c r="D38" s="40">
        <f t="shared" si="5"/>
        <v>4543117.211438885</v>
      </c>
      <c r="E38" s="61">
        <f>VLOOKUP($A38,[3]!CurveTable,MATCH($E$4,[3]!CurveType,0))</f>
        <v>4.25</v>
      </c>
      <c r="F38" s="50"/>
      <c r="G38" s="49">
        <f t="shared" si="26"/>
        <v>4.25</v>
      </c>
      <c r="H38" s="61">
        <f>VLOOKUP($A38,[3]!CurveTable,MATCH($H$4,[3]!CurveType,0))</f>
        <v>0</v>
      </c>
      <c r="I38" s="49"/>
      <c r="J38" s="49">
        <f t="shared" si="6"/>
        <v>0</v>
      </c>
      <c r="K38" s="61"/>
      <c r="L38" s="49"/>
      <c r="M38" s="49"/>
      <c r="N38" s="49">
        <f t="shared" si="27"/>
        <v>3.84</v>
      </c>
      <c r="O38" s="49">
        <f t="shared" si="29"/>
        <v>3.75</v>
      </c>
      <c r="P38" s="49"/>
      <c r="Q38" s="61">
        <f>VLOOKUP($A38,[3]!CurveTable,MATCH($Q$4,[3]!CurveType,0))</f>
        <v>0.23300000000000001</v>
      </c>
      <c r="R38" s="61">
        <f>Q38+Summary!C$25</f>
        <v>0.23300000000000001</v>
      </c>
      <c r="S38" s="61"/>
      <c r="T38" s="70">
        <f t="shared" si="28"/>
        <v>39203</v>
      </c>
      <c r="U38" s="69">
        <f t="shared" si="7"/>
        <v>2198</v>
      </c>
      <c r="W38" s="7">
        <f t="shared" si="8"/>
        <v>31</v>
      </c>
      <c r="X38" s="51">
        <f t="shared" si="9"/>
        <v>39203</v>
      </c>
      <c r="Y38" s="7">
        <f t="shared" si="10"/>
        <v>2198</v>
      </c>
      <c r="Z38" s="60">
        <f>VLOOKUP($A38,[3]!CurveTable,MATCH($Z$4,[3]!CurveType,0))</f>
        <v>5.6956423333171198E-2</v>
      </c>
      <c r="AA38" s="55">
        <f t="shared" si="11"/>
        <v>0.71322212056186651</v>
      </c>
      <c r="AB38" s="7">
        <f t="shared" si="12"/>
        <v>1</v>
      </c>
      <c r="AC38" s="7">
        <f t="shared" si="13"/>
        <v>31</v>
      </c>
      <c r="AD38" s="43">
        <f t="shared" si="14"/>
        <v>19308248.14861526</v>
      </c>
      <c r="AE38" s="43">
        <f t="shared" si="15"/>
        <v>0</v>
      </c>
      <c r="AF38" s="43">
        <f t="shared" si="16"/>
        <v>19308248.14861526</v>
      </c>
      <c r="AG38" s="43">
        <f t="shared" si="17"/>
        <v>0</v>
      </c>
      <c r="AH38" s="43">
        <f t="shared" si="18"/>
        <v>0</v>
      </c>
      <c r="AI38" s="43">
        <f t="shared" si="19"/>
        <v>0</v>
      </c>
      <c r="AJ38" s="43">
        <f t="shared" si="20"/>
        <v>0</v>
      </c>
      <c r="AK38" s="43">
        <f t="shared" si="21"/>
        <v>0</v>
      </c>
      <c r="AL38" s="43">
        <f t="shared" si="22"/>
        <v>0</v>
      </c>
      <c r="AM38" s="46"/>
      <c r="AO38" s="14">
        <f>_xll.EURO(N38,O38,Z38,Z38,R38,U38,0,0)</f>
        <v>0.57454991332722716</v>
      </c>
      <c r="AP38" s="90">
        <f t="shared" si="23"/>
        <v>3659796.1908575245</v>
      </c>
      <c r="AQ38" s="3">
        <f>-_xll.EURO(N38,O38,Z38,Z38,R38,U38,0,1)</f>
        <v>0.26385744527751825</v>
      </c>
    </row>
    <row r="39" spans="1:43">
      <c r="A39" s="47">
        <f t="shared" si="24"/>
        <v>39234</v>
      </c>
      <c r="B39" s="48">
        <f t="shared" si="25"/>
        <v>205479</v>
      </c>
      <c r="C39" s="40">
        <f t="shared" si="4"/>
        <v>6164370</v>
      </c>
      <c r="D39" s="40">
        <f t="shared" si="5"/>
        <v>4372117.7130106157</v>
      </c>
      <c r="E39" s="61">
        <f>VLOOKUP($A39,[3]!CurveTable,MATCH($E$4,[3]!CurveType,0))</f>
        <v>4.29</v>
      </c>
      <c r="F39" s="50"/>
      <c r="G39" s="49">
        <f t="shared" si="26"/>
        <v>4.29</v>
      </c>
      <c r="H39" s="61">
        <f>VLOOKUP($A39,[3]!CurveTable,MATCH($H$4,[3]!CurveType,0))</f>
        <v>0</v>
      </c>
      <c r="I39" s="49"/>
      <c r="J39" s="49">
        <f t="shared" si="6"/>
        <v>0</v>
      </c>
      <c r="K39" s="61"/>
      <c r="L39" s="49"/>
      <c r="M39" s="49"/>
      <c r="N39" s="49">
        <f t="shared" si="27"/>
        <v>3.88</v>
      </c>
      <c r="O39" s="49">
        <f t="shared" si="29"/>
        <v>3.75</v>
      </c>
      <c r="P39" s="49"/>
      <c r="Q39" s="61">
        <f>VLOOKUP($A39,[3]!CurveTable,MATCH($Q$4,[3]!CurveType,0))</f>
        <v>0.223</v>
      </c>
      <c r="R39" s="61">
        <f>Q39+Summary!C$25</f>
        <v>0.223</v>
      </c>
      <c r="S39" s="61"/>
      <c r="T39" s="70">
        <f t="shared" si="28"/>
        <v>39234</v>
      </c>
      <c r="U39" s="69">
        <f t="shared" si="7"/>
        <v>2229</v>
      </c>
      <c r="W39" s="7">
        <f t="shared" si="8"/>
        <v>30</v>
      </c>
      <c r="X39" s="51">
        <f t="shared" si="9"/>
        <v>39234</v>
      </c>
      <c r="Y39" s="7">
        <f t="shared" si="10"/>
        <v>2229</v>
      </c>
      <c r="Z39" s="60">
        <f>VLOOKUP($A39,[3]!CurveTable,MATCH($Z$4,[3]!CurveType,0))</f>
        <v>5.7092858927354002E-2</v>
      </c>
      <c r="AA39" s="55">
        <f t="shared" si="11"/>
        <v>0.70925621158538765</v>
      </c>
      <c r="AB39" s="7">
        <f t="shared" si="12"/>
        <v>1</v>
      </c>
      <c r="AC39" s="7">
        <f t="shared" si="13"/>
        <v>30</v>
      </c>
      <c r="AD39" s="43">
        <f t="shared" si="14"/>
        <v>18756384.988815542</v>
      </c>
      <c r="AE39" s="43">
        <f t="shared" si="15"/>
        <v>0</v>
      </c>
      <c r="AF39" s="43">
        <f t="shared" si="16"/>
        <v>18756384.988815542</v>
      </c>
      <c r="AG39" s="43">
        <f t="shared" si="17"/>
        <v>0</v>
      </c>
      <c r="AH39" s="43">
        <f t="shared" si="18"/>
        <v>0</v>
      </c>
      <c r="AI39" s="43">
        <f t="shared" si="19"/>
        <v>0</v>
      </c>
      <c r="AJ39" s="43">
        <f t="shared" si="20"/>
        <v>0</v>
      </c>
      <c r="AK39" s="43">
        <f t="shared" si="21"/>
        <v>0</v>
      </c>
      <c r="AL39" s="43">
        <f t="shared" si="22"/>
        <v>0</v>
      </c>
      <c r="AM39" s="46"/>
      <c r="AO39" s="14">
        <f>_xll.EURO(N39,O39,Z39,Z39,R39,U39,0,0)</f>
        <v>0.53958380667617889</v>
      </c>
      <c r="AP39" s="90">
        <f t="shared" si="23"/>
        <v>3326194.2303604367</v>
      </c>
      <c r="AQ39" s="3">
        <f>-_xll.EURO(N39,O39,Z39,Z39,R39,U39,0,1)</f>
        <v>0.25969514448346154</v>
      </c>
    </row>
    <row r="40" spans="1:43">
      <c r="A40" s="47">
        <f t="shared" si="24"/>
        <v>39264</v>
      </c>
      <c r="B40" s="48">
        <f t="shared" si="25"/>
        <v>205479</v>
      </c>
      <c r="C40" s="40">
        <f t="shared" si="4"/>
        <v>6369849</v>
      </c>
      <c r="D40" s="40">
        <f t="shared" si="5"/>
        <v>4493445.2896634163</v>
      </c>
      <c r="E40" s="61">
        <f>VLOOKUP($A40,[3]!CurveTable,MATCH($E$4,[3]!CurveType,0))</f>
        <v>4.335</v>
      </c>
      <c r="F40" s="50"/>
      <c r="G40" s="49">
        <f t="shared" si="26"/>
        <v>4.335</v>
      </c>
      <c r="H40" s="61">
        <f>VLOOKUP($A40,[3]!CurveTable,MATCH($H$4,[3]!CurveType,0))</f>
        <v>0</v>
      </c>
      <c r="I40" s="49"/>
      <c r="J40" s="49">
        <f t="shared" si="6"/>
        <v>0</v>
      </c>
      <c r="K40" s="61"/>
      <c r="L40" s="49"/>
      <c r="M40" s="49"/>
      <c r="N40" s="49">
        <f t="shared" si="27"/>
        <v>3.9249999999999998</v>
      </c>
      <c r="O40" s="49">
        <f t="shared" si="29"/>
        <v>3.75</v>
      </c>
      <c r="P40" s="49"/>
      <c r="Q40" s="61">
        <f>VLOOKUP($A40,[3]!CurveTable,MATCH($Q$4,[3]!CurveType,0))</f>
        <v>0.223</v>
      </c>
      <c r="R40" s="61">
        <f>Q40+Summary!C$25</f>
        <v>0.223</v>
      </c>
      <c r="S40" s="61"/>
      <c r="T40" s="70">
        <f t="shared" si="28"/>
        <v>39264</v>
      </c>
      <c r="U40" s="69">
        <f t="shared" si="7"/>
        <v>2259</v>
      </c>
      <c r="W40" s="7">
        <f t="shared" si="8"/>
        <v>31</v>
      </c>
      <c r="X40" s="51">
        <f t="shared" si="9"/>
        <v>39264</v>
      </c>
      <c r="Y40" s="7">
        <f t="shared" si="10"/>
        <v>2259</v>
      </c>
      <c r="Z40" s="60">
        <f>VLOOKUP($A40,[3]!CurveTable,MATCH($Z$4,[3]!CurveType,0))</f>
        <v>5.7224893379234802E-2</v>
      </c>
      <c r="AA40" s="55">
        <f t="shared" si="11"/>
        <v>0.70542414579425916</v>
      </c>
      <c r="AB40" s="7">
        <f t="shared" si="12"/>
        <v>1</v>
      </c>
      <c r="AC40" s="7">
        <f t="shared" si="13"/>
        <v>31</v>
      </c>
      <c r="AD40" s="43">
        <f t="shared" si="14"/>
        <v>19479085.330690909</v>
      </c>
      <c r="AE40" s="43">
        <f t="shared" si="15"/>
        <v>0</v>
      </c>
      <c r="AF40" s="43">
        <f t="shared" si="16"/>
        <v>19479085.330690909</v>
      </c>
      <c r="AG40" s="43">
        <f t="shared" si="17"/>
        <v>0</v>
      </c>
      <c r="AH40" s="43">
        <f t="shared" si="18"/>
        <v>0</v>
      </c>
      <c r="AI40" s="43">
        <f t="shared" si="19"/>
        <v>0</v>
      </c>
      <c r="AJ40" s="43">
        <f t="shared" si="20"/>
        <v>0</v>
      </c>
      <c r="AK40" s="43">
        <f t="shared" si="21"/>
        <v>0</v>
      </c>
      <c r="AL40" s="43">
        <f t="shared" si="22"/>
        <v>0</v>
      </c>
      <c r="AM40" s="46"/>
      <c r="AO40" s="14">
        <f>_xll.EURO(N40,O40,Z40,Z40,R40,U40,0,0)</f>
        <v>0.52893123606452852</v>
      </c>
      <c r="AP40" s="90">
        <f t="shared" si="23"/>
        <v>3369212.1051144009</v>
      </c>
      <c r="AQ40" s="3">
        <f>-_xll.EURO(N40,O40,Z40,Z40,R40,U40,0,1)</f>
        <v>0.25241147334611053</v>
      </c>
    </row>
    <row r="41" spans="1:43">
      <c r="A41" s="47">
        <f t="shared" si="24"/>
        <v>39295</v>
      </c>
      <c r="B41" s="48">
        <f t="shared" si="25"/>
        <v>205479</v>
      </c>
      <c r="C41" s="40">
        <f t="shared" si="4"/>
        <v>6369849</v>
      </c>
      <c r="D41" s="40">
        <f t="shared" si="5"/>
        <v>4468261.7527767038</v>
      </c>
      <c r="E41" s="61">
        <f>VLOOKUP($A41,[3]!CurveTable,MATCH($E$4,[3]!CurveType,0))</f>
        <v>4.37</v>
      </c>
      <c r="F41" s="50"/>
      <c r="G41" s="49">
        <f t="shared" si="26"/>
        <v>4.37</v>
      </c>
      <c r="H41" s="61">
        <f>VLOOKUP($A41,[3]!CurveTable,MATCH($H$4,[3]!CurveType,0))</f>
        <v>0</v>
      </c>
      <c r="I41" s="49"/>
      <c r="J41" s="49">
        <f t="shared" si="6"/>
        <v>0</v>
      </c>
      <c r="K41" s="61"/>
      <c r="L41" s="49"/>
      <c r="M41" s="49"/>
      <c r="N41" s="49">
        <f t="shared" si="27"/>
        <v>3.96</v>
      </c>
      <c r="O41" s="49">
        <f t="shared" si="29"/>
        <v>3.75</v>
      </c>
      <c r="P41" s="49"/>
      <c r="Q41" s="61">
        <f>VLOOKUP($A41,[3]!CurveTable,MATCH($Q$4,[3]!CurveType,0))</f>
        <v>0.223</v>
      </c>
      <c r="R41" s="61">
        <f>Q41+Summary!C$25</f>
        <v>0.223</v>
      </c>
      <c r="S41" s="61"/>
      <c r="T41" s="70">
        <f t="shared" si="28"/>
        <v>39295</v>
      </c>
      <c r="U41" s="69">
        <f t="shared" si="7"/>
        <v>2290</v>
      </c>
      <c r="W41" s="7">
        <f t="shared" si="8"/>
        <v>31</v>
      </c>
      <c r="X41" s="51">
        <f t="shared" si="9"/>
        <v>39295</v>
      </c>
      <c r="Y41" s="7">
        <f t="shared" si="10"/>
        <v>2290</v>
      </c>
      <c r="Z41" s="60">
        <f>VLOOKUP($A41,[3]!CurveTable,MATCH($Z$4,[3]!CurveType,0))</f>
        <v>5.7361328985604802E-2</v>
      </c>
      <c r="AA41" s="55">
        <f t="shared" si="11"/>
        <v>0.70147059259594746</v>
      </c>
      <c r="AB41" s="7">
        <f t="shared" si="12"/>
        <v>1</v>
      </c>
      <c r="AC41" s="7">
        <f t="shared" si="13"/>
        <v>31</v>
      </c>
      <c r="AD41" s="43">
        <f t="shared" si="14"/>
        <v>19526303.859634195</v>
      </c>
      <c r="AE41" s="43">
        <f t="shared" si="15"/>
        <v>0</v>
      </c>
      <c r="AF41" s="43">
        <f t="shared" si="16"/>
        <v>19526303.859634195</v>
      </c>
      <c r="AG41" s="43">
        <f t="shared" si="17"/>
        <v>0</v>
      </c>
      <c r="AH41" s="43">
        <f t="shared" si="18"/>
        <v>0</v>
      </c>
      <c r="AI41" s="43">
        <f t="shared" si="19"/>
        <v>0</v>
      </c>
      <c r="AJ41" s="43">
        <f t="shared" si="20"/>
        <v>0</v>
      </c>
      <c r="AK41" s="43">
        <f t="shared" si="21"/>
        <v>0</v>
      </c>
      <c r="AL41" s="43">
        <f t="shared" si="22"/>
        <v>0</v>
      </c>
      <c r="AM41" s="46"/>
      <c r="AO41" s="14">
        <f>_xll.EURO(N41,O41,Z41,Z41,R41,U41,0,0)</f>
        <v>0.52110325839000093</v>
      </c>
      <c r="AP41" s="90">
        <f t="shared" si="23"/>
        <v>3319349.0693522892</v>
      </c>
      <c r="AQ41" s="3">
        <f>-_xll.EURO(N41,O41,Z41,Z41,R41,U41,0,1)</f>
        <v>0.24648898354376272</v>
      </c>
    </row>
    <row r="42" spans="1:43">
      <c r="A42" s="47">
        <f t="shared" si="24"/>
        <v>39326</v>
      </c>
      <c r="B42" s="48">
        <f t="shared" si="25"/>
        <v>205479</v>
      </c>
      <c r="C42" s="40">
        <f t="shared" ref="C42:C73" si="30">IF(AB42=0,0,IF(AND(AB42=1,$H$3=1),B42*W42,IF($H$3=2,B42,"N/A")))</f>
        <v>6164370</v>
      </c>
      <c r="D42" s="40">
        <f t="shared" ref="D42:D73" si="31">C42*AA42</f>
        <v>4299793.131692512</v>
      </c>
      <c r="E42" s="61">
        <f>VLOOKUP($A42,[3]!CurveTable,MATCH($E$4,[3]!CurveType,0))</f>
        <v>4.375</v>
      </c>
      <c r="F42" s="50"/>
      <c r="G42" s="49">
        <f t="shared" si="26"/>
        <v>4.375</v>
      </c>
      <c r="H42" s="61">
        <f>VLOOKUP($A42,[3]!CurveTable,MATCH($H$4,[3]!CurveType,0))</f>
        <v>0</v>
      </c>
      <c r="I42" s="49"/>
      <c r="J42" s="49">
        <f t="shared" ref="J42:J73" si="32">H42</f>
        <v>0</v>
      </c>
      <c r="K42" s="61"/>
      <c r="L42" s="49"/>
      <c r="M42" s="49"/>
      <c r="N42" s="49">
        <f t="shared" si="27"/>
        <v>3.9649999999999999</v>
      </c>
      <c r="O42" s="49">
        <f t="shared" si="29"/>
        <v>3.75</v>
      </c>
      <c r="P42" s="49"/>
      <c r="Q42" s="61">
        <f>VLOOKUP($A42,[3]!CurveTable,MATCH($Q$4,[3]!CurveType,0))</f>
        <v>0.223</v>
      </c>
      <c r="R42" s="61">
        <f>Q42+Summary!C$25</f>
        <v>0.223</v>
      </c>
      <c r="S42" s="61"/>
      <c r="T42" s="70">
        <f t="shared" si="28"/>
        <v>39326</v>
      </c>
      <c r="U42" s="69">
        <f t="shared" ref="U42:U73" si="33">T42-$C$3</f>
        <v>2321</v>
      </c>
      <c r="W42" s="7">
        <f t="shared" ref="W42:W73" si="34">A43-A42</f>
        <v>30</v>
      </c>
      <c r="X42" s="51">
        <f t="shared" ref="X42:X73" si="35">CHOOSE(F$3,A43+24,A42)</f>
        <v>39326</v>
      </c>
      <c r="Y42" s="7">
        <f t="shared" ref="Y42:Y73" si="36">X42-C$3</f>
        <v>2321</v>
      </c>
      <c r="Z42" s="60">
        <f>VLOOKUP($A42,[3]!CurveTable,MATCH($Z$4,[3]!CurveType,0))</f>
        <v>5.7497764598167099E-2</v>
      </c>
      <c r="AA42" s="55">
        <f t="shared" ref="AA42:AA73" si="37">1/(1+CHOOSE(F$3,(Z43+($K$3/10000))/2,(Z42+($K$3/10000))/2))^(2*Y42/365.25)</f>
        <v>0.69752353147077673</v>
      </c>
      <c r="AB42" s="7">
        <f t="shared" ref="AB42:AB73" si="38">IF(AND(mthbeg&lt;=A42,mthend&gt;=A42),1,0)</f>
        <v>1</v>
      </c>
      <c r="AC42" s="7">
        <f t="shared" ref="AC42:AC73" si="39">W42*AB42</f>
        <v>30</v>
      </c>
      <c r="AD42" s="43">
        <f t="shared" ref="AD42:AD73" si="40">$D42*E42</f>
        <v>18811594.951154739</v>
      </c>
      <c r="AE42" s="43">
        <f t="shared" ref="AE42:AE73" si="41">$D42*F42</f>
        <v>0</v>
      </c>
      <c r="AF42" s="43">
        <f t="shared" ref="AF42:AF73" si="42">$D42*G42</f>
        <v>18811594.951154739</v>
      </c>
      <c r="AG42" s="43">
        <f t="shared" ref="AG42:AG73" si="43">$D42*H42</f>
        <v>0</v>
      </c>
      <c r="AH42" s="43">
        <f t="shared" ref="AH42:AH73" si="44">$D42*I42</f>
        <v>0</v>
      </c>
      <c r="AI42" s="43">
        <f t="shared" ref="AI42:AI73" si="45">$D42*J42</f>
        <v>0</v>
      </c>
      <c r="AJ42" s="43">
        <f t="shared" ref="AJ42:AJ73" si="46">$D42*K42</f>
        <v>0</v>
      </c>
      <c r="AK42" s="43">
        <f t="shared" ref="AK42:AK73" si="47">$D42*L42</f>
        <v>0</v>
      </c>
      <c r="AL42" s="43">
        <f t="shared" ref="AL42:AL73" si="48">$D42*M42</f>
        <v>0</v>
      </c>
      <c r="AM42" s="46"/>
      <c r="AO42" s="14">
        <f>_xll.EURO(N42,O42,Z42,Z42,R42,U42,0,0)</f>
        <v>0.52074626979052396</v>
      </c>
      <c r="AP42" s="90">
        <f t="shared" ref="AP42:AP73" si="49">AO42*C42</f>
        <v>3210072.6831086124</v>
      </c>
      <c r="AQ42" s="3">
        <f>-_xll.EURO(N42,O42,Z42,Z42,R42,U42,0,1)</f>
        <v>0.24418400423639949</v>
      </c>
    </row>
    <row r="43" spans="1:43">
      <c r="A43" s="47">
        <f t="shared" si="24"/>
        <v>39356</v>
      </c>
      <c r="B43" s="48">
        <f t="shared" ref="B43:B74" si="50">B42</f>
        <v>205479</v>
      </c>
      <c r="C43" s="40">
        <f t="shared" si="30"/>
        <v>6369849</v>
      </c>
      <c r="D43" s="40">
        <f t="shared" si="31"/>
        <v>4418828.6491630767</v>
      </c>
      <c r="E43" s="61">
        <f>VLOOKUP($A43,[3]!CurveTable,MATCH($E$4,[3]!CurveType,0))</f>
        <v>4.4050000000000002</v>
      </c>
      <c r="F43" s="50"/>
      <c r="G43" s="49">
        <f t="shared" si="26"/>
        <v>4.4050000000000002</v>
      </c>
      <c r="H43" s="61">
        <f>VLOOKUP($A43,[3]!CurveTable,MATCH($H$4,[3]!CurveType,0))</f>
        <v>0</v>
      </c>
      <c r="I43" s="49"/>
      <c r="J43" s="49">
        <f t="shared" si="32"/>
        <v>0</v>
      </c>
      <c r="K43" s="61"/>
      <c r="L43" s="49"/>
      <c r="M43" s="49"/>
      <c r="N43" s="49">
        <f t="shared" si="27"/>
        <v>3.9950000000000001</v>
      </c>
      <c r="O43" s="49">
        <f t="shared" si="29"/>
        <v>3.75</v>
      </c>
      <c r="P43" s="49"/>
      <c r="Q43" s="61">
        <f>VLOOKUP($A43,[3]!CurveTable,MATCH($Q$4,[3]!CurveType,0))</f>
        <v>0.223</v>
      </c>
      <c r="R43" s="61">
        <f>Q43+Summary!C$25</f>
        <v>0.223</v>
      </c>
      <c r="S43" s="61"/>
      <c r="T43" s="70">
        <f t="shared" si="28"/>
        <v>39356</v>
      </c>
      <c r="U43" s="69">
        <f t="shared" si="33"/>
        <v>2351</v>
      </c>
      <c r="W43" s="7">
        <f t="shared" si="34"/>
        <v>31</v>
      </c>
      <c r="X43" s="51">
        <f t="shared" si="35"/>
        <v>39356</v>
      </c>
      <c r="Y43" s="7">
        <f t="shared" si="36"/>
        <v>2351</v>
      </c>
      <c r="Z43" s="60">
        <f>VLOOKUP($A43,[3]!CurveTable,MATCH($Z$4,[3]!CurveType,0))</f>
        <v>5.7629799067833602E-2</v>
      </c>
      <c r="AA43" s="55">
        <f t="shared" si="37"/>
        <v>0.69371010979429448</v>
      </c>
      <c r="AB43" s="7">
        <f t="shared" si="38"/>
        <v>1</v>
      </c>
      <c r="AC43" s="7">
        <f t="shared" si="39"/>
        <v>31</v>
      </c>
      <c r="AD43" s="43">
        <f t="shared" si="40"/>
        <v>19464940.199563354</v>
      </c>
      <c r="AE43" s="43">
        <f t="shared" si="41"/>
        <v>0</v>
      </c>
      <c r="AF43" s="43">
        <f t="shared" si="42"/>
        <v>19464940.199563354</v>
      </c>
      <c r="AG43" s="43">
        <f t="shared" si="43"/>
        <v>0</v>
      </c>
      <c r="AH43" s="43">
        <f t="shared" si="44"/>
        <v>0</v>
      </c>
      <c r="AI43" s="43">
        <f t="shared" si="45"/>
        <v>0</v>
      </c>
      <c r="AJ43" s="43">
        <f t="shared" si="46"/>
        <v>0</v>
      </c>
      <c r="AK43" s="43">
        <f t="shared" si="47"/>
        <v>0</v>
      </c>
      <c r="AL43" s="43">
        <f t="shared" si="48"/>
        <v>0</v>
      </c>
      <c r="AM43" s="46"/>
      <c r="AO43" s="14">
        <f>_xll.EURO(N43,O43,Z43,Z43,R43,U43,0,0)</f>
        <v>0.51430432462878373</v>
      </c>
      <c r="AP43" s="90">
        <f t="shared" si="49"/>
        <v>3276040.8879323332</v>
      </c>
      <c r="AQ43" s="3">
        <f>-_xll.EURO(N43,O43,Z43,Z43,R43,U43,0,1)</f>
        <v>0.23912420597641937</v>
      </c>
    </row>
    <row r="44" spans="1:43">
      <c r="A44" s="47">
        <f t="shared" si="24"/>
        <v>39387</v>
      </c>
      <c r="B44" s="48">
        <f t="shared" si="50"/>
        <v>205479</v>
      </c>
      <c r="C44" s="40">
        <f t="shared" si="30"/>
        <v>6164370</v>
      </c>
      <c r="D44" s="40">
        <f t="shared" si="31"/>
        <v>4252035.9374988237</v>
      </c>
      <c r="E44" s="61">
        <f>VLOOKUP($A44,[3]!CurveTable,MATCH($E$4,[3]!CurveType,0))</f>
        <v>4.5149999999999997</v>
      </c>
      <c r="F44" s="50"/>
      <c r="G44" s="49">
        <f t="shared" si="26"/>
        <v>4.5149999999999997</v>
      </c>
      <c r="H44" s="61">
        <f>VLOOKUP($A44,[3]!CurveTable,MATCH($H$4,[3]!CurveType,0))</f>
        <v>0</v>
      </c>
      <c r="I44" s="49"/>
      <c r="J44" s="49">
        <f t="shared" si="32"/>
        <v>0</v>
      </c>
      <c r="K44" s="61"/>
      <c r="L44" s="49"/>
      <c r="M44" s="49"/>
      <c r="N44" s="49">
        <f t="shared" si="27"/>
        <v>4.1049999999999995</v>
      </c>
      <c r="O44" s="49">
        <f t="shared" si="29"/>
        <v>3.75</v>
      </c>
      <c r="P44" s="49"/>
      <c r="Q44" s="61">
        <f>VLOOKUP($A44,[3]!CurveTable,MATCH($Q$4,[3]!CurveType,0))</f>
        <v>0.223</v>
      </c>
      <c r="R44" s="61">
        <f>Q44+Summary!C$25</f>
        <v>0.223</v>
      </c>
      <c r="S44" s="61"/>
      <c r="T44" s="70">
        <f t="shared" si="28"/>
        <v>39387</v>
      </c>
      <c r="U44" s="69">
        <f t="shared" si="33"/>
        <v>2382</v>
      </c>
      <c r="W44" s="7">
        <f t="shared" si="34"/>
        <v>30</v>
      </c>
      <c r="X44" s="51">
        <f t="shared" si="35"/>
        <v>39387</v>
      </c>
      <c r="Y44" s="7">
        <f t="shared" si="36"/>
        <v>2382</v>
      </c>
      <c r="Z44" s="60">
        <f>VLOOKUP($A44,[3]!CurveTable,MATCH($Z$4,[3]!CurveType,0))</f>
        <v>5.7766234692581402E-2</v>
      </c>
      <c r="AA44" s="55">
        <f t="shared" si="37"/>
        <v>0.68977623625752893</v>
      </c>
      <c r="AB44" s="7">
        <f t="shared" si="38"/>
        <v>1</v>
      </c>
      <c r="AC44" s="7">
        <f t="shared" si="39"/>
        <v>30</v>
      </c>
      <c r="AD44" s="43">
        <f t="shared" si="40"/>
        <v>19197942.257807188</v>
      </c>
      <c r="AE44" s="43">
        <f t="shared" si="41"/>
        <v>0</v>
      </c>
      <c r="AF44" s="43">
        <f t="shared" si="42"/>
        <v>19197942.257807188</v>
      </c>
      <c r="AG44" s="43">
        <f t="shared" si="43"/>
        <v>0</v>
      </c>
      <c r="AH44" s="43">
        <f t="shared" si="44"/>
        <v>0</v>
      </c>
      <c r="AI44" s="43">
        <f t="shared" si="45"/>
        <v>0</v>
      </c>
      <c r="AJ44" s="43">
        <f t="shared" si="46"/>
        <v>0</v>
      </c>
      <c r="AK44" s="43">
        <f t="shared" si="47"/>
        <v>0</v>
      </c>
      <c r="AL44" s="43">
        <f t="shared" si="48"/>
        <v>0</v>
      </c>
      <c r="AM44" s="46"/>
      <c r="AO44" s="14">
        <f>_xll.EURO(N44,O44,Z44,Z44,R44,U44,0,0)</f>
        <v>0.48964175005244004</v>
      </c>
      <c r="AP44" s="90">
        <f t="shared" si="49"/>
        <v>3018332.9147707596</v>
      </c>
      <c r="AQ44" s="3">
        <f>-_xll.EURO(N44,O44,Z44,Z44,R44,U44,0,1)</f>
        <v>0.22550657157342838</v>
      </c>
    </row>
    <row r="45" spans="1:43">
      <c r="A45" s="47">
        <f t="shared" si="24"/>
        <v>39417</v>
      </c>
      <c r="B45" s="48">
        <f t="shared" si="50"/>
        <v>205479</v>
      </c>
      <c r="C45" s="40">
        <f t="shared" si="30"/>
        <v>6369849</v>
      </c>
      <c r="D45" s="40">
        <f t="shared" si="31"/>
        <v>4369562.5116546461</v>
      </c>
      <c r="E45" s="61">
        <f>VLOOKUP($A45,[3]!CurveTable,MATCH($E$4,[3]!CurveType,0))</f>
        <v>4.6349999999999998</v>
      </c>
      <c r="F45" s="50"/>
      <c r="G45" s="49">
        <f t="shared" si="26"/>
        <v>4.6349999999999998</v>
      </c>
      <c r="H45" s="61">
        <f>VLOOKUP($A45,[3]!CurveTable,MATCH($H$4,[3]!CurveType,0))</f>
        <v>0</v>
      </c>
      <c r="I45" s="49"/>
      <c r="J45" s="49">
        <f t="shared" si="32"/>
        <v>0</v>
      </c>
      <c r="K45" s="61"/>
      <c r="L45" s="49"/>
      <c r="M45" s="49"/>
      <c r="N45" s="49">
        <f t="shared" si="27"/>
        <v>4.2249999999999996</v>
      </c>
      <c r="O45" s="49">
        <f t="shared" si="29"/>
        <v>3.75</v>
      </c>
      <c r="P45" s="49"/>
      <c r="Q45" s="61">
        <f>VLOOKUP($A45,[3]!CurveTable,MATCH($Q$4,[3]!CurveType,0))</f>
        <v>0.223</v>
      </c>
      <c r="R45" s="61">
        <f>Q45+Summary!C$25</f>
        <v>0.223</v>
      </c>
      <c r="S45" s="61"/>
      <c r="T45" s="70">
        <f t="shared" si="28"/>
        <v>39417</v>
      </c>
      <c r="U45" s="69">
        <f t="shared" si="33"/>
        <v>2412</v>
      </c>
      <c r="W45" s="7">
        <f t="shared" si="34"/>
        <v>31</v>
      </c>
      <c r="X45" s="51">
        <f t="shared" si="35"/>
        <v>39417</v>
      </c>
      <c r="Y45" s="7">
        <f t="shared" si="36"/>
        <v>2412</v>
      </c>
      <c r="Z45" s="60">
        <f>VLOOKUP($A45,[3]!CurveTable,MATCH($Z$4,[3]!CurveType,0))</f>
        <v>5.7898269174038799E-2</v>
      </c>
      <c r="AA45" s="55">
        <f t="shared" si="37"/>
        <v>0.68597583893348901</v>
      </c>
      <c r="AB45" s="7">
        <f t="shared" si="38"/>
        <v>1</v>
      </c>
      <c r="AC45" s="7">
        <f t="shared" si="39"/>
        <v>31</v>
      </c>
      <c r="AD45" s="43">
        <f t="shared" si="40"/>
        <v>20252922.241519284</v>
      </c>
      <c r="AE45" s="43">
        <f t="shared" si="41"/>
        <v>0</v>
      </c>
      <c r="AF45" s="43">
        <f t="shared" si="42"/>
        <v>20252922.241519284</v>
      </c>
      <c r="AG45" s="43">
        <f t="shared" si="43"/>
        <v>0</v>
      </c>
      <c r="AH45" s="43">
        <f t="shared" si="44"/>
        <v>0</v>
      </c>
      <c r="AI45" s="43">
        <f t="shared" si="45"/>
        <v>0</v>
      </c>
      <c r="AJ45" s="43">
        <f t="shared" si="46"/>
        <v>0</v>
      </c>
      <c r="AK45" s="43">
        <f t="shared" si="47"/>
        <v>0</v>
      </c>
      <c r="AL45" s="43">
        <f t="shared" si="48"/>
        <v>0</v>
      </c>
      <c r="AM45" s="46"/>
      <c r="AO45" s="14">
        <f>_xll.EURO(N45,O45,Z45,Z45,R45,U45,0,0)</f>
        <v>0.46437509448143932</v>
      </c>
      <c r="AP45" s="90">
        <f t="shared" si="49"/>
        <v>2957999.2312075016</v>
      </c>
      <c r="AQ45" s="3">
        <f>-_xll.EURO(N45,O45,Z45,Z45,R45,U45,0,1)</f>
        <v>0.21179084434294285</v>
      </c>
    </row>
    <row r="46" spans="1:43">
      <c r="A46" s="47">
        <f t="shared" si="24"/>
        <v>39448</v>
      </c>
      <c r="B46" s="48">
        <f t="shared" si="50"/>
        <v>205479</v>
      </c>
      <c r="C46" s="40">
        <f t="shared" si="30"/>
        <v>6369849</v>
      </c>
      <c r="D46" s="40">
        <f t="shared" si="31"/>
        <v>4344591.7698788298</v>
      </c>
      <c r="E46" s="61">
        <f>VLOOKUP($A46,[3]!CurveTable,MATCH($E$4,[3]!CurveType,0))</f>
        <v>4.665</v>
      </c>
      <c r="F46" s="50"/>
      <c r="G46" s="49">
        <f t="shared" si="26"/>
        <v>4.665</v>
      </c>
      <c r="H46" s="61">
        <f>VLOOKUP($A46,[3]!CurveTable,MATCH($H$4,[3]!CurveType,0))</f>
        <v>0</v>
      </c>
      <c r="I46" s="49"/>
      <c r="J46" s="49">
        <f t="shared" si="32"/>
        <v>0</v>
      </c>
      <c r="K46" s="61"/>
      <c r="L46" s="49"/>
      <c r="M46" s="49"/>
      <c r="N46" s="49">
        <f t="shared" si="27"/>
        <v>4.2549999999999999</v>
      </c>
      <c r="O46" s="49">
        <f t="shared" si="29"/>
        <v>3.75</v>
      </c>
      <c r="P46" s="49"/>
      <c r="Q46" s="61">
        <f>VLOOKUP($A46,[3]!CurveTable,MATCH($Q$4,[3]!CurveType,0))</f>
        <v>0.223</v>
      </c>
      <c r="R46" s="61">
        <f>Q46+Summary!C$25</f>
        <v>0.223</v>
      </c>
      <c r="S46" s="61"/>
      <c r="T46" s="70">
        <f t="shared" si="28"/>
        <v>39448</v>
      </c>
      <c r="U46" s="69">
        <f t="shared" si="33"/>
        <v>2443</v>
      </c>
      <c r="W46" s="7">
        <f t="shared" si="34"/>
        <v>31</v>
      </c>
      <c r="X46" s="51">
        <f t="shared" si="35"/>
        <v>39448</v>
      </c>
      <c r="Y46" s="7">
        <f t="shared" si="36"/>
        <v>2443</v>
      </c>
      <c r="Z46" s="60">
        <f>VLOOKUP($A46,[3]!CurveTable,MATCH($Z$4,[3]!CurveType,0))</f>
        <v>5.8034704810969701E-2</v>
      </c>
      <c r="AA46" s="55">
        <f t="shared" si="37"/>
        <v>0.68205569235296315</v>
      </c>
      <c r="AB46" s="7">
        <f t="shared" si="38"/>
        <v>1</v>
      </c>
      <c r="AC46" s="7">
        <f t="shared" si="39"/>
        <v>31</v>
      </c>
      <c r="AD46" s="43">
        <f t="shared" si="40"/>
        <v>20267520.606484741</v>
      </c>
      <c r="AE46" s="43">
        <f t="shared" si="41"/>
        <v>0</v>
      </c>
      <c r="AF46" s="43">
        <f t="shared" si="42"/>
        <v>20267520.606484741</v>
      </c>
      <c r="AG46" s="43">
        <f t="shared" si="43"/>
        <v>0</v>
      </c>
      <c r="AH46" s="43">
        <f t="shared" si="44"/>
        <v>0</v>
      </c>
      <c r="AI46" s="43">
        <f t="shared" si="45"/>
        <v>0</v>
      </c>
      <c r="AJ46" s="43">
        <f t="shared" si="46"/>
        <v>0</v>
      </c>
      <c r="AK46" s="43">
        <f t="shared" si="47"/>
        <v>0</v>
      </c>
      <c r="AL46" s="43">
        <f t="shared" si="48"/>
        <v>0</v>
      </c>
      <c r="AM46" s="46"/>
      <c r="AO46" s="14">
        <f>_xll.EURO(N46,O46,Z46,Z46,R46,U46,0,0)</f>
        <v>0.45912123193544041</v>
      </c>
      <c r="AP46" s="90">
        <f t="shared" si="49"/>
        <v>2924532.9201227333</v>
      </c>
      <c r="AQ46" s="3">
        <f>-_xll.EURO(N46,O46,Z46,Z46,R46,U46,0,1)</f>
        <v>0.20751029490872827</v>
      </c>
    </row>
    <row r="47" spans="1:43">
      <c r="A47" s="47">
        <f t="shared" si="24"/>
        <v>39479</v>
      </c>
      <c r="B47" s="48">
        <f t="shared" si="50"/>
        <v>205479</v>
      </c>
      <c r="C47" s="40">
        <f t="shared" si="30"/>
        <v>5958891</v>
      </c>
      <c r="D47" s="40">
        <f t="shared" si="31"/>
        <v>4040978.5827209842</v>
      </c>
      <c r="E47" s="61">
        <f>VLOOKUP($A47,[3]!CurveTable,MATCH($E$4,[3]!CurveType,0))</f>
        <v>4.5449999999999999</v>
      </c>
      <c r="F47" s="50"/>
      <c r="G47" s="49">
        <f t="shared" si="26"/>
        <v>4.5449999999999999</v>
      </c>
      <c r="H47" s="61">
        <f>VLOOKUP($A47,[3]!CurveTable,MATCH($H$4,[3]!CurveType,0))</f>
        <v>0</v>
      </c>
      <c r="I47" s="49"/>
      <c r="J47" s="49">
        <f t="shared" si="32"/>
        <v>0</v>
      </c>
      <c r="K47" s="61"/>
      <c r="L47" s="49"/>
      <c r="M47" s="49"/>
      <c r="N47" s="49">
        <f t="shared" si="27"/>
        <v>4.1349999999999998</v>
      </c>
      <c r="O47" s="49">
        <f t="shared" si="29"/>
        <v>3.75</v>
      </c>
      <c r="P47" s="49"/>
      <c r="Q47" s="61">
        <f>VLOOKUP($A47,[3]!CurveTable,MATCH($Q$4,[3]!CurveType,0))</f>
        <v>0.223</v>
      </c>
      <c r="R47" s="61">
        <f>Q47+Summary!C$25</f>
        <v>0.223</v>
      </c>
      <c r="S47" s="61"/>
      <c r="T47" s="70">
        <f t="shared" si="28"/>
        <v>39479</v>
      </c>
      <c r="U47" s="69">
        <f t="shared" si="33"/>
        <v>2474</v>
      </c>
      <c r="W47" s="7">
        <f t="shared" si="34"/>
        <v>29</v>
      </c>
      <c r="X47" s="51">
        <f t="shared" si="35"/>
        <v>39479</v>
      </c>
      <c r="Y47" s="7">
        <f t="shared" si="36"/>
        <v>2474</v>
      </c>
      <c r="Z47" s="60">
        <f>VLOOKUP($A47,[3]!CurveTable,MATCH($Z$4,[3]!CurveType,0))</f>
        <v>5.8171140454091705E-2</v>
      </c>
      <c r="AA47" s="55">
        <f t="shared" si="37"/>
        <v>0.67814272533613795</v>
      </c>
      <c r="AB47" s="7">
        <f t="shared" si="38"/>
        <v>1</v>
      </c>
      <c r="AC47" s="7">
        <f t="shared" si="39"/>
        <v>29</v>
      </c>
      <c r="AD47" s="43">
        <f t="shared" si="40"/>
        <v>18366247.658466872</v>
      </c>
      <c r="AE47" s="43">
        <f t="shared" si="41"/>
        <v>0</v>
      </c>
      <c r="AF47" s="43">
        <f t="shared" si="42"/>
        <v>18366247.658466872</v>
      </c>
      <c r="AG47" s="43">
        <f t="shared" si="43"/>
        <v>0</v>
      </c>
      <c r="AH47" s="43">
        <f t="shared" si="44"/>
        <v>0</v>
      </c>
      <c r="AI47" s="43">
        <f t="shared" si="45"/>
        <v>0</v>
      </c>
      <c r="AJ47" s="43">
        <f t="shared" si="46"/>
        <v>0</v>
      </c>
      <c r="AK47" s="43">
        <f t="shared" si="47"/>
        <v>0</v>
      </c>
      <c r="AL47" s="43">
        <f t="shared" si="48"/>
        <v>0</v>
      </c>
      <c r="AM47" s="53"/>
      <c r="AO47" s="14">
        <f>_xll.EURO(N47,O47,Z47,Z47,R47,U47,0,0)</f>
        <v>0.485558817016295</v>
      </c>
      <c r="AP47" s="90">
        <f t="shared" si="49"/>
        <v>2893392.0646890472</v>
      </c>
      <c r="AQ47" s="3">
        <f>-_xll.EURO(N47,O47,Z47,Z47,R47,U47,0,1)</f>
        <v>0.21799256208238502</v>
      </c>
    </row>
    <row r="48" spans="1:43">
      <c r="A48" s="47">
        <f t="shared" si="24"/>
        <v>39508</v>
      </c>
      <c r="B48" s="48">
        <f t="shared" si="50"/>
        <v>205479</v>
      </c>
      <c r="C48" s="40">
        <f t="shared" si="30"/>
        <v>6369849</v>
      </c>
      <c r="D48" s="40">
        <f t="shared" si="31"/>
        <v>4296391.9836579496</v>
      </c>
      <c r="E48" s="61">
        <f>VLOOKUP($A48,[3]!CurveTable,MATCH($E$4,[3]!CurveType,0))</f>
        <v>4.4060000000000006</v>
      </c>
      <c r="F48" s="50"/>
      <c r="G48" s="49">
        <f t="shared" si="26"/>
        <v>4.4060000000000006</v>
      </c>
      <c r="H48" s="61">
        <f>VLOOKUP($A48,[3]!CurveTable,MATCH($H$4,[3]!CurveType,0))</f>
        <v>0</v>
      </c>
      <c r="I48" s="49"/>
      <c r="J48" s="49">
        <f t="shared" si="32"/>
        <v>0</v>
      </c>
      <c r="K48" s="61"/>
      <c r="L48" s="49"/>
      <c r="M48" s="49"/>
      <c r="N48" s="49">
        <f t="shared" si="27"/>
        <v>3.9960000000000004</v>
      </c>
      <c r="O48" s="49">
        <f t="shared" si="29"/>
        <v>3.75</v>
      </c>
      <c r="P48" s="49"/>
      <c r="Q48" s="61">
        <f>VLOOKUP($A48,[3]!CurveTable,MATCH($Q$4,[3]!CurveType,0))</f>
        <v>0.20800000000000002</v>
      </c>
      <c r="R48" s="61">
        <f>Q48+Summary!C$25</f>
        <v>0.20800000000000002</v>
      </c>
      <c r="S48" s="61"/>
      <c r="T48" s="70">
        <f t="shared" si="28"/>
        <v>39508</v>
      </c>
      <c r="U48" s="69">
        <f t="shared" si="33"/>
        <v>2503</v>
      </c>
      <c r="W48" s="7">
        <f t="shared" si="34"/>
        <v>31</v>
      </c>
      <c r="X48" s="51">
        <f t="shared" si="35"/>
        <v>39508</v>
      </c>
      <c r="Y48" s="7">
        <f t="shared" si="36"/>
        <v>2503</v>
      </c>
      <c r="Z48" s="60">
        <f>VLOOKUP($A48,[3]!CurveTable,MATCH($Z$4,[3]!CurveType,0))</f>
        <v>5.8298773803261601E-2</v>
      </c>
      <c r="AA48" s="55">
        <f t="shared" si="37"/>
        <v>0.67448882754645356</v>
      </c>
      <c r="AB48" s="7">
        <f t="shared" si="38"/>
        <v>1</v>
      </c>
      <c r="AC48" s="7">
        <f t="shared" si="39"/>
        <v>31</v>
      </c>
      <c r="AD48" s="43">
        <f t="shared" si="40"/>
        <v>18929903.079996929</v>
      </c>
      <c r="AE48" s="43">
        <f t="shared" si="41"/>
        <v>0</v>
      </c>
      <c r="AF48" s="43">
        <f t="shared" si="42"/>
        <v>18929903.079996929</v>
      </c>
      <c r="AG48" s="43">
        <f t="shared" si="43"/>
        <v>0</v>
      </c>
      <c r="AH48" s="43">
        <f t="shared" si="44"/>
        <v>0</v>
      </c>
      <c r="AI48" s="43">
        <f t="shared" si="45"/>
        <v>0</v>
      </c>
      <c r="AJ48" s="43">
        <f t="shared" si="46"/>
        <v>0</v>
      </c>
      <c r="AK48" s="43">
        <f t="shared" si="47"/>
        <v>0</v>
      </c>
      <c r="AL48" s="43">
        <f t="shared" si="48"/>
        <v>0</v>
      </c>
      <c r="AM48" s="53"/>
      <c r="AO48" s="14">
        <f>_xll.EURO(N48,O48,Z48,Z48,R48,U48,0,0)</f>
        <v>0.47853529651439664</v>
      </c>
      <c r="AP48" s="90">
        <f t="shared" si="49"/>
        <v>3048197.579966933</v>
      </c>
      <c r="AQ48" s="3">
        <f>-_xll.EURO(N48,O48,Z48,Z48,R48,U48,0,1)</f>
        <v>0.23382782012867209</v>
      </c>
    </row>
    <row r="49" spans="1:43">
      <c r="A49" s="47">
        <f t="shared" si="24"/>
        <v>39539</v>
      </c>
      <c r="B49" s="48">
        <f t="shared" si="50"/>
        <v>205479</v>
      </c>
      <c r="C49" s="40">
        <f t="shared" si="30"/>
        <v>6164370</v>
      </c>
      <c r="D49" s="40">
        <f t="shared" si="31"/>
        <v>4133765.7424559142</v>
      </c>
      <c r="E49" s="61">
        <f>VLOOKUP($A49,[3]!CurveTable,MATCH($E$4,[3]!CurveType,0))</f>
        <v>4.2359999999999998</v>
      </c>
      <c r="F49" s="50"/>
      <c r="G49" s="49">
        <f t="shared" si="26"/>
        <v>4.2359999999999998</v>
      </c>
      <c r="H49" s="61">
        <f>VLOOKUP($A49,[3]!CurveTable,MATCH($H$4,[3]!CurveType,0))</f>
        <v>0</v>
      </c>
      <c r="I49" s="49"/>
      <c r="J49" s="49">
        <f t="shared" si="32"/>
        <v>0</v>
      </c>
      <c r="K49" s="61"/>
      <c r="L49" s="49"/>
      <c r="M49" s="49"/>
      <c r="N49" s="49">
        <f t="shared" si="27"/>
        <v>3.8259999999999996</v>
      </c>
      <c r="O49" s="49">
        <f t="shared" si="29"/>
        <v>3.75</v>
      </c>
      <c r="P49" s="49"/>
      <c r="Q49" s="61">
        <f>VLOOKUP($A49,[3]!CurveTable,MATCH($Q$4,[3]!CurveType,0))</f>
        <v>0.20800000000000002</v>
      </c>
      <c r="R49" s="61">
        <f>Q49+Summary!C$25</f>
        <v>0.20800000000000002</v>
      </c>
      <c r="S49" s="61"/>
      <c r="T49" s="70">
        <f t="shared" si="28"/>
        <v>39539</v>
      </c>
      <c r="U49" s="69">
        <f t="shared" si="33"/>
        <v>2534</v>
      </c>
      <c r="W49" s="7">
        <f t="shared" si="34"/>
        <v>30</v>
      </c>
      <c r="X49" s="51">
        <f t="shared" si="35"/>
        <v>39539</v>
      </c>
      <c r="Y49" s="7">
        <f t="shared" si="36"/>
        <v>2534</v>
      </c>
      <c r="Z49" s="60">
        <f>VLOOKUP($A49,[3]!CurveTable,MATCH($Z$4,[3]!CurveType,0))</f>
        <v>5.8435209458364702E-2</v>
      </c>
      <c r="AA49" s="55">
        <f t="shared" si="37"/>
        <v>0.67059014018560115</v>
      </c>
      <c r="AB49" s="7">
        <f t="shared" si="38"/>
        <v>1</v>
      </c>
      <c r="AC49" s="7">
        <f t="shared" si="39"/>
        <v>30</v>
      </c>
      <c r="AD49" s="43">
        <f t="shared" si="40"/>
        <v>17510631.685043253</v>
      </c>
      <c r="AE49" s="43">
        <f t="shared" si="41"/>
        <v>0</v>
      </c>
      <c r="AF49" s="43">
        <f t="shared" si="42"/>
        <v>17510631.685043253</v>
      </c>
      <c r="AG49" s="43">
        <f t="shared" si="43"/>
        <v>0</v>
      </c>
      <c r="AH49" s="43">
        <f t="shared" si="44"/>
        <v>0</v>
      </c>
      <c r="AI49" s="43">
        <f t="shared" si="45"/>
        <v>0</v>
      </c>
      <c r="AJ49" s="43">
        <f t="shared" si="46"/>
        <v>0</v>
      </c>
      <c r="AK49" s="43">
        <f t="shared" si="47"/>
        <v>0</v>
      </c>
      <c r="AL49" s="43">
        <f t="shared" si="48"/>
        <v>0</v>
      </c>
      <c r="AM49" s="53"/>
      <c r="AO49" s="14">
        <f>_xll.EURO(N49,O49,Z49,Z49,R49,U49,0,0)</f>
        <v>0.5201780108093127</v>
      </c>
      <c r="AP49" s="90">
        <f t="shared" si="49"/>
        <v>3206569.724492603</v>
      </c>
      <c r="AQ49" s="3">
        <f>-_xll.EURO(N49,O49,Z49,Z49,R49,U49,0,1)</f>
        <v>0.25206141526004372</v>
      </c>
    </row>
    <row r="50" spans="1:43">
      <c r="A50" s="47">
        <f t="shared" si="24"/>
        <v>39569</v>
      </c>
      <c r="B50" s="48">
        <f t="shared" si="50"/>
        <v>205479</v>
      </c>
      <c r="C50" s="40">
        <f t="shared" si="30"/>
        <v>6369849</v>
      </c>
      <c r="D50" s="40">
        <f t="shared" si="31"/>
        <v>4247666.0645976439</v>
      </c>
      <c r="E50" s="61">
        <f>VLOOKUP($A50,[3]!CurveTable,MATCH($E$4,[3]!CurveType,0))</f>
        <v>4.2949999999999999</v>
      </c>
      <c r="F50" s="50"/>
      <c r="G50" s="49">
        <f t="shared" si="26"/>
        <v>4.2949999999999999</v>
      </c>
      <c r="H50" s="61">
        <f>VLOOKUP($A50,[3]!CurveTable,MATCH($H$4,[3]!CurveType,0))</f>
        <v>0</v>
      </c>
      <c r="I50" s="49"/>
      <c r="J50" s="49">
        <f t="shared" si="32"/>
        <v>0</v>
      </c>
      <c r="K50" s="61"/>
      <c r="L50" s="49"/>
      <c r="M50" s="49"/>
      <c r="N50" s="49">
        <f t="shared" si="27"/>
        <v>3.8849999999999998</v>
      </c>
      <c r="O50" s="49">
        <f t="shared" si="29"/>
        <v>3.75</v>
      </c>
      <c r="P50" s="49"/>
      <c r="Q50" s="61">
        <f>VLOOKUP($A50,[3]!CurveTable,MATCH($Q$4,[3]!CurveType,0))</f>
        <v>0.20800000000000002</v>
      </c>
      <c r="R50" s="61">
        <f>Q50+Summary!C$25</f>
        <v>0.20800000000000002</v>
      </c>
      <c r="S50" s="61"/>
      <c r="T50" s="70">
        <f t="shared" si="28"/>
        <v>39569</v>
      </c>
      <c r="U50" s="69">
        <f t="shared" si="33"/>
        <v>2564</v>
      </c>
      <c r="W50" s="7">
        <f t="shared" si="34"/>
        <v>31</v>
      </c>
      <c r="X50" s="51">
        <f t="shared" si="35"/>
        <v>39569</v>
      </c>
      <c r="Y50" s="7">
        <f t="shared" si="36"/>
        <v>2564</v>
      </c>
      <c r="Z50" s="60">
        <f>VLOOKUP($A50,[3]!CurveTable,MATCH($Z$4,[3]!CurveType,0))</f>
        <v>5.8563959206899205E-2</v>
      </c>
      <c r="AA50" s="55">
        <f t="shared" si="37"/>
        <v>0.66683936535978228</v>
      </c>
      <c r="AB50" s="7">
        <f t="shared" si="38"/>
        <v>1</v>
      </c>
      <c r="AC50" s="7">
        <f t="shared" si="39"/>
        <v>31</v>
      </c>
      <c r="AD50" s="43">
        <f t="shared" si="40"/>
        <v>18243725.74744688</v>
      </c>
      <c r="AE50" s="43">
        <f t="shared" si="41"/>
        <v>0</v>
      </c>
      <c r="AF50" s="43">
        <f t="shared" si="42"/>
        <v>18243725.74744688</v>
      </c>
      <c r="AG50" s="43">
        <f t="shared" si="43"/>
        <v>0</v>
      </c>
      <c r="AH50" s="43">
        <f t="shared" si="44"/>
        <v>0</v>
      </c>
      <c r="AI50" s="43">
        <f t="shared" si="45"/>
        <v>0</v>
      </c>
      <c r="AJ50" s="43">
        <f t="shared" si="46"/>
        <v>0</v>
      </c>
      <c r="AK50" s="43">
        <f t="shared" si="47"/>
        <v>0</v>
      </c>
      <c r="AL50" s="43">
        <f t="shared" si="48"/>
        <v>0</v>
      </c>
      <c r="AM50" s="53"/>
      <c r="AO50" s="14">
        <f>_xll.EURO(N50,O50,Z50,Z50,R50,U50,0,0)</f>
        <v>0.50577687869727728</v>
      </c>
      <c r="AP50" s="90">
        <f t="shared" si="49"/>
        <v>3221722.3449929729</v>
      </c>
      <c r="AQ50" s="3">
        <f>-_xll.EURO(N50,O50,Z50,Z50,R50,U50,0,1)</f>
        <v>0.24331078072394569</v>
      </c>
    </row>
    <row r="51" spans="1:43">
      <c r="A51" s="47">
        <f t="shared" si="24"/>
        <v>39600</v>
      </c>
      <c r="B51" s="48">
        <f t="shared" si="50"/>
        <v>205479</v>
      </c>
      <c r="C51" s="40">
        <f t="shared" si="30"/>
        <v>6164370</v>
      </c>
      <c r="D51" s="40">
        <f t="shared" si="31"/>
        <v>4087662.3694530739</v>
      </c>
      <c r="E51" s="61">
        <f>VLOOKUP($A51,[3]!CurveTable,MATCH($E$4,[3]!CurveType,0))</f>
        <v>4.335</v>
      </c>
      <c r="F51" s="50"/>
      <c r="G51" s="49">
        <f t="shared" si="26"/>
        <v>4.335</v>
      </c>
      <c r="H51" s="61">
        <f>VLOOKUP($A51,[3]!CurveTable,MATCH($H$4,[3]!CurveType,0))</f>
        <v>0</v>
      </c>
      <c r="I51" s="49"/>
      <c r="J51" s="49">
        <f t="shared" si="32"/>
        <v>0</v>
      </c>
      <c r="K51" s="61"/>
      <c r="L51" s="49"/>
      <c r="M51" s="49"/>
      <c r="N51" s="49">
        <f t="shared" si="27"/>
        <v>3.9249999999999998</v>
      </c>
      <c r="O51" s="49">
        <f t="shared" si="29"/>
        <v>3.75</v>
      </c>
      <c r="P51" s="49"/>
      <c r="Q51" s="61">
        <f>VLOOKUP($A51,[3]!CurveTable,MATCH($Q$4,[3]!CurveType,0))</f>
        <v>0.20800000000000002</v>
      </c>
      <c r="R51" s="61">
        <f>Q51+Summary!C$25</f>
        <v>0.20800000000000002</v>
      </c>
      <c r="S51" s="61"/>
      <c r="T51" s="70">
        <f t="shared" si="28"/>
        <v>39600</v>
      </c>
      <c r="U51" s="69">
        <f t="shared" si="33"/>
        <v>2595</v>
      </c>
      <c r="W51" s="7">
        <f t="shared" si="34"/>
        <v>30</v>
      </c>
      <c r="X51" s="51">
        <f t="shared" si="35"/>
        <v>39600</v>
      </c>
      <c r="Y51" s="7">
        <f t="shared" si="36"/>
        <v>2595</v>
      </c>
      <c r="Z51" s="60">
        <f>VLOOKUP($A51,[3]!CurveTable,MATCH($Z$4,[3]!CurveType,0))</f>
        <v>5.8666452328964204E-2</v>
      </c>
      <c r="AA51" s="55">
        <f t="shared" si="37"/>
        <v>0.66311113211132267</v>
      </c>
      <c r="AB51" s="7">
        <f t="shared" si="38"/>
        <v>1</v>
      </c>
      <c r="AC51" s="7">
        <f t="shared" si="39"/>
        <v>30</v>
      </c>
      <c r="AD51" s="43">
        <f t="shared" si="40"/>
        <v>17720016.371579077</v>
      </c>
      <c r="AE51" s="43">
        <f t="shared" si="41"/>
        <v>0</v>
      </c>
      <c r="AF51" s="43">
        <f t="shared" si="42"/>
        <v>17720016.371579077</v>
      </c>
      <c r="AG51" s="43">
        <f t="shared" si="43"/>
        <v>0</v>
      </c>
      <c r="AH51" s="43">
        <f t="shared" si="44"/>
        <v>0</v>
      </c>
      <c r="AI51" s="43">
        <f t="shared" si="45"/>
        <v>0</v>
      </c>
      <c r="AJ51" s="43">
        <f t="shared" si="46"/>
        <v>0</v>
      </c>
      <c r="AK51" s="43">
        <f t="shared" si="47"/>
        <v>0</v>
      </c>
      <c r="AL51" s="43">
        <f t="shared" si="48"/>
        <v>0</v>
      </c>
      <c r="AM51" s="53"/>
      <c r="AO51" s="14">
        <f>_xll.EURO(N51,O51,Z51,Z51,R51,U51,0,0)</f>
        <v>0.49653232393192315</v>
      </c>
      <c r="AP51" s="90">
        <f t="shared" si="49"/>
        <v>3060808.9616762293</v>
      </c>
      <c r="AQ51" s="3">
        <f>-_xll.EURO(N51,O51,Z51,Z51,R51,U51,0,1)</f>
        <v>0.23704207547576331</v>
      </c>
    </row>
    <row r="52" spans="1:43">
      <c r="A52" s="47">
        <f t="shared" si="24"/>
        <v>39630</v>
      </c>
      <c r="B52" s="48">
        <f t="shared" si="50"/>
        <v>205479</v>
      </c>
      <c r="C52" s="40">
        <f t="shared" si="30"/>
        <v>6369849</v>
      </c>
      <c r="D52" s="40">
        <f t="shared" si="31"/>
        <v>4200994.5324599668</v>
      </c>
      <c r="E52" s="61">
        <f>VLOOKUP($A52,[3]!CurveTable,MATCH($E$4,[3]!CurveType,0))</f>
        <v>4.38</v>
      </c>
      <c r="F52" s="50"/>
      <c r="G52" s="49">
        <f t="shared" si="26"/>
        <v>4.38</v>
      </c>
      <c r="H52" s="61">
        <f>VLOOKUP($A52,[3]!CurveTable,MATCH($H$4,[3]!CurveType,0))</f>
        <v>0</v>
      </c>
      <c r="I52" s="49"/>
      <c r="J52" s="49">
        <f t="shared" si="32"/>
        <v>0</v>
      </c>
      <c r="K52" s="61"/>
      <c r="L52" s="49"/>
      <c r="M52" s="49"/>
      <c r="N52" s="49">
        <f t="shared" si="27"/>
        <v>3.9699999999999998</v>
      </c>
      <c r="O52" s="49">
        <f t="shared" si="29"/>
        <v>3.75</v>
      </c>
      <c r="P52" s="49"/>
      <c r="Q52" s="61">
        <f>VLOOKUP($A52,[3]!CurveTable,MATCH($Q$4,[3]!CurveType,0))</f>
        <v>0.20300000000000001</v>
      </c>
      <c r="R52" s="61">
        <f>Q52+Summary!C$25</f>
        <v>0.20300000000000001</v>
      </c>
      <c r="S52" s="61"/>
      <c r="T52" s="70">
        <f t="shared" si="28"/>
        <v>39630</v>
      </c>
      <c r="U52" s="69">
        <f t="shared" si="33"/>
        <v>2625</v>
      </c>
      <c r="W52" s="7">
        <f t="shared" si="34"/>
        <v>31</v>
      </c>
      <c r="X52" s="51">
        <f t="shared" si="35"/>
        <v>39630</v>
      </c>
      <c r="Y52" s="7">
        <f t="shared" si="36"/>
        <v>2625</v>
      </c>
      <c r="Z52" s="60">
        <f>VLOOKUP($A52,[3]!CurveTable,MATCH($Z$4,[3]!CurveType,0))</f>
        <v>5.8765639224610797E-2</v>
      </c>
      <c r="AA52" s="55">
        <f t="shared" si="37"/>
        <v>0.65951242053932002</v>
      </c>
      <c r="AB52" s="7">
        <f t="shared" si="38"/>
        <v>1</v>
      </c>
      <c r="AC52" s="7">
        <f t="shared" si="39"/>
        <v>31</v>
      </c>
      <c r="AD52" s="43">
        <f t="shared" si="40"/>
        <v>18400356.052174654</v>
      </c>
      <c r="AE52" s="43">
        <f t="shared" si="41"/>
        <v>0</v>
      </c>
      <c r="AF52" s="43">
        <f t="shared" si="42"/>
        <v>18400356.052174654</v>
      </c>
      <c r="AG52" s="43">
        <f t="shared" si="43"/>
        <v>0</v>
      </c>
      <c r="AH52" s="43">
        <f t="shared" si="44"/>
        <v>0</v>
      </c>
      <c r="AI52" s="43">
        <f t="shared" si="45"/>
        <v>0</v>
      </c>
      <c r="AJ52" s="43">
        <f t="shared" si="46"/>
        <v>0</v>
      </c>
      <c r="AK52" s="43">
        <f t="shared" si="47"/>
        <v>0</v>
      </c>
      <c r="AL52" s="43">
        <f t="shared" si="48"/>
        <v>0</v>
      </c>
      <c r="AM52" s="53"/>
      <c r="AO52" s="14">
        <f>_xll.EURO(N52,O52,Z52,Z52,R52,U52,0,0)</f>
        <v>0.47343256133823308</v>
      </c>
      <c r="AP52" s="90">
        <f t="shared" si="49"/>
        <v>3015693.9274077825</v>
      </c>
      <c r="AQ52" s="3">
        <f>-_xll.EURO(N52,O52,Z52,Z52,R52,U52,0,1)</f>
        <v>0.23148578967279862</v>
      </c>
    </row>
    <row r="53" spans="1:43">
      <c r="A53" s="47">
        <f t="shared" si="24"/>
        <v>39661</v>
      </c>
      <c r="B53" s="48">
        <f t="shared" si="50"/>
        <v>205479</v>
      </c>
      <c r="C53" s="40">
        <f t="shared" si="30"/>
        <v>6369849</v>
      </c>
      <c r="D53" s="40">
        <f t="shared" si="31"/>
        <v>4177368.5427567861</v>
      </c>
      <c r="E53" s="61">
        <f>VLOOKUP($A53,[3]!CurveTable,MATCH($E$4,[3]!CurveType,0))</f>
        <v>4.415</v>
      </c>
      <c r="F53" s="50"/>
      <c r="G53" s="49">
        <f t="shared" si="26"/>
        <v>4.415</v>
      </c>
      <c r="H53" s="61">
        <f>VLOOKUP($A53,[3]!CurveTable,MATCH($H$4,[3]!CurveType,0))</f>
        <v>0</v>
      </c>
      <c r="I53" s="49"/>
      <c r="J53" s="49">
        <f t="shared" si="32"/>
        <v>0</v>
      </c>
      <c r="K53" s="61"/>
      <c r="L53" s="49"/>
      <c r="M53" s="49"/>
      <c r="N53" s="49">
        <f t="shared" si="27"/>
        <v>4.0049999999999999</v>
      </c>
      <c r="O53" s="49">
        <f t="shared" si="29"/>
        <v>3.75</v>
      </c>
      <c r="P53" s="49"/>
      <c r="Q53" s="61">
        <f>VLOOKUP($A53,[3]!CurveTable,MATCH($Q$4,[3]!CurveType,0))</f>
        <v>0.20300000000000001</v>
      </c>
      <c r="R53" s="61">
        <f>Q53+Summary!C$25</f>
        <v>0.20300000000000001</v>
      </c>
      <c r="S53" s="61"/>
      <c r="T53" s="70">
        <f t="shared" si="28"/>
        <v>39661</v>
      </c>
      <c r="U53" s="69">
        <f t="shared" si="33"/>
        <v>2656</v>
      </c>
      <c r="W53" s="7">
        <f t="shared" si="34"/>
        <v>31</v>
      </c>
      <c r="X53" s="51">
        <f t="shared" si="35"/>
        <v>39661</v>
      </c>
      <c r="Y53" s="7">
        <f t="shared" si="36"/>
        <v>2656</v>
      </c>
      <c r="Z53" s="60">
        <f>VLOOKUP($A53,[3]!CurveTable,MATCH($Z$4,[3]!CurveType,0))</f>
        <v>5.8868132353548007E-2</v>
      </c>
      <c r="AA53" s="55">
        <f t="shared" si="37"/>
        <v>0.65580338603894472</v>
      </c>
      <c r="AB53" s="7">
        <f t="shared" si="38"/>
        <v>1</v>
      </c>
      <c r="AC53" s="7">
        <f t="shared" si="39"/>
        <v>31</v>
      </c>
      <c r="AD53" s="43">
        <f t="shared" si="40"/>
        <v>18443082.116271209</v>
      </c>
      <c r="AE53" s="43">
        <f t="shared" si="41"/>
        <v>0</v>
      </c>
      <c r="AF53" s="43">
        <f t="shared" si="42"/>
        <v>18443082.116271209</v>
      </c>
      <c r="AG53" s="43">
        <f t="shared" si="43"/>
        <v>0</v>
      </c>
      <c r="AH53" s="43">
        <f t="shared" si="44"/>
        <v>0</v>
      </c>
      <c r="AI53" s="43">
        <f t="shared" si="45"/>
        <v>0</v>
      </c>
      <c r="AJ53" s="43">
        <f t="shared" si="46"/>
        <v>0</v>
      </c>
      <c r="AK53" s="43">
        <f t="shared" si="47"/>
        <v>0</v>
      </c>
      <c r="AL53" s="43">
        <f t="shared" si="48"/>
        <v>0</v>
      </c>
      <c r="AM53" s="53"/>
      <c r="AO53" s="14">
        <f>_xll.EURO(N53,O53,Z53,Z53,R53,U53,0,0)</f>
        <v>0.46582687180770266</v>
      </c>
      <c r="AP53" s="90">
        <f t="shared" si="49"/>
        <v>2967246.8335574227</v>
      </c>
      <c r="AQ53" s="3">
        <f>-_xll.EURO(N53,O53,Z53,Z53,R53,U53,0,1)</f>
        <v>0.22605296616061596</v>
      </c>
    </row>
    <row r="54" spans="1:43">
      <c r="A54" s="47">
        <f t="shared" si="24"/>
        <v>39692</v>
      </c>
      <c r="B54" s="48">
        <f t="shared" si="50"/>
        <v>205479</v>
      </c>
      <c r="C54" s="40">
        <f t="shared" si="30"/>
        <v>6164370</v>
      </c>
      <c r="D54" s="40">
        <f t="shared" si="31"/>
        <v>4019811.6496251239</v>
      </c>
      <c r="E54" s="61">
        <f>VLOOKUP($A54,[3]!CurveTable,MATCH($E$4,[3]!CurveType,0))</f>
        <v>4.42</v>
      </c>
      <c r="F54" s="50"/>
      <c r="G54" s="49">
        <f t="shared" si="26"/>
        <v>4.42</v>
      </c>
      <c r="H54" s="61">
        <f>VLOOKUP($A54,[3]!CurveTable,MATCH($H$4,[3]!CurveType,0))</f>
        <v>0</v>
      </c>
      <c r="I54" s="49"/>
      <c r="J54" s="49">
        <f t="shared" si="32"/>
        <v>0</v>
      </c>
      <c r="K54" s="61"/>
      <c r="L54" s="49"/>
      <c r="M54" s="49"/>
      <c r="N54" s="49">
        <f t="shared" si="27"/>
        <v>4.01</v>
      </c>
      <c r="O54" s="49">
        <f t="shared" si="29"/>
        <v>3.75</v>
      </c>
      <c r="P54" s="49"/>
      <c r="Q54" s="61">
        <f>VLOOKUP($A54,[3]!CurveTable,MATCH($Q$4,[3]!CurveType,0))</f>
        <v>0.20300000000000001</v>
      </c>
      <c r="R54" s="61">
        <f>Q54+Summary!C$25</f>
        <v>0.20300000000000001</v>
      </c>
      <c r="S54" s="61"/>
      <c r="T54" s="70">
        <f t="shared" si="28"/>
        <v>39692</v>
      </c>
      <c r="U54" s="69">
        <f t="shared" si="33"/>
        <v>2687</v>
      </c>
      <c r="W54" s="7">
        <f t="shared" si="34"/>
        <v>30</v>
      </c>
      <c r="X54" s="51">
        <f t="shared" si="35"/>
        <v>39692</v>
      </c>
      <c r="Y54" s="7">
        <f t="shared" si="36"/>
        <v>2687</v>
      </c>
      <c r="Z54" s="60">
        <f>VLOOKUP($A54,[3]!CurveTable,MATCH($Z$4,[3]!CurveType,0))</f>
        <v>5.8970625485978104E-2</v>
      </c>
      <c r="AA54" s="55">
        <f t="shared" si="37"/>
        <v>0.65210421334623392</v>
      </c>
      <c r="AB54" s="7">
        <f t="shared" si="38"/>
        <v>1</v>
      </c>
      <c r="AC54" s="7">
        <f t="shared" si="39"/>
        <v>30</v>
      </c>
      <c r="AD54" s="43">
        <f t="shared" si="40"/>
        <v>17767567.491343047</v>
      </c>
      <c r="AE54" s="43">
        <f t="shared" si="41"/>
        <v>0</v>
      </c>
      <c r="AF54" s="43">
        <f t="shared" si="42"/>
        <v>17767567.491343047</v>
      </c>
      <c r="AG54" s="43">
        <f t="shared" si="43"/>
        <v>0</v>
      </c>
      <c r="AH54" s="43">
        <f t="shared" si="44"/>
        <v>0</v>
      </c>
      <c r="AI54" s="43">
        <f t="shared" si="45"/>
        <v>0</v>
      </c>
      <c r="AJ54" s="43">
        <f t="shared" si="46"/>
        <v>0</v>
      </c>
      <c r="AK54" s="43">
        <f t="shared" si="47"/>
        <v>0</v>
      </c>
      <c r="AL54" s="43">
        <f t="shared" si="48"/>
        <v>0</v>
      </c>
      <c r="AM54" s="53"/>
      <c r="AO54" s="14">
        <f>_xll.EURO(N54,O54,Z54,Z54,R54,U54,0,0)</f>
        <v>0.46508592162399953</v>
      </c>
      <c r="AP54" s="90">
        <f t="shared" si="49"/>
        <v>2866961.7026813342</v>
      </c>
      <c r="AQ54" s="3">
        <f>-_xll.EURO(N54,O54,Z54,Z54,R54,U54,0,1)</f>
        <v>0.22400050706056765</v>
      </c>
    </row>
    <row r="55" spans="1:43">
      <c r="A55" s="47">
        <f t="shared" si="24"/>
        <v>39722</v>
      </c>
      <c r="B55" s="48">
        <f t="shared" si="50"/>
        <v>205479</v>
      </c>
      <c r="C55" s="40">
        <f t="shared" si="30"/>
        <v>6369849</v>
      </c>
      <c r="D55" s="40">
        <f t="shared" si="31"/>
        <v>4131062.5310741169</v>
      </c>
      <c r="E55" s="61">
        <f>VLOOKUP($A55,[3]!CurveTable,MATCH($E$4,[3]!CurveType,0))</f>
        <v>4.45</v>
      </c>
      <c r="F55" s="50"/>
      <c r="G55" s="49">
        <f t="shared" si="26"/>
        <v>4.45</v>
      </c>
      <c r="H55" s="61">
        <f>VLOOKUP($A55,[3]!CurveTable,MATCH($H$4,[3]!CurveType,0))</f>
        <v>0</v>
      </c>
      <c r="I55" s="49"/>
      <c r="J55" s="49">
        <f t="shared" si="32"/>
        <v>0</v>
      </c>
      <c r="K55" s="61"/>
      <c r="L55" s="49"/>
      <c r="M55" s="49"/>
      <c r="N55" s="49">
        <f t="shared" si="27"/>
        <v>4.04</v>
      </c>
      <c r="O55" s="49">
        <f t="shared" si="29"/>
        <v>3.75</v>
      </c>
      <c r="P55" s="49"/>
      <c r="Q55" s="61">
        <f>VLOOKUP($A55,[3]!CurveTable,MATCH($Q$4,[3]!CurveType,0))</f>
        <v>0.20300000000000001</v>
      </c>
      <c r="R55" s="61">
        <f>Q55+Summary!C$25</f>
        <v>0.20300000000000001</v>
      </c>
      <c r="S55" s="61"/>
      <c r="T55" s="70">
        <f t="shared" si="28"/>
        <v>39722</v>
      </c>
      <c r="U55" s="69">
        <f t="shared" si="33"/>
        <v>2717</v>
      </c>
      <c r="W55" s="7">
        <f t="shared" si="34"/>
        <v>31</v>
      </c>
      <c r="X55" s="51">
        <f t="shared" si="35"/>
        <v>39722</v>
      </c>
      <c r="Y55" s="7">
        <f t="shared" si="36"/>
        <v>2717</v>
      </c>
      <c r="Z55" s="60">
        <f>VLOOKUP($A55,[3]!CurveTable,MATCH($Z$4,[3]!CurveType,0))</f>
        <v>5.9069812391654403E-2</v>
      </c>
      <c r="AA55" s="55">
        <f t="shared" si="37"/>
        <v>0.6485338241258336</v>
      </c>
      <c r="AB55" s="7">
        <f t="shared" si="38"/>
        <v>1</v>
      </c>
      <c r="AC55" s="7">
        <f t="shared" si="39"/>
        <v>31</v>
      </c>
      <c r="AD55" s="43">
        <f t="shared" si="40"/>
        <v>18383228.263279822</v>
      </c>
      <c r="AE55" s="43">
        <f t="shared" si="41"/>
        <v>0</v>
      </c>
      <c r="AF55" s="43">
        <f t="shared" si="42"/>
        <v>18383228.263279822</v>
      </c>
      <c r="AG55" s="43">
        <f t="shared" si="43"/>
        <v>0</v>
      </c>
      <c r="AH55" s="43">
        <f t="shared" si="44"/>
        <v>0</v>
      </c>
      <c r="AI55" s="43">
        <f t="shared" si="45"/>
        <v>0</v>
      </c>
      <c r="AJ55" s="43">
        <f t="shared" si="46"/>
        <v>0</v>
      </c>
      <c r="AK55" s="43">
        <f t="shared" si="47"/>
        <v>0</v>
      </c>
      <c r="AL55" s="43">
        <f t="shared" si="48"/>
        <v>0</v>
      </c>
      <c r="AM55" s="53"/>
      <c r="AO55" s="14">
        <f>_xll.EURO(N55,O55,Z55,Z55,R55,U55,0,0)</f>
        <v>0.45878869688459156</v>
      </c>
      <c r="AP55" s="90">
        <f t="shared" si="49"/>
        <v>2922414.7220616187</v>
      </c>
      <c r="AQ55" s="3">
        <f>-_xll.EURO(N55,O55,Z55,Z55,R55,U55,0,1)</f>
        <v>0.21936094353207816</v>
      </c>
    </row>
    <row r="56" spans="1:43">
      <c r="A56" s="47">
        <f t="shared" si="24"/>
        <v>39753</v>
      </c>
      <c r="B56" s="48">
        <f t="shared" si="50"/>
        <v>205479</v>
      </c>
      <c r="C56" s="40">
        <f t="shared" si="30"/>
        <v>6164370</v>
      </c>
      <c r="D56" s="40">
        <f t="shared" si="31"/>
        <v>3975120.2504315767</v>
      </c>
      <c r="E56" s="61">
        <f>VLOOKUP($A56,[3]!CurveTable,MATCH($E$4,[3]!CurveType,0))</f>
        <v>4.5599999999999996</v>
      </c>
      <c r="F56" s="50"/>
      <c r="G56" s="49">
        <f t="shared" si="26"/>
        <v>4.5599999999999996</v>
      </c>
      <c r="H56" s="61">
        <f>VLOOKUP($A56,[3]!CurveTable,MATCH($H$4,[3]!CurveType,0))</f>
        <v>0</v>
      </c>
      <c r="I56" s="49"/>
      <c r="J56" s="49">
        <f t="shared" si="32"/>
        <v>0</v>
      </c>
      <c r="K56" s="61"/>
      <c r="L56" s="49"/>
      <c r="M56" s="49"/>
      <c r="N56" s="49">
        <f t="shared" si="27"/>
        <v>4.1499999999999995</v>
      </c>
      <c r="O56" s="49">
        <f t="shared" si="29"/>
        <v>3.75</v>
      </c>
      <c r="P56" s="49"/>
      <c r="Q56" s="61">
        <f>VLOOKUP($A56,[3]!CurveTable,MATCH($Q$4,[3]!CurveType,0))</f>
        <v>0.20300000000000001</v>
      </c>
      <c r="R56" s="61">
        <f>Q56+Summary!C$25</f>
        <v>0.20300000000000001</v>
      </c>
      <c r="S56" s="61"/>
      <c r="T56" s="70">
        <f t="shared" si="28"/>
        <v>39753</v>
      </c>
      <c r="U56" s="69">
        <f t="shared" si="33"/>
        <v>2748</v>
      </c>
      <c r="W56" s="7">
        <f t="shared" si="34"/>
        <v>30</v>
      </c>
      <c r="X56" s="51">
        <f t="shared" si="35"/>
        <v>39753</v>
      </c>
      <c r="Y56" s="7">
        <f t="shared" si="36"/>
        <v>2748</v>
      </c>
      <c r="Z56" s="60">
        <f>VLOOKUP($A56,[3]!CurveTable,MATCH($Z$4,[3]!CurveType,0))</f>
        <v>5.9172305530955906E-2</v>
      </c>
      <c r="AA56" s="55">
        <f t="shared" si="37"/>
        <v>0.64485425930493734</v>
      </c>
      <c r="AB56" s="7">
        <f t="shared" si="38"/>
        <v>1</v>
      </c>
      <c r="AC56" s="7">
        <f t="shared" si="39"/>
        <v>30</v>
      </c>
      <c r="AD56" s="43">
        <f t="shared" si="40"/>
        <v>18126548.341967989</v>
      </c>
      <c r="AE56" s="43">
        <f t="shared" si="41"/>
        <v>0</v>
      </c>
      <c r="AF56" s="43">
        <f t="shared" si="42"/>
        <v>18126548.341967989</v>
      </c>
      <c r="AG56" s="43">
        <f t="shared" si="43"/>
        <v>0</v>
      </c>
      <c r="AH56" s="43">
        <f t="shared" si="44"/>
        <v>0</v>
      </c>
      <c r="AI56" s="43">
        <f t="shared" si="45"/>
        <v>0</v>
      </c>
      <c r="AJ56" s="43">
        <f t="shared" si="46"/>
        <v>0</v>
      </c>
      <c r="AK56" s="43">
        <f t="shared" si="47"/>
        <v>0</v>
      </c>
      <c r="AL56" s="43">
        <f t="shared" si="48"/>
        <v>0</v>
      </c>
      <c r="AM56" s="53"/>
      <c r="AO56" s="14">
        <f>_xll.EURO(N56,O56,Z56,Z56,R56,U56,0,0)</f>
        <v>0.43578265894805279</v>
      </c>
      <c r="AP56" s="90">
        <f t="shared" si="49"/>
        <v>2686325.5493396083</v>
      </c>
      <c r="AQ56" s="3">
        <f>-_xll.EURO(N56,O56,Z56,Z56,R56,U56,0,1)</f>
        <v>0.20669340220339788</v>
      </c>
    </row>
    <row r="57" spans="1:43">
      <c r="A57" s="47">
        <f t="shared" si="24"/>
        <v>39783</v>
      </c>
      <c r="B57" s="48">
        <f t="shared" si="50"/>
        <v>205479</v>
      </c>
      <c r="C57" s="40">
        <f t="shared" si="30"/>
        <v>6369849</v>
      </c>
      <c r="D57" s="40">
        <f t="shared" si="31"/>
        <v>4085003.1034578178</v>
      </c>
      <c r="E57" s="61">
        <f>VLOOKUP($A57,[3]!CurveTable,MATCH($E$4,[3]!CurveType,0))</f>
        <v>4.68</v>
      </c>
      <c r="F57" s="50"/>
      <c r="G57" s="49">
        <f t="shared" si="26"/>
        <v>4.68</v>
      </c>
      <c r="H57" s="61">
        <f>VLOOKUP($A57,[3]!CurveTable,MATCH($H$4,[3]!CurveType,0))</f>
        <v>0</v>
      </c>
      <c r="I57" s="49"/>
      <c r="J57" s="49">
        <f t="shared" si="32"/>
        <v>0</v>
      </c>
      <c r="K57" s="61"/>
      <c r="L57" s="49"/>
      <c r="M57" s="49"/>
      <c r="N57" s="49">
        <f t="shared" si="27"/>
        <v>4.2699999999999996</v>
      </c>
      <c r="O57" s="49">
        <f t="shared" si="29"/>
        <v>3.75</v>
      </c>
      <c r="P57" s="49"/>
      <c r="Q57" s="61">
        <f>VLOOKUP($A57,[3]!CurveTable,MATCH($Q$4,[3]!CurveType,0))</f>
        <v>0.20499999999999999</v>
      </c>
      <c r="R57" s="61">
        <f>Q57+Summary!C$25</f>
        <v>0.20499999999999999</v>
      </c>
      <c r="S57" s="61"/>
      <c r="T57" s="70">
        <f t="shared" si="28"/>
        <v>39783</v>
      </c>
      <c r="U57" s="69">
        <f t="shared" si="33"/>
        <v>2778</v>
      </c>
      <c r="W57" s="7">
        <f t="shared" si="34"/>
        <v>31</v>
      </c>
      <c r="X57" s="51">
        <f t="shared" si="35"/>
        <v>39783</v>
      </c>
      <c r="Y57" s="7">
        <f t="shared" si="36"/>
        <v>2778</v>
      </c>
      <c r="Z57" s="60">
        <f>VLOOKUP($A57,[3]!CurveTable,MATCH($Z$4,[3]!CurveType,0))</f>
        <v>5.9271492443281601E-2</v>
      </c>
      <c r="AA57" s="55">
        <f t="shared" si="37"/>
        <v>0.64130297334486541</v>
      </c>
      <c r="AB57" s="7">
        <f t="shared" si="38"/>
        <v>1</v>
      </c>
      <c r="AC57" s="7">
        <f t="shared" si="39"/>
        <v>31</v>
      </c>
      <c r="AD57" s="43">
        <f t="shared" si="40"/>
        <v>19117814.524182588</v>
      </c>
      <c r="AE57" s="43">
        <f t="shared" si="41"/>
        <v>0</v>
      </c>
      <c r="AF57" s="43">
        <f t="shared" si="42"/>
        <v>19117814.524182588</v>
      </c>
      <c r="AG57" s="43">
        <f t="shared" si="43"/>
        <v>0</v>
      </c>
      <c r="AH57" s="43">
        <f t="shared" si="44"/>
        <v>0</v>
      </c>
      <c r="AI57" s="43">
        <f t="shared" si="45"/>
        <v>0</v>
      </c>
      <c r="AJ57" s="43">
        <f t="shared" si="46"/>
        <v>0</v>
      </c>
      <c r="AK57" s="43">
        <f t="shared" si="47"/>
        <v>0</v>
      </c>
      <c r="AL57" s="43">
        <f t="shared" si="48"/>
        <v>0</v>
      </c>
      <c r="AM57" s="53"/>
      <c r="AO57" s="14">
        <f>_xll.EURO(N57,O57,Z57,Z57,R57,U57,0,0)</f>
        <v>0.41751496039844782</v>
      </c>
      <c r="AP57" s="90">
        <f t="shared" si="49"/>
        <v>2659507.2529790923</v>
      </c>
      <c r="AQ57" s="3">
        <f>-_xll.EURO(N57,O57,Z57,Z57,R57,U57,0,1)</f>
        <v>0.19380787172015285</v>
      </c>
    </row>
    <row r="58" spans="1:43">
      <c r="A58" s="47">
        <f t="shared" si="24"/>
        <v>39814</v>
      </c>
      <c r="B58" s="48">
        <f t="shared" si="50"/>
        <v>205479</v>
      </c>
      <c r="C58" s="40">
        <f t="shared" si="30"/>
        <v>6369849</v>
      </c>
      <c r="D58" s="40">
        <f t="shared" si="31"/>
        <v>4061691.4030048461</v>
      </c>
      <c r="E58" s="61">
        <f>VLOOKUP($A58,[3]!CurveTable,MATCH($E$4,[3]!CurveType,0))</f>
        <v>4.72</v>
      </c>
      <c r="F58" s="50"/>
      <c r="G58" s="49">
        <f t="shared" si="26"/>
        <v>4.72</v>
      </c>
      <c r="H58" s="61">
        <f>VLOOKUP($A58,[3]!CurveTable,MATCH($H$4,[3]!CurveType,0))</f>
        <v>0</v>
      </c>
      <c r="I58" s="49"/>
      <c r="J58" s="49">
        <f t="shared" si="32"/>
        <v>0</v>
      </c>
      <c r="K58" s="61"/>
      <c r="L58" s="49"/>
      <c r="M58" s="49"/>
      <c r="N58" s="49">
        <f t="shared" si="27"/>
        <v>4.3099999999999996</v>
      </c>
      <c r="O58" s="49">
        <f t="shared" si="29"/>
        <v>3.75</v>
      </c>
      <c r="P58" s="49"/>
      <c r="Q58" s="61">
        <f>VLOOKUP($A58,[3]!CurveTable,MATCH($Q$4,[3]!CurveType,0))</f>
        <v>0.20499999999999999</v>
      </c>
      <c r="R58" s="61">
        <f>Q58+Summary!C$25</f>
        <v>0.20499999999999999</v>
      </c>
      <c r="S58" s="61"/>
      <c r="T58" s="70">
        <f t="shared" si="28"/>
        <v>39814</v>
      </c>
      <c r="U58" s="69">
        <f t="shared" si="33"/>
        <v>2809</v>
      </c>
      <c r="W58" s="7">
        <f t="shared" si="34"/>
        <v>31</v>
      </c>
      <c r="X58" s="51">
        <f t="shared" si="35"/>
        <v>39814</v>
      </c>
      <c r="Y58" s="7">
        <f t="shared" si="36"/>
        <v>2809</v>
      </c>
      <c r="Z58" s="60">
        <f>VLOOKUP($A58,[3]!CurveTable,MATCH($Z$4,[3]!CurveType,0))</f>
        <v>5.9373985589453997E-2</v>
      </c>
      <c r="AA58" s="55">
        <f t="shared" si="37"/>
        <v>0.63764327898586703</v>
      </c>
      <c r="AB58" s="7">
        <f t="shared" si="38"/>
        <v>1</v>
      </c>
      <c r="AC58" s="7">
        <f t="shared" si="39"/>
        <v>31</v>
      </c>
      <c r="AD58" s="43">
        <f t="shared" si="40"/>
        <v>19171183.422182873</v>
      </c>
      <c r="AE58" s="43">
        <f t="shared" si="41"/>
        <v>0</v>
      </c>
      <c r="AF58" s="43">
        <f t="shared" si="42"/>
        <v>19171183.422182873</v>
      </c>
      <c r="AG58" s="43">
        <f t="shared" si="43"/>
        <v>0</v>
      </c>
      <c r="AH58" s="43">
        <f t="shared" si="44"/>
        <v>0</v>
      </c>
      <c r="AI58" s="43">
        <f t="shared" si="45"/>
        <v>0</v>
      </c>
      <c r="AJ58" s="43">
        <f t="shared" si="46"/>
        <v>0</v>
      </c>
      <c r="AK58" s="43">
        <f t="shared" si="47"/>
        <v>0</v>
      </c>
      <c r="AL58" s="43">
        <f t="shared" si="48"/>
        <v>0</v>
      </c>
      <c r="AM58" s="53"/>
      <c r="AO58" s="14">
        <f>_xll.EURO(N58,O58,Z58,Z58,R58,U58,0,0)</f>
        <v>0.41043702168907581</v>
      </c>
      <c r="AP58" s="90">
        <f t="shared" si="49"/>
        <v>2614421.8521691379</v>
      </c>
      <c r="AQ58" s="3">
        <f>-_xll.EURO(N58,O58,Z58,Z58,R58,U58,0,1)</f>
        <v>0.18899778928473526</v>
      </c>
    </row>
    <row r="59" spans="1:43">
      <c r="A59" s="47">
        <f t="shared" si="24"/>
        <v>39845</v>
      </c>
      <c r="B59" s="48">
        <f t="shared" si="50"/>
        <v>205479</v>
      </c>
      <c r="C59" s="40">
        <f t="shared" si="30"/>
        <v>5753412</v>
      </c>
      <c r="D59" s="40">
        <f t="shared" si="31"/>
        <v>3647627.4283899451</v>
      </c>
      <c r="E59" s="61">
        <f>VLOOKUP($A59,[3]!CurveTable,MATCH($E$4,[3]!CurveType,0))</f>
        <v>4.5999999999999996</v>
      </c>
      <c r="F59" s="50"/>
      <c r="G59" s="49">
        <f t="shared" si="26"/>
        <v>4.5999999999999996</v>
      </c>
      <c r="H59" s="61">
        <f>VLOOKUP($A59,[3]!CurveTable,MATCH($H$4,[3]!CurveType,0))</f>
        <v>0</v>
      </c>
      <c r="I59" s="49"/>
      <c r="J59" s="49">
        <f t="shared" si="32"/>
        <v>0</v>
      </c>
      <c r="K59" s="61"/>
      <c r="L59" s="49"/>
      <c r="M59" s="49"/>
      <c r="N59" s="49">
        <f t="shared" si="27"/>
        <v>4.1899999999999995</v>
      </c>
      <c r="O59" s="49">
        <f t="shared" si="29"/>
        <v>3.75</v>
      </c>
      <c r="P59" s="49"/>
      <c r="Q59" s="61">
        <f>VLOOKUP($A59,[3]!CurveTable,MATCH($Q$4,[3]!CurveType,0))</f>
        <v>0.2</v>
      </c>
      <c r="R59" s="61">
        <f>Q59+Summary!C$25</f>
        <v>0.2</v>
      </c>
      <c r="S59" s="61"/>
      <c r="T59" s="70">
        <f t="shared" si="28"/>
        <v>39845</v>
      </c>
      <c r="U59" s="69">
        <f t="shared" si="33"/>
        <v>2840</v>
      </c>
      <c r="W59" s="7">
        <f t="shared" si="34"/>
        <v>28</v>
      </c>
      <c r="X59" s="51">
        <f t="shared" si="35"/>
        <v>39845</v>
      </c>
      <c r="Y59" s="7">
        <f t="shared" si="36"/>
        <v>2840</v>
      </c>
      <c r="Z59" s="60">
        <f>VLOOKUP($A59,[3]!CurveTable,MATCH($Z$4,[3]!CurveType,0))</f>
        <v>5.9476478739117301E-2</v>
      </c>
      <c r="AA59" s="55">
        <f t="shared" si="37"/>
        <v>0.6339937811493328</v>
      </c>
      <c r="AB59" s="7">
        <f t="shared" si="38"/>
        <v>1</v>
      </c>
      <c r="AC59" s="7">
        <f t="shared" si="39"/>
        <v>28</v>
      </c>
      <c r="AD59" s="43">
        <f t="shared" si="40"/>
        <v>16779086.170593746</v>
      </c>
      <c r="AE59" s="43">
        <f t="shared" si="41"/>
        <v>0</v>
      </c>
      <c r="AF59" s="43">
        <f t="shared" si="42"/>
        <v>16779086.170593746</v>
      </c>
      <c r="AG59" s="43">
        <f t="shared" si="43"/>
        <v>0</v>
      </c>
      <c r="AH59" s="43">
        <f t="shared" si="44"/>
        <v>0</v>
      </c>
      <c r="AI59" s="43">
        <f t="shared" si="45"/>
        <v>0</v>
      </c>
      <c r="AJ59" s="43">
        <f t="shared" si="46"/>
        <v>0</v>
      </c>
      <c r="AK59" s="43">
        <f t="shared" si="47"/>
        <v>0</v>
      </c>
      <c r="AL59" s="43">
        <f t="shared" si="48"/>
        <v>0</v>
      </c>
      <c r="AM59" s="53"/>
      <c r="AO59" s="14">
        <f>_xll.EURO(N59,O59,Z59,Z59,R59,U59,0,0)</f>
        <v>0.42109827817762546</v>
      </c>
      <c r="AP59" s="90">
        <f t="shared" si="49"/>
        <v>2422751.8868464883</v>
      </c>
      <c r="AQ59" s="3">
        <f>-_xll.EURO(N59,O59,Z59,Z59,R59,U59,0,1)</f>
        <v>0.19924932486963645</v>
      </c>
    </row>
    <row r="60" spans="1:43">
      <c r="A60" s="47">
        <f t="shared" si="24"/>
        <v>39873</v>
      </c>
      <c r="B60" s="48">
        <f t="shared" si="50"/>
        <v>205479</v>
      </c>
      <c r="C60" s="40">
        <f t="shared" si="30"/>
        <v>6369849</v>
      </c>
      <c r="D60" s="40">
        <f t="shared" si="31"/>
        <v>4017503.7595798485</v>
      </c>
      <c r="E60" s="61">
        <f>VLOOKUP($A60,[3]!CurveTable,MATCH($E$4,[3]!CurveType,0))</f>
        <v>4.4610000000000003</v>
      </c>
      <c r="F60" s="50"/>
      <c r="G60" s="49">
        <f t="shared" si="26"/>
        <v>4.4610000000000003</v>
      </c>
      <c r="H60" s="61">
        <f>VLOOKUP($A60,[3]!CurveTable,MATCH($H$4,[3]!CurveType,0))</f>
        <v>0</v>
      </c>
      <c r="I60" s="49"/>
      <c r="J60" s="49">
        <f t="shared" si="32"/>
        <v>0</v>
      </c>
      <c r="K60" s="61"/>
      <c r="L60" s="49"/>
      <c r="M60" s="49"/>
      <c r="N60" s="49">
        <f t="shared" si="27"/>
        <v>4.0510000000000002</v>
      </c>
      <c r="O60" s="49">
        <f t="shared" si="29"/>
        <v>3.75</v>
      </c>
      <c r="P60" s="49"/>
      <c r="Q60" s="61">
        <f>VLOOKUP($A60,[3]!CurveTable,MATCH($Q$4,[3]!CurveType,0))</f>
        <v>0.19</v>
      </c>
      <c r="R60" s="61">
        <f>Q60+Summary!C$25</f>
        <v>0.19</v>
      </c>
      <c r="S60" s="61"/>
      <c r="T60" s="70">
        <f t="shared" si="28"/>
        <v>39873</v>
      </c>
      <c r="U60" s="69">
        <f t="shared" si="33"/>
        <v>2868</v>
      </c>
      <c r="W60" s="7">
        <f t="shared" si="34"/>
        <v>31</v>
      </c>
      <c r="X60" s="51">
        <f t="shared" si="35"/>
        <v>39873</v>
      </c>
      <c r="Y60" s="7">
        <f t="shared" si="36"/>
        <v>2868</v>
      </c>
      <c r="Z60" s="60">
        <f>VLOOKUP($A60,[3]!CurveTable,MATCH($Z$4,[3]!CurveType,0))</f>
        <v>5.9569053199878499E-2</v>
      </c>
      <c r="AA60" s="55">
        <f t="shared" si="37"/>
        <v>0.63070627884269292</v>
      </c>
      <c r="AB60" s="7">
        <f t="shared" si="38"/>
        <v>1</v>
      </c>
      <c r="AC60" s="7">
        <f t="shared" si="39"/>
        <v>31</v>
      </c>
      <c r="AD60" s="43">
        <f t="shared" si="40"/>
        <v>17922084.271485705</v>
      </c>
      <c r="AE60" s="43">
        <f t="shared" si="41"/>
        <v>0</v>
      </c>
      <c r="AF60" s="43">
        <f t="shared" si="42"/>
        <v>17922084.271485705</v>
      </c>
      <c r="AG60" s="43">
        <f t="shared" si="43"/>
        <v>0</v>
      </c>
      <c r="AH60" s="43">
        <f t="shared" si="44"/>
        <v>0</v>
      </c>
      <c r="AI60" s="43">
        <f t="shared" si="45"/>
        <v>0</v>
      </c>
      <c r="AJ60" s="43">
        <f t="shared" si="46"/>
        <v>0</v>
      </c>
      <c r="AK60" s="43">
        <f t="shared" si="47"/>
        <v>0</v>
      </c>
      <c r="AL60" s="43">
        <f t="shared" si="48"/>
        <v>0</v>
      </c>
      <c r="AM60" s="53"/>
      <c r="AO60" s="14">
        <f>_xll.EURO(N60,O60,Z60,Z60,R60,U60,0,0)</f>
        <v>0.42388058510675974</v>
      </c>
      <c r="AP60" s="90">
        <f t="shared" si="49"/>
        <v>2700055.3211617083</v>
      </c>
      <c r="AQ60" s="3">
        <f>-_xll.EURO(N60,O60,Z60,Z60,R60,U60,0,1)</f>
        <v>0.21326549079555338</v>
      </c>
    </row>
    <row r="61" spans="1:43">
      <c r="A61" s="47">
        <f t="shared" si="24"/>
        <v>39904</v>
      </c>
      <c r="B61" s="48">
        <f t="shared" si="50"/>
        <v>205479</v>
      </c>
      <c r="C61" s="40">
        <f t="shared" si="30"/>
        <v>6164370</v>
      </c>
      <c r="D61" s="40">
        <f t="shared" si="31"/>
        <v>3865530.7411804441</v>
      </c>
      <c r="E61" s="61">
        <f>VLOOKUP($A61,[3]!CurveTable,MATCH($E$4,[3]!CurveType,0))</f>
        <v>4.2910000000000004</v>
      </c>
      <c r="F61" s="50"/>
      <c r="G61" s="49">
        <f t="shared" si="26"/>
        <v>4.2910000000000004</v>
      </c>
      <c r="H61" s="61">
        <f>VLOOKUP($A61,[3]!CurveTable,MATCH($H$4,[3]!CurveType,0))</f>
        <v>0</v>
      </c>
      <c r="I61" s="49"/>
      <c r="J61" s="49">
        <f t="shared" si="32"/>
        <v>0</v>
      </c>
      <c r="K61" s="61"/>
      <c r="L61" s="49"/>
      <c r="M61" s="49"/>
      <c r="N61" s="49">
        <f t="shared" si="27"/>
        <v>3.8810000000000002</v>
      </c>
      <c r="O61" s="49">
        <f t="shared" si="29"/>
        <v>3.75</v>
      </c>
      <c r="P61" s="49"/>
      <c r="Q61" s="61">
        <f>VLOOKUP($A61,[3]!CurveTable,MATCH($Q$4,[3]!CurveType,0))</f>
        <v>0.19</v>
      </c>
      <c r="R61" s="61">
        <f>Q61+Summary!C$25</f>
        <v>0.19</v>
      </c>
      <c r="S61" s="61"/>
      <c r="T61" s="70">
        <f t="shared" si="28"/>
        <v>39904</v>
      </c>
      <c r="U61" s="69">
        <f t="shared" si="33"/>
        <v>2899</v>
      </c>
      <c r="W61" s="7">
        <f t="shared" si="34"/>
        <v>30</v>
      </c>
      <c r="X61" s="51">
        <f t="shared" si="35"/>
        <v>39904</v>
      </c>
      <c r="Y61" s="7">
        <f t="shared" si="36"/>
        <v>2899</v>
      </c>
      <c r="Z61" s="60">
        <f>VLOOKUP($A61,[3]!CurveTable,MATCH($Z$4,[3]!CurveType,0))</f>
        <v>5.9671546356186801E-2</v>
      </c>
      <c r="AA61" s="55">
        <f t="shared" si="37"/>
        <v>0.6270763664706116</v>
      </c>
      <c r="AB61" s="7">
        <f t="shared" si="38"/>
        <v>1</v>
      </c>
      <c r="AC61" s="7">
        <f t="shared" si="39"/>
        <v>30</v>
      </c>
      <c r="AD61" s="43">
        <f t="shared" si="40"/>
        <v>16586992.410405288</v>
      </c>
      <c r="AE61" s="43">
        <f t="shared" si="41"/>
        <v>0</v>
      </c>
      <c r="AF61" s="43">
        <f t="shared" si="42"/>
        <v>16586992.410405288</v>
      </c>
      <c r="AG61" s="43">
        <f t="shared" si="43"/>
        <v>0</v>
      </c>
      <c r="AH61" s="43">
        <f t="shared" si="44"/>
        <v>0</v>
      </c>
      <c r="AI61" s="43">
        <f t="shared" si="45"/>
        <v>0</v>
      </c>
      <c r="AJ61" s="43">
        <f t="shared" si="46"/>
        <v>0</v>
      </c>
      <c r="AK61" s="43">
        <f t="shared" si="47"/>
        <v>0</v>
      </c>
      <c r="AL61" s="43">
        <f t="shared" si="48"/>
        <v>0</v>
      </c>
      <c r="AM61" s="53"/>
      <c r="AO61" s="14">
        <f>_xll.EURO(N61,O61,Z61,Z61,R61,U61,0,0)</f>
        <v>0.46162968827262141</v>
      </c>
      <c r="AP61" s="90">
        <f t="shared" si="49"/>
        <v>2845656.2014970994</v>
      </c>
      <c r="AQ61" s="3">
        <f>-_xll.EURO(N61,O61,Z61,Z61,R61,U61,0,1)</f>
        <v>0.23043170559505982</v>
      </c>
    </row>
    <row r="62" spans="1:43">
      <c r="A62" s="47">
        <f t="shared" si="24"/>
        <v>39934</v>
      </c>
      <c r="B62" s="48">
        <f t="shared" si="50"/>
        <v>205479</v>
      </c>
      <c r="C62" s="40">
        <f t="shared" si="30"/>
        <v>6369849</v>
      </c>
      <c r="D62" s="40">
        <f t="shared" si="31"/>
        <v>3972068.6118264063</v>
      </c>
      <c r="E62" s="61">
        <f>VLOOKUP($A62,[3]!CurveTable,MATCH($E$4,[3]!CurveType,0))</f>
        <v>4.3499999999999996</v>
      </c>
      <c r="F62" s="50"/>
      <c r="G62" s="49">
        <f t="shared" si="26"/>
        <v>4.3499999999999996</v>
      </c>
      <c r="H62" s="61">
        <f>VLOOKUP($A62,[3]!CurveTable,MATCH($H$4,[3]!CurveType,0))</f>
        <v>0</v>
      </c>
      <c r="I62" s="49"/>
      <c r="J62" s="49">
        <f t="shared" si="32"/>
        <v>0</v>
      </c>
      <c r="K62" s="61"/>
      <c r="L62" s="49"/>
      <c r="M62" s="49"/>
      <c r="N62" s="49">
        <f t="shared" si="27"/>
        <v>3.9399999999999995</v>
      </c>
      <c r="O62" s="49">
        <f t="shared" si="29"/>
        <v>3.75</v>
      </c>
      <c r="P62" s="49"/>
      <c r="Q62" s="61">
        <f>VLOOKUP($A62,[3]!CurveTable,MATCH($Q$4,[3]!CurveType,0))</f>
        <v>0.19</v>
      </c>
      <c r="R62" s="61">
        <f>Q62+Summary!C$25</f>
        <v>0.19</v>
      </c>
      <c r="S62" s="61"/>
      <c r="T62" s="70">
        <f t="shared" si="28"/>
        <v>39934</v>
      </c>
      <c r="U62" s="69">
        <f t="shared" si="33"/>
        <v>2929</v>
      </c>
      <c r="W62" s="7">
        <f t="shared" si="34"/>
        <v>31</v>
      </c>
      <c r="X62" s="51">
        <f t="shared" si="35"/>
        <v>39934</v>
      </c>
      <c r="Y62" s="7">
        <f t="shared" si="36"/>
        <v>2929</v>
      </c>
      <c r="Z62" s="60">
        <f>VLOOKUP($A62,[3]!CurveTable,MATCH($Z$4,[3]!CurveType,0))</f>
        <v>5.9770733284969998E-2</v>
      </c>
      <c r="AA62" s="55">
        <f t="shared" si="37"/>
        <v>0.62357343350311856</v>
      </c>
      <c r="AB62" s="7">
        <f t="shared" si="38"/>
        <v>1</v>
      </c>
      <c r="AC62" s="7">
        <f t="shared" si="39"/>
        <v>31</v>
      </c>
      <c r="AD62" s="43">
        <f t="shared" si="40"/>
        <v>17278498.461444866</v>
      </c>
      <c r="AE62" s="43">
        <f t="shared" si="41"/>
        <v>0</v>
      </c>
      <c r="AF62" s="43">
        <f t="shared" si="42"/>
        <v>17278498.461444866</v>
      </c>
      <c r="AG62" s="43">
        <f t="shared" si="43"/>
        <v>0</v>
      </c>
      <c r="AH62" s="43">
        <f t="shared" si="44"/>
        <v>0</v>
      </c>
      <c r="AI62" s="43">
        <f t="shared" si="45"/>
        <v>0</v>
      </c>
      <c r="AJ62" s="43">
        <f t="shared" si="46"/>
        <v>0</v>
      </c>
      <c r="AK62" s="43">
        <f t="shared" si="47"/>
        <v>0</v>
      </c>
      <c r="AL62" s="43">
        <f t="shared" si="48"/>
        <v>0</v>
      </c>
      <c r="AM62" s="53"/>
      <c r="AO62" s="14">
        <f>_xll.EURO(N62,O62,Z62,Z62,R62,U62,0,0)</f>
        <v>0.44820321614515446</v>
      </c>
      <c r="AP62" s="90">
        <f t="shared" si="49"/>
        <v>2854986.808158996</v>
      </c>
      <c r="AQ62" s="3">
        <f>-_xll.EURO(N62,O62,Z62,Z62,R62,U62,0,1)</f>
        <v>0.2223542958012025</v>
      </c>
    </row>
    <row r="63" spans="1:43">
      <c r="A63" s="47">
        <f t="shared" si="24"/>
        <v>39965</v>
      </c>
      <c r="B63" s="48">
        <f t="shared" si="50"/>
        <v>205479</v>
      </c>
      <c r="C63" s="40">
        <f t="shared" si="30"/>
        <v>6164370</v>
      </c>
      <c r="D63" s="40">
        <f t="shared" si="31"/>
        <v>3821687.556190507</v>
      </c>
      <c r="E63" s="61">
        <f>VLOOKUP($A63,[3]!CurveTable,MATCH($E$4,[3]!CurveType,0))</f>
        <v>4.3899999999999997</v>
      </c>
      <c r="F63" s="50"/>
      <c r="G63" s="49">
        <f t="shared" si="26"/>
        <v>4.3899999999999997</v>
      </c>
      <c r="H63" s="61">
        <f>VLOOKUP($A63,[3]!CurveTable,MATCH($H$4,[3]!CurveType,0))</f>
        <v>0</v>
      </c>
      <c r="I63" s="49"/>
      <c r="J63" s="49">
        <f t="shared" si="32"/>
        <v>0</v>
      </c>
      <c r="K63" s="61"/>
      <c r="L63" s="49"/>
      <c r="M63" s="49"/>
      <c r="N63" s="49">
        <f t="shared" si="27"/>
        <v>3.9799999999999995</v>
      </c>
      <c r="O63" s="49">
        <f t="shared" si="29"/>
        <v>3.75</v>
      </c>
      <c r="P63" s="49"/>
      <c r="Q63" s="61">
        <f>VLOOKUP($A63,[3]!CurveTable,MATCH($Q$4,[3]!CurveType,0))</f>
        <v>0.19</v>
      </c>
      <c r="R63" s="61">
        <f>Q63+Summary!C$25</f>
        <v>0.19</v>
      </c>
      <c r="S63" s="61"/>
      <c r="T63" s="70">
        <f t="shared" si="28"/>
        <v>39965</v>
      </c>
      <c r="U63" s="69">
        <f t="shared" si="33"/>
        <v>2960</v>
      </c>
      <c r="W63" s="7">
        <f t="shared" si="34"/>
        <v>30</v>
      </c>
      <c r="X63" s="51">
        <f t="shared" si="35"/>
        <v>39965</v>
      </c>
      <c r="Y63" s="7">
        <f t="shared" si="36"/>
        <v>2960</v>
      </c>
      <c r="Z63" s="60">
        <f>VLOOKUP($A63,[3]!CurveTable,MATCH($Z$4,[3]!CurveType,0))</f>
        <v>5.9873226448147E-2</v>
      </c>
      <c r="AA63" s="55">
        <f t="shared" si="37"/>
        <v>0.61996401192506401</v>
      </c>
      <c r="AB63" s="7">
        <f t="shared" si="38"/>
        <v>1</v>
      </c>
      <c r="AC63" s="7">
        <f t="shared" si="39"/>
        <v>30</v>
      </c>
      <c r="AD63" s="43">
        <f t="shared" si="40"/>
        <v>16777208.371676324</v>
      </c>
      <c r="AE63" s="43">
        <f t="shared" si="41"/>
        <v>0</v>
      </c>
      <c r="AF63" s="43">
        <f t="shared" si="42"/>
        <v>16777208.371676324</v>
      </c>
      <c r="AG63" s="43">
        <f t="shared" si="43"/>
        <v>0</v>
      </c>
      <c r="AH63" s="43">
        <f t="shared" si="44"/>
        <v>0</v>
      </c>
      <c r="AI63" s="43">
        <f t="shared" si="45"/>
        <v>0</v>
      </c>
      <c r="AJ63" s="43">
        <f t="shared" si="46"/>
        <v>0</v>
      </c>
      <c r="AK63" s="43">
        <f t="shared" si="47"/>
        <v>0</v>
      </c>
      <c r="AL63" s="43">
        <f t="shared" si="48"/>
        <v>0</v>
      </c>
      <c r="AM63" s="53"/>
      <c r="AO63" s="14">
        <f>_xll.EURO(N63,O63,Z63,Z63,R63,U63,0,0)</f>
        <v>0.43939175776515693</v>
      </c>
      <c r="AP63" s="90">
        <f t="shared" si="49"/>
        <v>2708573.3698148006</v>
      </c>
      <c r="AQ63" s="3">
        <f>-_xll.EURO(N63,O63,Z63,Z63,R63,U63,0,1)</f>
        <v>0.21654894101771943</v>
      </c>
    </row>
    <row r="64" spans="1:43">
      <c r="A64" s="47">
        <f t="shared" si="24"/>
        <v>39995</v>
      </c>
      <c r="B64" s="48">
        <f t="shared" si="50"/>
        <v>205479</v>
      </c>
      <c r="C64" s="40">
        <f t="shared" si="30"/>
        <v>6369849</v>
      </c>
      <c r="D64" s="40">
        <f t="shared" si="31"/>
        <v>3926891.0410271133</v>
      </c>
      <c r="E64" s="61">
        <f>VLOOKUP($A64,[3]!CurveTable,MATCH($E$4,[3]!CurveType,0))</f>
        <v>4.4349999999999996</v>
      </c>
      <c r="F64" s="50"/>
      <c r="G64" s="49">
        <f t="shared" si="26"/>
        <v>4.4349999999999996</v>
      </c>
      <c r="H64" s="61">
        <f>VLOOKUP($A64,[3]!CurveTable,MATCH($H$4,[3]!CurveType,0))</f>
        <v>0</v>
      </c>
      <c r="I64" s="49"/>
      <c r="J64" s="49">
        <f t="shared" si="32"/>
        <v>0</v>
      </c>
      <c r="K64" s="61"/>
      <c r="L64" s="49"/>
      <c r="M64" s="49"/>
      <c r="N64" s="49">
        <f t="shared" si="27"/>
        <v>4.0249999999999995</v>
      </c>
      <c r="O64" s="49">
        <f t="shared" si="29"/>
        <v>3.75</v>
      </c>
      <c r="P64" s="49"/>
      <c r="Q64" s="61">
        <f>VLOOKUP($A64,[3]!CurveTable,MATCH($Q$4,[3]!CurveType,0))</f>
        <v>0.19</v>
      </c>
      <c r="R64" s="61">
        <f>Q64+Summary!C$25</f>
        <v>0.19</v>
      </c>
      <c r="S64" s="61"/>
      <c r="T64" s="70">
        <f t="shared" si="28"/>
        <v>39995</v>
      </c>
      <c r="U64" s="69">
        <f t="shared" si="33"/>
        <v>2990</v>
      </c>
      <c r="W64" s="7">
        <f t="shared" si="34"/>
        <v>31</v>
      </c>
      <c r="X64" s="51">
        <f t="shared" si="35"/>
        <v>39995</v>
      </c>
      <c r="Y64" s="7">
        <f t="shared" si="36"/>
        <v>2990</v>
      </c>
      <c r="Z64" s="60">
        <f>VLOOKUP($A64,[3]!CurveTable,MATCH($Z$4,[3]!CurveType,0))</f>
        <v>5.9972413383577304E-2</v>
      </c>
      <c r="AA64" s="55">
        <f t="shared" si="37"/>
        <v>0.61648102506466218</v>
      </c>
      <c r="AB64" s="7">
        <f t="shared" si="38"/>
        <v>1</v>
      </c>
      <c r="AC64" s="7">
        <f t="shared" si="39"/>
        <v>31</v>
      </c>
      <c r="AD64" s="43">
        <f t="shared" si="40"/>
        <v>17415761.766955245</v>
      </c>
      <c r="AE64" s="43">
        <f t="shared" si="41"/>
        <v>0</v>
      </c>
      <c r="AF64" s="43">
        <f t="shared" si="42"/>
        <v>17415761.766955245</v>
      </c>
      <c r="AG64" s="43">
        <f t="shared" si="43"/>
        <v>0</v>
      </c>
      <c r="AH64" s="43">
        <f t="shared" si="44"/>
        <v>0</v>
      </c>
      <c r="AI64" s="43">
        <f t="shared" si="45"/>
        <v>0</v>
      </c>
      <c r="AJ64" s="43">
        <f t="shared" si="46"/>
        <v>0</v>
      </c>
      <c r="AK64" s="43">
        <f t="shared" si="47"/>
        <v>0</v>
      </c>
      <c r="AL64" s="43">
        <f t="shared" si="48"/>
        <v>0</v>
      </c>
      <c r="AM64" s="53"/>
      <c r="AO64" s="14">
        <f>_xll.EURO(N64,O64,Z64,Z64,R64,U64,0,0)</f>
        <v>0.42977734688459734</v>
      </c>
      <c r="AP64" s="90">
        <f t="shared" si="49"/>
        <v>2737616.8032755055</v>
      </c>
      <c r="AQ64" s="3">
        <f>-_xll.EURO(N64,O64,Z64,Z64,R64,U64,0,1)</f>
        <v>0.21044993026385672</v>
      </c>
    </row>
    <row r="65" spans="1:43">
      <c r="A65" s="47">
        <f t="shared" si="24"/>
        <v>40026</v>
      </c>
      <c r="B65" s="48">
        <f t="shared" si="50"/>
        <v>205479</v>
      </c>
      <c r="C65" s="40">
        <f t="shared" si="30"/>
        <v>6369849</v>
      </c>
      <c r="D65" s="40">
        <f t="shared" si="31"/>
        <v>3904031.61396816</v>
      </c>
      <c r="E65" s="61">
        <f>VLOOKUP($A65,[3]!CurveTable,MATCH($E$4,[3]!CurveType,0))</f>
        <v>4.47</v>
      </c>
      <c r="F65" s="50"/>
      <c r="G65" s="49">
        <f t="shared" si="26"/>
        <v>4.47</v>
      </c>
      <c r="H65" s="61">
        <f>VLOOKUP($A65,[3]!CurveTable,MATCH($H$4,[3]!CurveType,0))</f>
        <v>0</v>
      </c>
      <c r="I65" s="49"/>
      <c r="J65" s="49">
        <f t="shared" si="32"/>
        <v>0</v>
      </c>
      <c r="K65" s="61"/>
      <c r="L65" s="49"/>
      <c r="M65" s="49"/>
      <c r="N65" s="49">
        <f t="shared" si="27"/>
        <v>4.0599999999999996</v>
      </c>
      <c r="O65" s="49">
        <f t="shared" si="29"/>
        <v>3.75</v>
      </c>
      <c r="P65" s="49"/>
      <c r="Q65" s="61">
        <f>VLOOKUP($A65,[3]!CurveTable,MATCH($Q$4,[3]!CurveType,0))</f>
        <v>0.19</v>
      </c>
      <c r="R65" s="61">
        <f>Q65+Summary!C$25</f>
        <v>0.19</v>
      </c>
      <c r="S65" s="61"/>
      <c r="T65" s="70">
        <f t="shared" si="28"/>
        <v>40026</v>
      </c>
      <c r="U65" s="69">
        <f t="shared" si="33"/>
        <v>3021</v>
      </c>
      <c r="W65" s="7">
        <f t="shared" si="34"/>
        <v>31</v>
      </c>
      <c r="X65" s="51">
        <f t="shared" si="35"/>
        <v>40026</v>
      </c>
      <c r="Y65" s="7">
        <f t="shared" si="36"/>
        <v>3021</v>
      </c>
      <c r="Z65" s="60">
        <f>VLOOKUP($A65,[3]!CurveTable,MATCH($Z$4,[3]!CurveType,0))</f>
        <v>6.0074906553622999E-2</v>
      </c>
      <c r="AA65" s="55">
        <f t="shared" si="37"/>
        <v>0.61289233292157475</v>
      </c>
      <c r="AB65" s="7">
        <f t="shared" si="38"/>
        <v>1</v>
      </c>
      <c r="AC65" s="7">
        <f t="shared" si="39"/>
        <v>31</v>
      </c>
      <c r="AD65" s="43">
        <f t="shared" si="40"/>
        <v>17451021.314437672</v>
      </c>
      <c r="AE65" s="43">
        <f t="shared" si="41"/>
        <v>0</v>
      </c>
      <c r="AF65" s="43">
        <f t="shared" si="42"/>
        <v>17451021.314437672</v>
      </c>
      <c r="AG65" s="43">
        <f t="shared" si="43"/>
        <v>0</v>
      </c>
      <c r="AH65" s="43">
        <f t="shared" si="44"/>
        <v>0</v>
      </c>
      <c r="AI65" s="43">
        <f t="shared" si="45"/>
        <v>0</v>
      </c>
      <c r="AJ65" s="43">
        <f t="shared" si="46"/>
        <v>0</v>
      </c>
      <c r="AK65" s="43">
        <f t="shared" si="47"/>
        <v>0</v>
      </c>
      <c r="AL65" s="43">
        <f t="shared" si="48"/>
        <v>0</v>
      </c>
      <c r="AM65" s="53"/>
      <c r="AO65" s="14">
        <f>_xll.EURO(N65,O65,Z65,Z65,R65,U65,0,0)</f>
        <v>0.42251123874718666</v>
      </c>
      <c r="AP65" s="90">
        <f t="shared" si="49"/>
        <v>2691332.7916225283</v>
      </c>
      <c r="AQ65" s="3">
        <f>-_xll.EURO(N65,O65,Z65,Z65,R65,U65,0,1)</f>
        <v>0.2055043817749225</v>
      </c>
    </row>
    <row r="66" spans="1:43">
      <c r="A66" s="47">
        <f t="shared" si="24"/>
        <v>40057</v>
      </c>
      <c r="B66" s="48">
        <f t="shared" si="50"/>
        <v>205479</v>
      </c>
      <c r="C66" s="40">
        <f t="shared" si="30"/>
        <v>6164370</v>
      </c>
      <c r="D66" s="40">
        <f t="shared" si="31"/>
        <v>3756038.5736813452</v>
      </c>
      <c r="E66" s="61">
        <f>VLOOKUP($A66,[3]!CurveTable,MATCH($E$4,[3]!CurveType,0))</f>
        <v>4.4749999999999996</v>
      </c>
      <c r="F66" s="50"/>
      <c r="G66" s="49">
        <f t="shared" si="26"/>
        <v>4.4749999999999996</v>
      </c>
      <c r="H66" s="61">
        <f>VLOOKUP($A66,[3]!CurveTable,MATCH($H$4,[3]!CurveType,0))</f>
        <v>0</v>
      </c>
      <c r="I66" s="49"/>
      <c r="J66" s="49">
        <f t="shared" si="32"/>
        <v>0</v>
      </c>
      <c r="K66" s="61"/>
      <c r="L66" s="49"/>
      <c r="M66" s="49"/>
      <c r="N66" s="49">
        <f t="shared" si="27"/>
        <v>4.0649999999999995</v>
      </c>
      <c r="O66" s="49">
        <f t="shared" si="29"/>
        <v>3.75</v>
      </c>
      <c r="P66" s="49"/>
      <c r="Q66" s="61">
        <f>VLOOKUP($A66,[3]!CurveTable,MATCH($Q$4,[3]!CurveType,0))</f>
        <v>0.19</v>
      </c>
      <c r="R66" s="61">
        <f>Q66+Summary!C$25</f>
        <v>0.19</v>
      </c>
      <c r="S66" s="61"/>
      <c r="T66" s="70">
        <f t="shared" si="28"/>
        <v>40057</v>
      </c>
      <c r="U66" s="69">
        <f t="shared" si="33"/>
        <v>3052</v>
      </c>
      <c r="W66" s="7">
        <f t="shared" si="34"/>
        <v>30</v>
      </c>
      <c r="X66" s="51">
        <f t="shared" si="35"/>
        <v>40057</v>
      </c>
      <c r="Y66" s="7">
        <f t="shared" si="36"/>
        <v>3052</v>
      </c>
      <c r="Z66" s="60">
        <f>VLOOKUP($A66,[3]!CurveTable,MATCH($Z$4,[3]!CurveType,0))</f>
        <v>6.0177399727158402E-2</v>
      </c>
      <c r="AA66" s="55">
        <f t="shared" si="37"/>
        <v>0.60931426466635608</v>
      </c>
      <c r="AB66" s="7">
        <f t="shared" si="38"/>
        <v>1</v>
      </c>
      <c r="AC66" s="7">
        <f t="shared" si="39"/>
        <v>30</v>
      </c>
      <c r="AD66" s="43">
        <f t="shared" si="40"/>
        <v>16808272.617224019</v>
      </c>
      <c r="AE66" s="43">
        <f t="shared" si="41"/>
        <v>0</v>
      </c>
      <c r="AF66" s="43">
        <f t="shared" si="42"/>
        <v>16808272.617224019</v>
      </c>
      <c r="AG66" s="43">
        <f t="shared" si="43"/>
        <v>0</v>
      </c>
      <c r="AH66" s="43">
        <f t="shared" si="44"/>
        <v>0</v>
      </c>
      <c r="AI66" s="43">
        <f t="shared" si="45"/>
        <v>0</v>
      </c>
      <c r="AJ66" s="43">
        <f t="shared" si="46"/>
        <v>0</v>
      </c>
      <c r="AK66" s="43">
        <f t="shared" si="47"/>
        <v>0</v>
      </c>
      <c r="AL66" s="43">
        <f t="shared" si="48"/>
        <v>0</v>
      </c>
      <c r="AM66" s="53"/>
      <c r="AO66" s="14">
        <f>_xll.EURO(N66,O66,Z66,Z66,R66,U66,0,0)</f>
        <v>0.42149245738004504</v>
      </c>
      <c r="AP66" s="90">
        <f t="shared" si="49"/>
        <v>2598235.4594998281</v>
      </c>
      <c r="AQ66" s="3">
        <f>-_xll.EURO(N66,O66,Z66,Z66,R66,U66,0,1)</f>
        <v>0.20364376520854033</v>
      </c>
    </row>
    <row r="67" spans="1:43">
      <c r="A67" s="47">
        <f t="shared" si="24"/>
        <v>40087</v>
      </c>
      <c r="B67" s="48">
        <f t="shared" si="50"/>
        <v>205479</v>
      </c>
      <c r="C67" s="40">
        <f t="shared" si="30"/>
        <v>6369849</v>
      </c>
      <c r="D67" s="40">
        <f t="shared" si="31"/>
        <v>3859248.1099601965</v>
      </c>
      <c r="E67" s="61">
        <f>VLOOKUP($A67,[3]!CurveTable,MATCH($E$4,[3]!CurveType,0))</f>
        <v>4.5049999999999999</v>
      </c>
      <c r="F67" s="50"/>
      <c r="G67" s="49">
        <f t="shared" si="26"/>
        <v>4.5049999999999999</v>
      </c>
      <c r="H67" s="61">
        <f>VLOOKUP($A67,[3]!CurveTable,MATCH($H$4,[3]!CurveType,0))</f>
        <v>0</v>
      </c>
      <c r="I67" s="49"/>
      <c r="J67" s="49">
        <f t="shared" si="32"/>
        <v>0</v>
      </c>
      <c r="K67" s="61"/>
      <c r="L67" s="49"/>
      <c r="M67" s="49"/>
      <c r="N67" s="49">
        <f t="shared" si="27"/>
        <v>4.0949999999999998</v>
      </c>
      <c r="O67" s="49">
        <f t="shared" si="29"/>
        <v>3.75</v>
      </c>
      <c r="P67" s="49"/>
      <c r="Q67" s="61">
        <f>VLOOKUP($A67,[3]!CurveTable,MATCH($Q$4,[3]!CurveType,0))</f>
        <v>0.19</v>
      </c>
      <c r="R67" s="61">
        <f>Q67+Summary!C$25</f>
        <v>0.19</v>
      </c>
      <c r="S67" s="61"/>
      <c r="T67" s="70">
        <f t="shared" si="28"/>
        <v>40087</v>
      </c>
      <c r="U67" s="69">
        <f t="shared" si="33"/>
        <v>3082</v>
      </c>
      <c r="W67" s="7">
        <f t="shared" si="34"/>
        <v>31</v>
      </c>
      <c r="X67" s="51">
        <f t="shared" si="35"/>
        <v>40087</v>
      </c>
      <c r="Y67" s="7">
        <f t="shared" si="36"/>
        <v>3082</v>
      </c>
      <c r="Z67" s="60">
        <f>VLOOKUP($A67,[3]!CurveTable,MATCH($Z$4,[3]!CurveType,0))</f>
        <v>6.0276586672613201E-2</v>
      </c>
      <c r="AA67" s="55">
        <f t="shared" si="37"/>
        <v>0.60586178886818143</v>
      </c>
      <c r="AB67" s="7">
        <f t="shared" si="38"/>
        <v>1</v>
      </c>
      <c r="AC67" s="7">
        <f t="shared" si="39"/>
        <v>31</v>
      </c>
      <c r="AD67" s="43">
        <f t="shared" si="40"/>
        <v>17385912.735370684</v>
      </c>
      <c r="AE67" s="43">
        <f t="shared" si="41"/>
        <v>0</v>
      </c>
      <c r="AF67" s="43">
        <f t="shared" si="42"/>
        <v>17385912.735370684</v>
      </c>
      <c r="AG67" s="43">
        <f t="shared" si="43"/>
        <v>0</v>
      </c>
      <c r="AH67" s="43">
        <f t="shared" si="44"/>
        <v>0</v>
      </c>
      <c r="AI67" s="43">
        <f t="shared" si="45"/>
        <v>0</v>
      </c>
      <c r="AJ67" s="43">
        <f t="shared" si="46"/>
        <v>0</v>
      </c>
      <c r="AK67" s="43">
        <f t="shared" si="47"/>
        <v>0</v>
      </c>
      <c r="AL67" s="43">
        <f t="shared" si="48"/>
        <v>0</v>
      </c>
      <c r="AM67" s="53"/>
      <c r="AO67" s="14">
        <f>_xll.EURO(N67,O67,Z67,Z67,R67,U67,0,0)</f>
        <v>0.41543970345815706</v>
      </c>
      <c r="AP67" s="90">
        <f t="shared" si="49"/>
        <v>2646288.1796332384</v>
      </c>
      <c r="AQ67" s="3">
        <f>-_xll.EURO(N67,O67,Z67,Z67,R67,U67,0,1)</f>
        <v>0.19941660297412681</v>
      </c>
    </row>
    <row r="68" spans="1:43">
      <c r="A68" s="47">
        <f t="shared" si="24"/>
        <v>40118</v>
      </c>
      <c r="B68" s="48">
        <f t="shared" si="50"/>
        <v>205479</v>
      </c>
      <c r="C68" s="40">
        <f t="shared" si="30"/>
        <v>6164370</v>
      </c>
      <c r="D68" s="40">
        <f t="shared" si="31"/>
        <v>3712829.6215063222</v>
      </c>
      <c r="E68" s="61">
        <f>VLOOKUP($A68,[3]!CurveTable,MATCH($E$4,[3]!CurveType,0))</f>
        <v>4.6150000000000002</v>
      </c>
      <c r="F68" s="50"/>
      <c r="G68" s="49">
        <f t="shared" si="26"/>
        <v>4.6150000000000002</v>
      </c>
      <c r="H68" s="61">
        <f>VLOOKUP($A68,[3]!CurveTable,MATCH($H$4,[3]!CurveType,0))</f>
        <v>0</v>
      </c>
      <c r="I68" s="49"/>
      <c r="J68" s="49">
        <f t="shared" si="32"/>
        <v>0</v>
      </c>
      <c r="K68" s="61"/>
      <c r="L68" s="49"/>
      <c r="M68" s="49"/>
      <c r="N68" s="49">
        <f t="shared" si="27"/>
        <v>4.2050000000000001</v>
      </c>
      <c r="O68" s="49">
        <f t="shared" si="29"/>
        <v>3.75</v>
      </c>
      <c r="P68" s="49"/>
      <c r="Q68" s="61">
        <f>VLOOKUP($A68,[3]!CurveTable,MATCH($Q$4,[3]!CurveType,0))</f>
        <v>0.19</v>
      </c>
      <c r="R68" s="61">
        <f>Q68+Summary!C$25</f>
        <v>0.19</v>
      </c>
      <c r="S68" s="61"/>
      <c r="T68" s="70">
        <f t="shared" si="28"/>
        <v>40118</v>
      </c>
      <c r="U68" s="69">
        <f t="shared" si="33"/>
        <v>3113</v>
      </c>
      <c r="W68" s="7">
        <f t="shared" si="34"/>
        <v>30</v>
      </c>
      <c r="X68" s="51">
        <f t="shared" si="35"/>
        <v>40118</v>
      </c>
      <c r="Y68" s="7">
        <f t="shared" si="36"/>
        <v>3113</v>
      </c>
      <c r="Z68" s="60">
        <f>VLOOKUP($A68,[3]!CurveTable,MATCH($Z$4,[3]!CurveType,0))</f>
        <v>6.0379079853015903E-2</v>
      </c>
      <c r="AA68" s="55">
        <f t="shared" si="37"/>
        <v>0.60230479700380124</v>
      </c>
      <c r="AB68" s="7">
        <f t="shared" si="38"/>
        <v>1</v>
      </c>
      <c r="AC68" s="7">
        <f t="shared" si="39"/>
        <v>30</v>
      </c>
      <c r="AD68" s="43">
        <f t="shared" si="40"/>
        <v>17134708.703251678</v>
      </c>
      <c r="AE68" s="43">
        <f t="shared" si="41"/>
        <v>0</v>
      </c>
      <c r="AF68" s="43">
        <f t="shared" si="42"/>
        <v>17134708.703251678</v>
      </c>
      <c r="AG68" s="43">
        <f t="shared" si="43"/>
        <v>0</v>
      </c>
      <c r="AH68" s="43">
        <f t="shared" si="44"/>
        <v>0</v>
      </c>
      <c r="AI68" s="43">
        <f t="shared" si="45"/>
        <v>0</v>
      </c>
      <c r="AJ68" s="43">
        <f t="shared" si="46"/>
        <v>0</v>
      </c>
      <c r="AK68" s="43">
        <f t="shared" si="47"/>
        <v>0</v>
      </c>
      <c r="AL68" s="43">
        <f t="shared" si="48"/>
        <v>0</v>
      </c>
      <c r="AM68" s="53"/>
      <c r="AO68" s="14">
        <f>_xll.EURO(N68,O68,Z68,Z68,R68,U68,0,0)</f>
        <v>0.3941954524486978</v>
      </c>
      <c r="AP68" s="90">
        <f t="shared" si="49"/>
        <v>2429966.6212111791</v>
      </c>
      <c r="AQ68" s="3">
        <f>-_xll.EURO(N68,O68,Z68,Z68,R68,U68,0,1)</f>
        <v>0.18784685582100116</v>
      </c>
    </row>
    <row r="69" spans="1:43">
      <c r="A69" s="47">
        <f t="shared" si="24"/>
        <v>40148</v>
      </c>
      <c r="B69" s="48">
        <f t="shared" si="50"/>
        <v>205479</v>
      </c>
      <c r="C69" s="40">
        <f t="shared" si="30"/>
        <v>6369849</v>
      </c>
      <c r="D69" s="40">
        <f t="shared" si="31"/>
        <v>3814729.4699790729</v>
      </c>
      <c r="E69" s="61">
        <f>VLOOKUP($A69,[3]!CurveTable,MATCH($E$4,[3]!CurveType,0))</f>
        <v>4.7350000000000003</v>
      </c>
      <c r="F69" s="50"/>
      <c r="G69" s="49">
        <f t="shared" si="26"/>
        <v>4.7350000000000003</v>
      </c>
      <c r="H69" s="61">
        <f>VLOOKUP($A69,[3]!CurveTable,MATCH($H$4,[3]!CurveType,0))</f>
        <v>0</v>
      </c>
      <c r="I69" s="49"/>
      <c r="J69" s="49">
        <f t="shared" si="32"/>
        <v>0</v>
      </c>
      <c r="K69" s="61"/>
      <c r="L69" s="49"/>
      <c r="M69" s="49"/>
      <c r="N69" s="49">
        <f t="shared" si="27"/>
        <v>4.3250000000000002</v>
      </c>
      <c r="O69" s="49">
        <f t="shared" si="29"/>
        <v>3.75</v>
      </c>
      <c r="P69" s="49"/>
      <c r="Q69" s="61">
        <f>VLOOKUP($A69,[3]!CurveTable,MATCH($Q$4,[3]!CurveType,0))</f>
        <v>0.193</v>
      </c>
      <c r="R69" s="61">
        <f>Q69+Summary!C$25</f>
        <v>0.193</v>
      </c>
      <c r="S69" s="61"/>
      <c r="T69" s="70">
        <f t="shared" si="28"/>
        <v>40148</v>
      </c>
      <c r="U69" s="69">
        <f t="shared" si="33"/>
        <v>3143</v>
      </c>
      <c r="W69" s="7">
        <f t="shared" si="34"/>
        <v>31</v>
      </c>
      <c r="X69" s="51">
        <f t="shared" si="35"/>
        <v>40148</v>
      </c>
      <c r="Y69" s="7">
        <f t="shared" si="36"/>
        <v>3143</v>
      </c>
      <c r="Z69" s="60">
        <f>VLOOKUP($A69,[3]!CurveTable,MATCH($Z$4,[3]!CurveType,0))</f>
        <v>6.0478266805116004E-2</v>
      </c>
      <c r="AA69" s="55">
        <f t="shared" si="37"/>
        <v>0.59887282571047962</v>
      </c>
      <c r="AB69" s="7">
        <f t="shared" si="38"/>
        <v>1</v>
      </c>
      <c r="AC69" s="7">
        <f t="shared" si="39"/>
        <v>31</v>
      </c>
      <c r="AD69" s="43">
        <f t="shared" si="40"/>
        <v>18062744.04035091</v>
      </c>
      <c r="AE69" s="43">
        <f t="shared" si="41"/>
        <v>0</v>
      </c>
      <c r="AF69" s="43">
        <f t="shared" si="42"/>
        <v>18062744.04035091</v>
      </c>
      <c r="AG69" s="43">
        <f t="shared" si="43"/>
        <v>0</v>
      </c>
      <c r="AH69" s="43">
        <f t="shared" si="44"/>
        <v>0</v>
      </c>
      <c r="AI69" s="43">
        <f t="shared" si="45"/>
        <v>0</v>
      </c>
      <c r="AJ69" s="43">
        <f t="shared" si="46"/>
        <v>0</v>
      </c>
      <c r="AK69" s="43">
        <f t="shared" si="47"/>
        <v>0</v>
      </c>
      <c r="AL69" s="43">
        <f t="shared" si="48"/>
        <v>0</v>
      </c>
      <c r="AM69" s="53"/>
      <c r="AO69" s="14">
        <f>_xll.EURO(N69,O69,Z69,Z69,R69,U69,0,0)</f>
        <v>0.38033033818167583</v>
      </c>
      <c r="AP69" s="90">
        <f t="shared" si="49"/>
        <v>2422646.8243362098</v>
      </c>
      <c r="AQ69" s="3">
        <f>-_xll.EURO(N69,O69,Z69,Z69,R69,U69,0,1)</f>
        <v>0.17608681727332626</v>
      </c>
    </row>
    <row r="70" spans="1:43">
      <c r="A70" s="47">
        <f t="shared" si="24"/>
        <v>40179</v>
      </c>
      <c r="B70" s="48">
        <f t="shared" si="50"/>
        <v>205479</v>
      </c>
      <c r="C70" s="40">
        <f t="shared" si="30"/>
        <v>6369849</v>
      </c>
      <c r="D70" s="40">
        <f t="shared" si="31"/>
        <v>3792207.6331421314</v>
      </c>
      <c r="E70" s="61">
        <f>VLOOKUP($A70,[3]!CurveTable,MATCH($E$4,[3]!CurveType,0))</f>
        <v>4.7850000000000001</v>
      </c>
      <c r="F70" s="50"/>
      <c r="G70" s="49">
        <f t="shared" si="26"/>
        <v>4.7850000000000001</v>
      </c>
      <c r="H70" s="61">
        <f>VLOOKUP($A70,[3]!CurveTable,MATCH($H$4,[3]!CurveType,0))</f>
        <v>0</v>
      </c>
      <c r="I70" s="49"/>
      <c r="J70" s="49">
        <f t="shared" si="32"/>
        <v>0</v>
      </c>
      <c r="K70" s="61"/>
      <c r="L70" s="49"/>
      <c r="M70" s="49"/>
      <c r="N70" s="49">
        <f t="shared" si="27"/>
        <v>4.375</v>
      </c>
      <c r="O70" s="49">
        <f t="shared" si="29"/>
        <v>3.75</v>
      </c>
      <c r="P70" s="49"/>
      <c r="Q70" s="61">
        <f>VLOOKUP($A70,[3]!CurveTable,MATCH($Q$4,[3]!CurveType,0))</f>
        <v>0.193</v>
      </c>
      <c r="R70" s="61">
        <f>Q70+Summary!C$25</f>
        <v>0.193</v>
      </c>
      <c r="S70" s="61"/>
      <c r="T70" s="70">
        <f t="shared" si="28"/>
        <v>40179</v>
      </c>
      <c r="U70" s="69">
        <f t="shared" si="33"/>
        <v>3174</v>
      </c>
      <c r="W70" s="7">
        <f t="shared" si="34"/>
        <v>31</v>
      </c>
      <c r="X70" s="51">
        <f t="shared" si="35"/>
        <v>40179</v>
      </c>
      <c r="Y70" s="7">
        <f t="shared" si="36"/>
        <v>3174</v>
      </c>
      <c r="Z70" s="60">
        <f>VLOOKUP($A70,[3]!CurveTable,MATCH($Z$4,[3]!CurveType,0))</f>
        <v>6.0580759992386199E-2</v>
      </c>
      <c r="AA70" s="55">
        <f t="shared" si="37"/>
        <v>0.59533713171884162</v>
      </c>
      <c r="AB70" s="7">
        <f t="shared" si="38"/>
        <v>1</v>
      </c>
      <c r="AC70" s="7">
        <f t="shared" si="39"/>
        <v>31</v>
      </c>
      <c r="AD70" s="43">
        <f t="shared" si="40"/>
        <v>18145713.524585098</v>
      </c>
      <c r="AE70" s="43">
        <f t="shared" si="41"/>
        <v>0</v>
      </c>
      <c r="AF70" s="43">
        <f t="shared" si="42"/>
        <v>18145713.524585098</v>
      </c>
      <c r="AG70" s="43">
        <f t="shared" si="43"/>
        <v>0</v>
      </c>
      <c r="AH70" s="43">
        <f t="shared" si="44"/>
        <v>0</v>
      </c>
      <c r="AI70" s="43">
        <f t="shared" si="45"/>
        <v>0</v>
      </c>
      <c r="AJ70" s="43">
        <f t="shared" si="46"/>
        <v>0</v>
      </c>
      <c r="AK70" s="43">
        <f t="shared" si="47"/>
        <v>0</v>
      </c>
      <c r="AL70" s="43">
        <f t="shared" si="48"/>
        <v>0</v>
      </c>
      <c r="AM70" s="53"/>
      <c r="AO70" s="14">
        <f>_xll.EURO(N70,O70,Z70,Z70,R70,U70,0,0)</f>
        <v>0.37185934684968169</v>
      </c>
      <c r="AP70" s="90">
        <f t="shared" si="49"/>
        <v>2368687.8886710983</v>
      </c>
      <c r="AQ70" s="3">
        <f>-_xll.EURO(N70,O70,Z70,Z70,R70,U70,0,1)</f>
        <v>0.1708936394782723</v>
      </c>
    </row>
    <row r="71" spans="1:43">
      <c r="A71" s="47">
        <f t="shared" si="24"/>
        <v>40210</v>
      </c>
      <c r="B71" s="48">
        <f t="shared" si="50"/>
        <v>205479</v>
      </c>
      <c r="C71" s="40">
        <f t="shared" si="30"/>
        <v>5753412</v>
      </c>
      <c r="D71" s="40">
        <f t="shared" si="31"/>
        <v>3404940.2413381748</v>
      </c>
      <c r="E71" s="61">
        <f>VLOOKUP($A71,[3]!CurveTable,MATCH($E$4,[3]!CurveType,0))</f>
        <v>4.665</v>
      </c>
      <c r="F71" s="50"/>
      <c r="G71" s="49">
        <f t="shared" si="26"/>
        <v>4.665</v>
      </c>
      <c r="H71" s="61">
        <f>VLOOKUP($A71,[3]!CurveTable,MATCH($H$4,[3]!CurveType,0))</f>
        <v>0</v>
      </c>
      <c r="I71" s="49"/>
      <c r="J71" s="49">
        <f t="shared" si="32"/>
        <v>0</v>
      </c>
      <c r="K71" s="61"/>
      <c r="L71" s="49"/>
      <c r="M71" s="49"/>
      <c r="N71" s="49">
        <f t="shared" si="27"/>
        <v>4.2549999999999999</v>
      </c>
      <c r="O71" s="49">
        <f t="shared" si="29"/>
        <v>3.75</v>
      </c>
      <c r="P71" s="49"/>
      <c r="Q71" s="61">
        <f>VLOOKUP($A71,[3]!CurveTable,MATCH($Q$4,[3]!CurveType,0))</f>
        <v>0.188</v>
      </c>
      <c r="R71" s="61">
        <f>Q71+Summary!C$25</f>
        <v>0.188</v>
      </c>
      <c r="S71" s="61"/>
      <c r="T71" s="70">
        <f t="shared" si="28"/>
        <v>40210</v>
      </c>
      <c r="U71" s="69">
        <f t="shared" si="33"/>
        <v>3205</v>
      </c>
      <c r="W71" s="7">
        <f t="shared" si="34"/>
        <v>28</v>
      </c>
      <c r="X71" s="51">
        <f t="shared" si="35"/>
        <v>40210</v>
      </c>
      <c r="Y71" s="7">
        <f t="shared" si="36"/>
        <v>3205</v>
      </c>
      <c r="Z71" s="60">
        <f>VLOOKUP($A71,[3]!CurveTable,MATCH($Z$4,[3]!CurveType,0))</f>
        <v>6.0683253183145602E-2</v>
      </c>
      <c r="AA71" s="55">
        <f t="shared" si="37"/>
        <v>0.59181234393402993</v>
      </c>
      <c r="AB71" s="7">
        <f t="shared" si="38"/>
        <v>1</v>
      </c>
      <c r="AC71" s="7">
        <f t="shared" si="39"/>
        <v>28</v>
      </c>
      <c r="AD71" s="43">
        <f t="shared" si="40"/>
        <v>15884046.225842586</v>
      </c>
      <c r="AE71" s="43">
        <f t="shared" si="41"/>
        <v>0</v>
      </c>
      <c r="AF71" s="43">
        <f t="shared" si="42"/>
        <v>15884046.225842586</v>
      </c>
      <c r="AG71" s="43">
        <f t="shared" si="43"/>
        <v>0</v>
      </c>
      <c r="AH71" s="43">
        <f t="shared" si="44"/>
        <v>0</v>
      </c>
      <c r="AI71" s="43">
        <f t="shared" si="45"/>
        <v>0</v>
      </c>
      <c r="AJ71" s="43">
        <f t="shared" si="46"/>
        <v>0</v>
      </c>
      <c r="AK71" s="43">
        <f t="shared" si="47"/>
        <v>0</v>
      </c>
      <c r="AL71" s="43">
        <f t="shared" si="48"/>
        <v>0</v>
      </c>
      <c r="AM71" s="53"/>
      <c r="AO71" s="14">
        <f>_xll.EURO(N71,O71,Z71,Z71,R71,U71,0,0)</f>
        <v>0.38003658900335124</v>
      </c>
      <c r="AP71" s="90">
        <f t="shared" si="49"/>
        <v>2186507.071610949</v>
      </c>
      <c r="AQ71" s="3">
        <f>-_xll.EURO(N71,O71,Z71,Z71,R71,U71,0,1)</f>
        <v>0.18005975649991662</v>
      </c>
    </row>
    <row r="72" spans="1:43">
      <c r="A72" s="47">
        <f t="shared" si="24"/>
        <v>40238</v>
      </c>
      <c r="B72" s="48">
        <f t="shared" si="50"/>
        <v>205479</v>
      </c>
      <c r="C72" s="40">
        <f t="shared" si="30"/>
        <v>6369849</v>
      </c>
      <c r="D72" s="40">
        <f t="shared" si="31"/>
        <v>3749535.7117259414</v>
      </c>
      <c r="E72" s="61">
        <f>VLOOKUP($A72,[3]!CurveTable,MATCH($E$4,[3]!CurveType,0))</f>
        <v>4.5259999999999998</v>
      </c>
      <c r="F72" s="50"/>
      <c r="G72" s="49">
        <f t="shared" si="26"/>
        <v>4.5259999999999998</v>
      </c>
      <c r="H72" s="61">
        <f>VLOOKUP($A72,[3]!CurveTable,MATCH($H$4,[3]!CurveType,0))</f>
        <v>0</v>
      </c>
      <c r="I72" s="49"/>
      <c r="J72" s="49">
        <f t="shared" si="32"/>
        <v>0</v>
      </c>
      <c r="K72" s="61"/>
      <c r="L72" s="49"/>
      <c r="M72" s="49"/>
      <c r="N72" s="49">
        <f t="shared" si="27"/>
        <v>4.1159999999999997</v>
      </c>
      <c r="O72" s="49">
        <f t="shared" si="29"/>
        <v>3.75</v>
      </c>
      <c r="P72" s="49"/>
      <c r="Q72" s="61">
        <f>VLOOKUP($A72,[3]!CurveTable,MATCH($Q$4,[3]!CurveType,0))</f>
        <v>0.185</v>
      </c>
      <c r="R72" s="61">
        <f>Q72+Summary!C$25</f>
        <v>0.185</v>
      </c>
      <c r="S72" s="61"/>
      <c r="T72" s="70">
        <f t="shared" si="28"/>
        <v>40238</v>
      </c>
      <c r="U72" s="69">
        <f t="shared" si="33"/>
        <v>3233</v>
      </c>
      <c r="W72" s="7">
        <f t="shared" si="34"/>
        <v>31</v>
      </c>
      <c r="X72" s="51">
        <f t="shared" si="35"/>
        <v>40238</v>
      </c>
      <c r="Y72" s="7">
        <f t="shared" si="36"/>
        <v>3233</v>
      </c>
      <c r="Z72" s="60">
        <f>VLOOKUP($A72,[3]!CurveTable,MATCH($Z$4,[3]!CurveType,0))</f>
        <v>6.07758276810242E-2</v>
      </c>
      <c r="AA72" s="55">
        <f t="shared" si="37"/>
        <v>0.5886380841564598</v>
      </c>
      <c r="AB72" s="7">
        <f t="shared" si="38"/>
        <v>1</v>
      </c>
      <c r="AC72" s="7">
        <f t="shared" si="39"/>
        <v>31</v>
      </c>
      <c r="AD72" s="43">
        <f t="shared" si="40"/>
        <v>16970398.631271608</v>
      </c>
      <c r="AE72" s="43">
        <f t="shared" si="41"/>
        <v>0</v>
      </c>
      <c r="AF72" s="43">
        <f t="shared" si="42"/>
        <v>16970398.631271608</v>
      </c>
      <c r="AG72" s="43">
        <f t="shared" si="43"/>
        <v>0</v>
      </c>
      <c r="AH72" s="43">
        <f t="shared" si="44"/>
        <v>0</v>
      </c>
      <c r="AI72" s="43">
        <f t="shared" si="45"/>
        <v>0</v>
      </c>
      <c r="AJ72" s="43">
        <f t="shared" si="46"/>
        <v>0</v>
      </c>
      <c r="AK72" s="43">
        <f t="shared" si="47"/>
        <v>0</v>
      </c>
      <c r="AL72" s="43">
        <f t="shared" si="48"/>
        <v>0</v>
      </c>
      <c r="AM72" s="53"/>
      <c r="AO72" s="14">
        <f>_xll.EURO(N72,O72,Z72,Z72,R72,U72,0,0)</f>
        <v>0.39806470645748138</v>
      </c>
      <c r="AP72" s="90">
        <f t="shared" si="49"/>
        <v>2535612.0723634814</v>
      </c>
      <c r="AQ72" s="3">
        <f>-_xll.EURO(N72,O72,Z72,Z72,R72,U72,0,1)</f>
        <v>0.19175319982501207</v>
      </c>
    </row>
    <row r="73" spans="1:43">
      <c r="A73" s="47">
        <f t="shared" si="24"/>
        <v>40269</v>
      </c>
      <c r="B73" s="48">
        <f t="shared" si="50"/>
        <v>205479</v>
      </c>
      <c r="C73" s="40">
        <f t="shared" si="30"/>
        <v>6164370</v>
      </c>
      <c r="D73" s="40">
        <f t="shared" si="31"/>
        <v>3606983.7289303266</v>
      </c>
      <c r="E73" s="61">
        <f>VLOOKUP($A73,[3]!CurveTable,MATCH($E$4,[3]!CurveType,0))</f>
        <v>4.3559999999999999</v>
      </c>
      <c r="F73" s="50"/>
      <c r="G73" s="49">
        <f t="shared" si="26"/>
        <v>4.3559999999999999</v>
      </c>
      <c r="H73" s="61">
        <f>VLOOKUP($A73,[3]!CurveTable,MATCH($H$4,[3]!CurveType,0))</f>
        <v>0</v>
      </c>
      <c r="I73" s="49"/>
      <c r="J73" s="49">
        <f t="shared" si="32"/>
        <v>0</v>
      </c>
      <c r="K73" s="61"/>
      <c r="L73" s="49"/>
      <c r="M73" s="49"/>
      <c r="N73" s="49">
        <f t="shared" si="27"/>
        <v>3.9459999999999997</v>
      </c>
      <c r="O73" s="49">
        <f t="shared" si="29"/>
        <v>3.75</v>
      </c>
      <c r="P73" s="49"/>
      <c r="Q73" s="61">
        <f>VLOOKUP($A73,[3]!CurveTable,MATCH($Q$4,[3]!CurveType,0))</f>
        <v>0.185</v>
      </c>
      <c r="R73" s="61">
        <f>Q73+Summary!C$25</f>
        <v>0.185</v>
      </c>
      <c r="S73" s="61"/>
      <c r="T73" s="70">
        <f t="shared" si="28"/>
        <v>40269</v>
      </c>
      <c r="U73" s="69">
        <f t="shared" si="33"/>
        <v>3264</v>
      </c>
      <c r="W73" s="7">
        <f t="shared" si="34"/>
        <v>30</v>
      </c>
      <c r="X73" s="51">
        <f t="shared" si="35"/>
        <v>40269</v>
      </c>
      <c r="Y73" s="7">
        <f t="shared" si="36"/>
        <v>3264</v>
      </c>
      <c r="Z73" s="60">
        <f>VLOOKUP($A73,[3]!CurveTable,MATCH($Z$4,[3]!CurveType,0))</f>
        <v>6.0878320878424E-2</v>
      </c>
      <c r="AA73" s="55">
        <f t="shared" si="37"/>
        <v>0.5851342033217225</v>
      </c>
      <c r="AB73" s="7">
        <f t="shared" si="38"/>
        <v>1</v>
      </c>
      <c r="AC73" s="7">
        <f t="shared" si="39"/>
        <v>30</v>
      </c>
      <c r="AD73" s="43">
        <f t="shared" si="40"/>
        <v>15712021.123220503</v>
      </c>
      <c r="AE73" s="43">
        <f t="shared" si="41"/>
        <v>0</v>
      </c>
      <c r="AF73" s="43">
        <f t="shared" si="42"/>
        <v>15712021.123220503</v>
      </c>
      <c r="AG73" s="43">
        <f t="shared" si="43"/>
        <v>0</v>
      </c>
      <c r="AH73" s="43">
        <f t="shared" si="44"/>
        <v>0</v>
      </c>
      <c r="AI73" s="43">
        <f t="shared" si="45"/>
        <v>0</v>
      </c>
      <c r="AJ73" s="43">
        <f t="shared" si="46"/>
        <v>0</v>
      </c>
      <c r="AK73" s="43">
        <f t="shared" si="47"/>
        <v>0</v>
      </c>
      <c r="AL73" s="43">
        <f t="shared" si="48"/>
        <v>0</v>
      </c>
      <c r="AM73" s="53"/>
      <c r="AO73" s="14">
        <f>_xll.EURO(N73,O73,Z73,Z73,R73,U73,0,0)</f>
        <v>0.43167384982082335</v>
      </c>
      <c r="AP73" s="90">
        <f t="shared" si="49"/>
        <v>2660997.3296199888</v>
      </c>
      <c r="AQ73" s="3">
        <f>-_xll.EURO(N73,O73,Z73,Z73,R73,U73,0,1)</f>
        <v>0.20673928581267195</v>
      </c>
    </row>
    <row r="74" spans="1:43">
      <c r="A74" s="47">
        <f t="shared" si="24"/>
        <v>40299</v>
      </c>
      <c r="B74" s="48">
        <f t="shared" si="50"/>
        <v>205479</v>
      </c>
      <c r="C74" s="40">
        <f t="shared" ref="C74:C105" si="51">IF(AB74=0,0,IF(AND(AB74=1,$H$3=1),B74*W74,IF($H$3=2,B74,"N/A")))</f>
        <v>6369849</v>
      </c>
      <c r="D74" s="40">
        <f t="shared" ref="D74:D105" si="52">C74*AA74</f>
        <v>3705684.3898024345</v>
      </c>
      <c r="E74" s="61">
        <f>VLOOKUP($A74,[3]!CurveTable,MATCH($E$4,[3]!CurveType,0))</f>
        <v>4.415</v>
      </c>
      <c r="F74" s="50"/>
      <c r="G74" s="49">
        <f t="shared" si="26"/>
        <v>4.415</v>
      </c>
      <c r="H74" s="61">
        <f>VLOOKUP($A74,[3]!CurveTable,MATCH($H$4,[3]!CurveType,0))</f>
        <v>0</v>
      </c>
      <c r="I74" s="49"/>
      <c r="J74" s="49">
        <f t="shared" ref="J74:J105" si="53">H74</f>
        <v>0</v>
      </c>
      <c r="K74" s="61"/>
      <c r="L74" s="49"/>
      <c r="M74" s="49"/>
      <c r="N74" s="49">
        <f t="shared" si="27"/>
        <v>4.0049999999999999</v>
      </c>
      <c r="O74" s="49">
        <f t="shared" si="29"/>
        <v>3.75</v>
      </c>
      <c r="P74" s="49"/>
      <c r="Q74" s="61">
        <f>VLOOKUP($A74,[3]!CurveTable,MATCH($Q$4,[3]!CurveType,0))</f>
        <v>0.185</v>
      </c>
      <c r="R74" s="61">
        <f>Q74+Summary!C$25</f>
        <v>0.185</v>
      </c>
      <c r="S74" s="61"/>
      <c r="T74" s="70">
        <f t="shared" si="28"/>
        <v>40299</v>
      </c>
      <c r="U74" s="69">
        <f t="shared" ref="U74:U105" si="54">T74-$C$3</f>
        <v>3294</v>
      </c>
      <c r="W74" s="7">
        <f t="shared" ref="W74:W105" si="55">A75-A74</f>
        <v>31</v>
      </c>
      <c r="X74" s="51">
        <f t="shared" ref="X74:X105" si="56">CHOOSE(F$3,A75+24,A74)</f>
        <v>40299</v>
      </c>
      <c r="Y74" s="7">
        <f t="shared" ref="Y74:Y105" si="57">X74-C$3</f>
        <v>3294</v>
      </c>
      <c r="Z74" s="60">
        <f>VLOOKUP($A74,[3]!CurveTable,MATCH($Z$4,[3]!CurveType,0))</f>
        <v>6.0977507846971403E-2</v>
      </c>
      <c r="AA74" s="55">
        <f t="shared" ref="AA74:AA105" si="58">1/(1+CHOOSE(F$3,(Z75+($K$3/10000))/2,(Z74+($K$3/10000))/2))^(2*Y74/365.25)</f>
        <v>0.58175388298881725</v>
      </c>
      <c r="AB74" s="7">
        <f t="shared" ref="AB74:AB105" si="59">IF(AND(mthbeg&lt;=A74,mthend&gt;=A74),1,0)</f>
        <v>1</v>
      </c>
      <c r="AC74" s="7">
        <f t="shared" ref="AC74:AC105" si="60">W74*AB74</f>
        <v>31</v>
      </c>
      <c r="AD74" s="43">
        <f t="shared" ref="AD74:AD105" si="61">$D74*E74</f>
        <v>16360596.580977749</v>
      </c>
      <c r="AE74" s="43">
        <f t="shared" ref="AE74:AE105" si="62">$D74*F74</f>
        <v>0</v>
      </c>
      <c r="AF74" s="43">
        <f t="shared" ref="AF74:AF105" si="63">$D74*G74</f>
        <v>16360596.580977749</v>
      </c>
      <c r="AG74" s="43">
        <f t="shared" ref="AG74:AG105" si="64">$D74*H74</f>
        <v>0</v>
      </c>
      <c r="AH74" s="43">
        <f t="shared" ref="AH74:AH105" si="65">$D74*I74</f>
        <v>0</v>
      </c>
      <c r="AI74" s="43">
        <f t="shared" ref="AI74:AI105" si="66">$D74*J74</f>
        <v>0</v>
      </c>
      <c r="AJ74" s="43">
        <f t="shared" ref="AJ74:AJ105" si="67">$D74*K74</f>
        <v>0</v>
      </c>
      <c r="AK74" s="43">
        <f t="shared" ref="AK74:AK105" si="68">$D74*L74</f>
        <v>0</v>
      </c>
      <c r="AL74" s="43">
        <f t="shared" ref="AL74:AL105" si="69">$D74*M74</f>
        <v>0</v>
      </c>
      <c r="AM74" s="53"/>
      <c r="AO74" s="14">
        <f>_xll.EURO(N74,O74,Z74,Z74,R74,U74,0,0)</f>
        <v>0.41934247023913973</v>
      </c>
      <c r="AP74" s="90">
        <f t="shared" ref="AP74:AP105" si="70">AO74*C74</f>
        <v>2671148.2147103138</v>
      </c>
      <c r="AQ74" s="3">
        <f>-_xll.EURO(N74,O74,Z74,Z74,R74,U74,0,1)</f>
        <v>0.19962753671644051</v>
      </c>
    </row>
    <row r="75" spans="1:43">
      <c r="A75" s="47">
        <f t="shared" ref="A75:A138" si="71">EDATE(A74,1)</f>
        <v>40330</v>
      </c>
      <c r="B75" s="48">
        <f t="shared" ref="B75:B106" si="72">B74</f>
        <v>205479</v>
      </c>
      <c r="C75" s="40">
        <f t="shared" si="51"/>
        <v>6164370</v>
      </c>
      <c r="D75" s="40">
        <f t="shared" si="52"/>
        <v>3564681.4533293196</v>
      </c>
      <c r="E75" s="61">
        <f>VLOOKUP($A75,[3]!CurveTable,MATCH($E$4,[3]!CurveType,0))</f>
        <v>4.4550000000000001</v>
      </c>
      <c r="F75" s="50"/>
      <c r="G75" s="49">
        <f t="shared" ref="G75:G129" si="73">E75</f>
        <v>4.4550000000000001</v>
      </c>
      <c r="H75" s="61">
        <f>VLOOKUP($A75,[3]!CurveTable,MATCH($H$4,[3]!CurveType,0))</f>
        <v>0</v>
      </c>
      <c r="I75" s="49"/>
      <c r="J75" s="49">
        <f t="shared" si="53"/>
        <v>0</v>
      </c>
      <c r="K75" s="61"/>
      <c r="L75" s="49"/>
      <c r="M75" s="49"/>
      <c r="N75" s="49">
        <f t="shared" ref="N75:N138" si="74">G75+J75+M75+$N$7</f>
        <v>4.0449999999999999</v>
      </c>
      <c r="O75" s="49">
        <f t="shared" si="29"/>
        <v>3.75</v>
      </c>
      <c r="P75" s="49"/>
      <c r="Q75" s="61">
        <f>VLOOKUP($A75,[3]!CurveTable,MATCH($Q$4,[3]!CurveType,0))</f>
        <v>0.185</v>
      </c>
      <c r="R75" s="61">
        <f>Q75+Summary!C$25</f>
        <v>0.185</v>
      </c>
      <c r="S75" s="61"/>
      <c r="T75" s="70">
        <f t="shared" ref="T75:T129" si="75">X75</f>
        <v>40330</v>
      </c>
      <c r="U75" s="69">
        <f t="shared" si="54"/>
        <v>3325</v>
      </c>
      <c r="W75" s="7">
        <f t="shared" si="55"/>
        <v>30</v>
      </c>
      <c r="X75" s="51">
        <f t="shared" si="56"/>
        <v>40330</v>
      </c>
      <c r="Y75" s="7">
        <f t="shared" si="57"/>
        <v>3325</v>
      </c>
      <c r="Z75" s="60">
        <f>VLOOKUP($A75,[3]!CurveTable,MATCH($Z$4,[3]!CurveType,0))</f>
        <v>6.1080001051236503E-2</v>
      </c>
      <c r="AA75" s="55">
        <f t="shared" si="58"/>
        <v>0.57827181907142489</v>
      </c>
      <c r="AB75" s="7">
        <f t="shared" si="59"/>
        <v>1</v>
      </c>
      <c r="AC75" s="7">
        <f t="shared" si="60"/>
        <v>30</v>
      </c>
      <c r="AD75" s="43">
        <f t="shared" si="61"/>
        <v>15880655.874582119</v>
      </c>
      <c r="AE75" s="43">
        <f t="shared" si="62"/>
        <v>0</v>
      </c>
      <c r="AF75" s="43">
        <f t="shared" si="63"/>
        <v>15880655.874582119</v>
      </c>
      <c r="AG75" s="43">
        <f t="shared" si="64"/>
        <v>0</v>
      </c>
      <c r="AH75" s="43">
        <f t="shared" si="65"/>
        <v>0</v>
      </c>
      <c r="AI75" s="43">
        <f t="shared" si="66"/>
        <v>0</v>
      </c>
      <c r="AJ75" s="43">
        <f t="shared" si="67"/>
        <v>0</v>
      </c>
      <c r="AK75" s="43">
        <f t="shared" si="68"/>
        <v>0</v>
      </c>
      <c r="AL75" s="43">
        <f t="shared" si="69"/>
        <v>0</v>
      </c>
      <c r="AM75" s="53"/>
      <c r="AO75" s="14">
        <f>_xll.EURO(N75,O75,Z75,Z75,R75,U75,0,0)</f>
        <v>0.41114299428415013</v>
      </c>
      <c r="AP75" s="90">
        <f t="shared" si="70"/>
        <v>2534437.5396753866</v>
      </c>
      <c r="AQ75" s="3">
        <f>-_xll.EURO(N75,O75,Z75,Z75,R75,U75,0,1)</f>
        <v>0.19450177926806142</v>
      </c>
    </row>
    <row r="76" spans="1:43">
      <c r="A76" s="47">
        <f t="shared" si="71"/>
        <v>40360</v>
      </c>
      <c r="B76" s="48">
        <f t="shared" si="72"/>
        <v>205479</v>
      </c>
      <c r="C76" s="40">
        <f t="shared" si="51"/>
        <v>6369849</v>
      </c>
      <c r="D76" s="40">
        <f t="shared" si="52"/>
        <v>3662107.1412142641</v>
      </c>
      <c r="E76" s="61">
        <f>VLOOKUP($A76,[3]!CurveTable,MATCH($E$4,[3]!CurveType,0))</f>
        <v>4.5</v>
      </c>
      <c r="F76" s="50"/>
      <c r="G76" s="49">
        <f t="shared" si="73"/>
        <v>4.5</v>
      </c>
      <c r="H76" s="61">
        <f>VLOOKUP($A76,[3]!CurveTable,MATCH($H$4,[3]!CurveType,0))</f>
        <v>0</v>
      </c>
      <c r="I76" s="49"/>
      <c r="J76" s="49">
        <f t="shared" si="53"/>
        <v>0</v>
      </c>
      <c r="K76" s="61"/>
      <c r="L76" s="49"/>
      <c r="M76" s="49"/>
      <c r="N76" s="49">
        <f t="shared" si="74"/>
        <v>4.09</v>
      </c>
      <c r="O76" s="49">
        <f t="shared" ref="O76:O129" si="76">O75</f>
        <v>3.75</v>
      </c>
      <c r="P76" s="49"/>
      <c r="Q76" s="61">
        <f>VLOOKUP($A76,[3]!CurveTable,MATCH($Q$4,[3]!CurveType,0))</f>
        <v>0.185</v>
      </c>
      <c r="R76" s="61">
        <f>Q76+Summary!C$25</f>
        <v>0.185</v>
      </c>
      <c r="S76" s="61"/>
      <c r="T76" s="70">
        <f t="shared" si="75"/>
        <v>40360</v>
      </c>
      <c r="U76" s="69">
        <f t="shared" si="54"/>
        <v>3355</v>
      </c>
      <c r="W76" s="7">
        <f t="shared" si="55"/>
        <v>31</v>
      </c>
      <c r="X76" s="51">
        <f t="shared" si="56"/>
        <v>40360</v>
      </c>
      <c r="Y76" s="7">
        <f t="shared" si="57"/>
        <v>3355</v>
      </c>
      <c r="Z76" s="60">
        <f>VLOOKUP($A76,[3]!CurveTable,MATCH($Z$4,[3]!CurveType,0))</f>
        <v>6.1179188026427404E-2</v>
      </c>
      <c r="AA76" s="55">
        <f t="shared" si="58"/>
        <v>0.57491270848245601</v>
      </c>
      <c r="AB76" s="7">
        <f t="shared" si="59"/>
        <v>1</v>
      </c>
      <c r="AC76" s="7">
        <f t="shared" si="60"/>
        <v>31</v>
      </c>
      <c r="AD76" s="43">
        <f t="shared" si="61"/>
        <v>16479482.135464188</v>
      </c>
      <c r="AE76" s="43">
        <f t="shared" si="62"/>
        <v>0</v>
      </c>
      <c r="AF76" s="43">
        <f t="shared" si="63"/>
        <v>16479482.135464188</v>
      </c>
      <c r="AG76" s="43">
        <f t="shared" si="64"/>
        <v>0</v>
      </c>
      <c r="AH76" s="43">
        <f t="shared" si="65"/>
        <v>0</v>
      </c>
      <c r="AI76" s="43">
        <f t="shared" si="66"/>
        <v>0</v>
      </c>
      <c r="AJ76" s="43">
        <f t="shared" si="67"/>
        <v>0</v>
      </c>
      <c r="AK76" s="43">
        <f t="shared" si="68"/>
        <v>0</v>
      </c>
      <c r="AL76" s="43">
        <f t="shared" si="69"/>
        <v>0</v>
      </c>
      <c r="AM76" s="53"/>
      <c r="AO76" s="14">
        <f>_xll.EURO(N76,O76,Z76,Z76,R76,U76,0,0)</f>
        <v>0.40223139971739863</v>
      </c>
      <c r="AP76" s="90">
        <f t="shared" si="70"/>
        <v>2562153.2792584719</v>
      </c>
      <c r="AQ76" s="3">
        <f>-_xll.EURO(N76,O76,Z76,Z76,R76,U76,0,1)</f>
        <v>0.18911730879383237</v>
      </c>
    </row>
    <row r="77" spans="1:43">
      <c r="A77" s="47">
        <f t="shared" si="71"/>
        <v>40391</v>
      </c>
      <c r="B77" s="48">
        <f t="shared" si="72"/>
        <v>205479</v>
      </c>
      <c r="C77" s="40">
        <f t="shared" si="51"/>
        <v>6369849</v>
      </c>
      <c r="D77" s="40">
        <f t="shared" si="52"/>
        <v>3640067.1512045185</v>
      </c>
      <c r="E77" s="61">
        <f>VLOOKUP($A77,[3]!CurveTable,MATCH($E$4,[3]!CurveType,0))</f>
        <v>4.5350000000000001</v>
      </c>
      <c r="F77" s="50"/>
      <c r="G77" s="49">
        <f t="shared" si="73"/>
        <v>4.5350000000000001</v>
      </c>
      <c r="H77" s="61">
        <f>VLOOKUP($A77,[3]!CurveTable,MATCH($H$4,[3]!CurveType,0))</f>
        <v>0</v>
      </c>
      <c r="I77" s="49"/>
      <c r="J77" s="49">
        <f t="shared" si="53"/>
        <v>0</v>
      </c>
      <c r="K77" s="61"/>
      <c r="L77" s="49"/>
      <c r="M77" s="49"/>
      <c r="N77" s="49">
        <f t="shared" si="74"/>
        <v>4.125</v>
      </c>
      <c r="O77" s="49">
        <f t="shared" si="76"/>
        <v>3.75</v>
      </c>
      <c r="P77" s="49"/>
      <c r="Q77" s="61">
        <f>VLOOKUP($A77,[3]!CurveTable,MATCH($Q$4,[3]!CurveType,0))</f>
        <v>0.185</v>
      </c>
      <c r="R77" s="61">
        <f>Q77+Summary!C$25</f>
        <v>0.185</v>
      </c>
      <c r="S77" s="61"/>
      <c r="T77" s="70">
        <f t="shared" si="75"/>
        <v>40391</v>
      </c>
      <c r="U77" s="69">
        <f t="shared" si="54"/>
        <v>3386</v>
      </c>
      <c r="W77" s="7">
        <f t="shared" si="55"/>
        <v>31</v>
      </c>
      <c r="X77" s="51">
        <f t="shared" si="56"/>
        <v>40391</v>
      </c>
      <c r="Y77" s="7">
        <f t="shared" si="57"/>
        <v>3386</v>
      </c>
      <c r="Z77" s="60">
        <f>VLOOKUP($A77,[3]!CurveTable,MATCH($Z$4,[3]!CurveType,0))</f>
        <v>6.1281681237556701E-2</v>
      </c>
      <c r="AA77" s="55">
        <f t="shared" si="58"/>
        <v>0.57145265942795798</v>
      </c>
      <c r="AB77" s="7">
        <f t="shared" si="59"/>
        <v>1</v>
      </c>
      <c r="AC77" s="7">
        <f t="shared" si="60"/>
        <v>31</v>
      </c>
      <c r="AD77" s="43">
        <f t="shared" si="61"/>
        <v>16507704.530712493</v>
      </c>
      <c r="AE77" s="43">
        <f t="shared" si="62"/>
        <v>0</v>
      </c>
      <c r="AF77" s="43">
        <f t="shared" si="63"/>
        <v>16507704.530712493</v>
      </c>
      <c r="AG77" s="43">
        <f t="shared" si="64"/>
        <v>0</v>
      </c>
      <c r="AH77" s="43">
        <f t="shared" si="65"/>
        <v>0</v>
      </c>
      <c r="AI77" s="43">
        <f t="shared" si="66"/>
        <v>0</v>
      </c>
      <c r="AJ77" s="43">
        <f t="shared" si="67"/>
        <v>0</v>
      </c>
      <c r="AK77" s="43">
        <f t="shared" si="68"/>
        <v>0</v>
      </c>
      <c r="AL77" s="43">
        <f t="shared" si="69"/>
        <v>0</v>
      </c>
      <c r="AM77" s="53"/>
      <c r="AO77" s="14">
        <f>_xll.EURO(N77,O77,Z77,Z77,R77,U77,0,0)</f>
        <v>0.39542145625334657</v>
      </c>
      <c r="AP77" s="90">
        <f t="shared" si="70"/>
        <v>2518774.9676939235</v>
      </c>
      <c r="AQ77" s="3">
        <f>-_xll.EURO(N77,O77,Z77,Z77,R77,U77,0,1)</f>
        <v>0.18474006501572063</v>
      </c>
    </row>
    <row r="78" spans="1:43">
      <c r="A78" s="47">
        <f t="shared" si="71"/>
        <v>40422</v>
      </c>
      <c r="B78" s="48">
        <f t="shared" si="72"/>
        <v>205479</v>
      </c>
      <c r="C78" s="40">
        <f t="shared" si="51"/>
        <v>6164370</v>
      </c>
      <c r="D78" s="40">
        <f t="shared" si="52"/>
        <v>3501386.0282065389</v>
      </c>
      <c r="E78" s="61">
        <f>VLOOKUP($A78,[3]!CurveTable,MATCH($E$4,[3]!CurveType,0))</f>
        <v>4.54</v>
      </c>
      <c r="F78" s="50"/>
      <c r="G78" s="49">
        <f t="shared" si="73"/>
        <v>4.54</v>
      </c>
      <c r="H78" s="61">
        <f>VLOOKUP($A78,[3]!CurveTable,MATCH($H$4,[3]!CurveType,0))</f>
        <v>0</v>
      </c>
      <c r="I78" s="49"/>
      <c r="J78" s="49">
        <f t="shared" si="53"/>
        <v>0</v>
      </c>
      <c r="K78" s="61"/>
      <c r="L78" s="49"/>
      <c r="M78" s="49"/>
      <c r="N78" s="49">
        <f t="shared" si="74"/>
        <v>4.13</v>
      </c>
      <c r="O78" s="49">
        <f t="shared" si="76"/>
        <v>3.75</v>
      </c>
      <c r="P78" s="49"/>
      <c r="Q78" s="61">
        <f>VLOOKUP($A78,[3]!CurveTable,MATCH($Q$4,[3]!CurveType,0))</f>
        <v>0.185</v>
      </c>
      <c r="R78" s="61">
        <f>Q78+Summary!C$25</f>
        <v>0.185</v>
      </c>
      <c r="S78" s="61"/>
      <c r="T78" s="70">
        <f t="shared" si="75"/>
        <v>40422</v>
      </c>
      <c r="U78" s="69">
        <f t="shared" si="54"/>
        <v>3417</v>
      </c>
      <c r="W78" s="7">
        <f t="shared" si="55"/>
        <v>30</v>
      </c>
      <c r="X78" s="51">
        <f t="shared" si="56"/>
        <v>40422</v>
      </c>
      <c r="Y78" s="7">
        <f t="shared" si="57"/>
        <v>3417</v>
      </c>
      <c r="Z78" s="60">
        <f>VLOOKUP($A78,[3]!CurveTable,MATCH($Z$4,[3]!CurveType,0))</f>
        <v>6.1384174452174402E-2</v>
      </c>
      <c r="AA78" s="55">
        <f t="shared" si="58"/>
        <v>0.56800387196202351</v>
      </c>
      <c r="AB78" s="7">
        <f t="shared" si="59"/>
        <v>1</v>
      </c>
      <c r="AC78" s="7">
        <f t="shared" si="60"/>
        <v>30</v>
      </c>
      <c r="AD78" s="43">
        <f t="shared" si="61"/>
        <v>15896292.568057686</v>
      </c>
      <c r="AE78" s="43">
        <f t="shared" si="62"/>
        <v>0</v>
      </c>
      <c r="AF78" s="43">
        <f t="shared" si="63"/>
        <v>15896292.568057686</v>
      </c>
      <c r="AG78" s="43">
        <f t="shared" si="64"/>
        <v>0</v>
      </c>
      <c r="AH78" s="43">
        <f t="shared" si="65"/>
        <v>0</v>
      </c>
      <c r="AI78" s="43">
        <f t="shared" si="66"/>
        <v>0</v>
      </c>
      <c r="AJ78" s="43">
        <f t="shared" si="67"/>
        <v>0</v>
      </c>
      <c r="AK78" s="43">
        <f t="shared" si="68"/>
        <v>0</v>
      </c>
      <c r="AL78" s="43">
        <f t="shared" si="69"/>
        <v>0</v>
      </c>
      <c r="AM78" s="53"/>
      <c r="AO78" s="14">
        <f>_xll.EURO(N78,O78,Z78,Z78,R78,U78,0,0)</f>
        <v>0.39423010084806098</v>
      </c>
      <c r="AP78" s="90">
        <f t="shared" si="70"/>
        <v>2430180.2067647618</v>
      </c>
      <c r="AQ78" s="3">
        <f>-_xll.EURO(N78,O78,Z78,Z78,R78,U78,0,1)</f>
        <v>0.18306649106447984</v>
      </c>
    </row>
    <row r="79" spans="1:43">
      <c r="A79" s="47">
        <f t="shared" si="71"/>
        <v>40452</v>
      </c>
      <c r="B79" s="48">
        <f t="shared" si="72"/>
        <v>205479</v>
      </c>
      <c r="C79" s="40">
        <f t="shared" si="51"/>
        <v>6369849</v>
      </c>
      <c r="D79" s="40">
        <f t="shared" si="52"/>
        <v>3596907.8858280694</v>
      </c>
      <c r="E79" s="61">
        <f>VLOOKUP($A79,[3]!CurveTable,MATCH($E$4,[3]!CurveType,0))</f>
        <v>4.57</v>
      </c>
      <c r="F79" s="50"/>
      <c r="G79" s="49">
        <f t="shared" si="73"/>
        <v>4.57</v>
      </c>
      <c r="H79" s="61">
        <f>VLOOKUP($A79,[3]!CurveTable,MATCH($H$4,[3]!CurveType,0))</f>
        <v>0</v>
      </c>
      <c r="I79" s="49"/>
      <c r="J79" s="49">
        <f t="shared" si="53"/>
        <v>0</v>
      </c>
      <c r="K79" s="61"/>
      <c r="L79" s="49"/>
      <c r="M79" s="49"/>
      <c r="N79" s="49">
        <f t="shared" si="74"/>
        <v>4.16</v>
      </c>
      <c r="O79" s="49">
        <f t="shared" si="76"/>
        <v>3.75</v>
      </c>
      <c r="P79" s="49"/>
      <c r="Q79" s="61">
        <f>VLOOKUP($A79,[3]!CurveTable,MATCH($Q$4,[3]!CurveType,0))</f>
        <v>0.185</v>
      </c>
      <c r="R79" s="61">
        <f>Q79+Summary!C$25</f>
        <v>0.185</v>
      </c>
      <c r="S79" s="61"/>
      <c r="T79" s="70">
        <f t="shared" si="75"/>
        <v>40452</v>
      </c>
      <c r="U79" s="69">
        <f t="shared" si="54"/>
        <v>3447</v>
      </c>
      <c r="W79" s="7">
        <f t="shared" si="55"/>
        <v>31</v>
      </c>
      <c r="X79" s="51">
        <f t="shared" si="56"/>
        <v>40452</v>
      </c>
      <c r="Y79" s="7">
        <f t="shared" si="57"/>
        <v>3447</v>
      </c>
      <c r="Z79" s="60">
        <f>VLOOKUP($A79,[3]!CurveTable,MATCH($Z$4,[3]!CurveType,0))</f>
        <v>6.1483361437383505E-2</v>
      </c>
      <c r="AA79" s="55">
        <f t="shared" si="58"/>
        <v>0.56467710393575565</v>
      </c>
      <c r="AB79" s="7">
        <f t="shared" si="59"/>
        <v>1</v>
      </c>
      <c r="AC79" s="7">
        <f t="shared" si="60"/>
        <v>31</v>
      </c>
      <c r="AD79" s="43">
        <f t="shared" si="61"/>
        <v>16437869.038234279</v>
      </c>
      <c r="AE79" s="43">
        <f t="shared" si="62"/>
        <v>0</v>
      </c>
      <c r="AF79" s="43">
        <f t="shared" si="63"/>
        <v>16437869.038234279</v>
      </c>
      <c r="AG79" s="43">
        <f t="shared" si="64"/>
        <v>0</v>
      </c>
      <c r="AH79" s="43">
        <f t="shared" si="65"/>
        <v>0</v>
      </c>
      <c r="AI79" s="43">
        <f t="shared" si="66"/>
        <v>0</v>
      </c>
      <c r="AJ79" s="43">
        <f t="shared" si="67"/>
        <v>0</v>
      </c>
      <c r="AK79" s="43">
        <f t="shared" si="68"/>
        <v>0</v>
      </c>
      <c r="AL79" s="43">
        <f t="shared" si="69"/>
        <v>0</v>
      </c>
      <c r="AM79" s="53"/>
      <c r="AO79" s="14">
        <f>_xll.EURO(N79,O79,Z79,Z79,R79,U79,0,0)</f>
        <v>0.38852498376949685</v>
      </c>
      <c r="AP79" s="90">
        <f t="shared" si="70"/>
        <v>2474845.4793391456</v>
      </c>
      <c r="AQ79" s="3">
        <f>-_xll.EURO(N79,O79,Z79,Z79,R79,U79,0,1)</f>
        <v>0.17931765264304508</v>
      </c>
    </row>
    <row r="80" spans="1:43">
      <c r="A80" s="47">
        <f t="shared" si="71"/>
        <v>40483</v>
      </c>
      <c r="B80" s="48">
        <f t="shared" si="72"/>
        <v>205479</v>
      </c>
      <c r="C80" s="40">
        <f t="shared" si="51"/>
        <v>6164370</v>
      </c>
      <c r="D80" s="40">
        <f t="shared" si="52"/>
        <v>3459756.4670922938</v>
      </c>
      <c r="E80" s="61">
        <f>VLOOKUP($A80,[3]!CurveTable,MATCH($E$4,[3]!CurveType,0))</f>
        <v>4.68</v>
      </c>
      <c r="F80" s="50"/>
      <c r="G80" s="49">
        <f t="shared" si="73"/>
        <v>4.68</v>
      </c>
      <c r="H80" s="61">
        <f>VLOOKUP($A80,[3]!CurveTable,MATCH($H$4,[3]!CurveType,0))</f>
        <v>0</v>
      </c>
      <c r="I80" s="49"/>
      <c r="J80" s="49">
        <f t="shared" si="53"/>
        <v>0</v>
      </c>
      <c r="K80" s="61"/>
      <c r="L80" s="49"/>
      <c r="M80" s="49"/>
      <c r="N80" s="49">
        <f t="shared" si="74"/>
        <v>4.2699999999999996</v>
      </c>
      <c r="O80" s="49">
        <f t="shared" si="76"/>
        <v>3.75</v>
      </c>
      <c r="P80" s="49"/>
      <c r="Q80" s="61">
        <f>VLOOKUP($A80,[3]!CurveTable,MATCH($Q$4,[3]!CurveType,0))</f>
        <v>0.185</v>
      </c>
      <c r="R80" s="61">
        <f>Q80+Summary!C$25</f>
        <v>0.185</v>
      </c>
      <c r="S80" s="61"/>
      <c r="T80" s="70">
        <f t="shared" si="75"/>
        <v>40483</v>
      </c>
      <c r="U80" s="69">
        <f t="shared" si="54"/>
        <v>3478</v>
      </c>
      <c r="W80" s="7">
        <f t="shared" si="55"/>
        <v>30</v>
      </c>
      <c r="X80" s="51">
        <f t="shared" si="56"/>
        <v>40483</v>
      </c>
      <c r="Y80" s="7">
        <f t="shared" si="57"/>
        <v>3478</v>
      </c>
      <c r="Z80" s="60">
        <f>VLOOKUP($A80,[3]!CurveTable,MATCH($Z$4,[3]!CurveType,0))</f>
        <v>6.1585854658865E-2</v>
      </c>
      <c r="AA80" s="55">
        <f t="shared" si="58"/>
        <v>0.5612506171907744</v>
      </c>
      <c r="AB80" s="7">
        <f t="shared" si="59"/>
        <v>1</v>
      </c>
      <c r="AC80" s="7">
        <f t="shared" si="60"/>
        <v>30</v>
      </c>
      <c r="AD80" s="43">
        <f t="shared" si="61"/>
        <v>16191660.265991934</v>
      </c>
      <c r="AE80" s="43">
        <f t="shared" si="62"/>
        <v>0</v>
      </c>
      <c r="AF80" s="43">
        <f t="shared" si="63"/>
        <v>16191660.265991934</v>
      </c>
      <c r="AG80" s="43">
        <f t="shared" si="64"/>
        <v>0</v>
      </c>
      <c r="AH80" s="43">
        <f t="shared" si="65"/>
        <v>0</v>
      </c>
      <c r="AI80" s="43">
        <f t="shared" si="66"/>
        <v>0</v>
      </c>
      <c r="AJ80" s="43">
        <f t="shared" si="67"/>
        <v>0</v>
      </c>
      <c r="AK80" s="43">
        <f t="shared" si="68"/>
        <v>0</v>
      </c>
      <c r="AL80" s="43">
        <f t="shared" si="69"/>
        <v>0</v>
      </c>
      <c r="AM80" s="53"/>
      <c r="AO80" s="14">
        <f>_xll.EURO(N80,O80,Z80,Z80,R80,U80,0,0)</f>
        <v>0.36914263989281149</v>
      </c>
      <c r="AP80" s="90">
        <f t="shared" si="70"/>
        <v>2275531.8150760503</v>
      </c>
      <c r="AQ80" s="3">
        <f>-_xll.EURO(N80,O80,Z80,Z80,R80,U80,0,1)</f>
        <v>0.16912130546299897</v>
      </c>
    </row>
    <row r="81" spans="1:43">
      <c r="A81" s="47">
        <f t="shared" si="71"/>
        <v>40513</v>
      </c>
      <c r="B81" s="48">
        <f t="shared" si="72"/>
        <v>205479</v>
      </c>
      <c r="C81" s="40">
        <f t="shared" si="51"/>
        <v>6369849</v>
      </c>
      <c r="D81" s="40">
        <f t="shared" si="52"/>
        <v>3554028.7061307863</v>
      </c>
      <c r="E81" s="61">
        <f>VLOOKUP($A81,[3]!CurveTable,MATCH($E$4,[3]!CurveType,0))</f>
        <v>4.8</v>
      </c>
      <c r="F81" s="50"/>
      <c r="G81" s="49">
        <f t="shared" si="73"/>
        <v>4.8</v>
      </c>
      <c r="H81" s="61">
        <f>VLOOKUP($A81,[3]!CurveTable,MATCH($H$4,[3]!CurveType,0))</f>
        <v>0</v>
      </c>
      <c r="I81" s="49"/>
      <c r="J81" s="49">
        <f t="shared" si="53"/>
        <v>0</v>
      </c>
      <c r="K81" s="61"/>
      <c r="L81" s="49"/>
      <c r="M81" s="49"/>
      <c r="N81" s="49">
        <f t="shared" si="74"/>
        <v>4.3899999999999997</v>
      </c>
      <c r="O81" s="49">
        <f t="shared" si="76"/>
        <v>3.75</v>
      </c>
      <c r="P81" s="49"/>
      <c r="Q81" s="61">
        <f>VLOOKUP($A81,[3]!CurveTable,MATCH($Q$4,[3]!CurveType,0))</f>
        <v>0.185</v>
      </c>
      <c r="R81" s="61">
        <f>Q81+Summary!C$25</f>
        <v>0.185</v>
      </c>
      <c r="S81" s="61"/>
      <c r="T81" s="70">
        <f t="shared" si="75"/>
        <v>40513</v>
      </c>
      <c r="U81" s="69">
        <f t="shared" si="54"/>
        <v>3508</v>
      </c>
      <c r="W81" s="7">
        <f t="shared" si="55"/>
        <v>31</v>
      </c>
      <c r="X81" s="51">
        <f t="shared" si="56"/>
        <v>40513</v>
      </c>
      <c r="Y81" s="7">
        <f t="shared" si="57"/>
        <v>3508</v>
      </c>
      <c r="Z81" s="60">
        <f>VLOOKUP($A81,[3]!CurveTable,MATCH($Z$4,[3]!CurveType,0))</f>
        <v>6.1685041650715498E-2</v>
      </c>
      <c r="AA81" s="55">
        <f t="shared" si="58"/>
        <v>0.55794551898024369</v>
      </c>
      <c r="AB81" s="7">
        <f t="shared" si="59"/>
        <v>1</v>
      </c>
      <c r="AC81" s="7">
        <f t="shared" si="60"/>
        <v>31</v>
      </c>
      <c r="AD81" s="43">
        <f t="shared" si="61"/>
        <v>17059337.789427772</v>
      </c>
      <c r="AE81" s="43">
        <f t="shared" si="62"/>
        <v>0</v>
      </c>
      <c r="AF81" s="43">
        <f t="shared" si="63"/>
        <v>17059337.789427772</v>
      </c>
      <c r="AG81" s="43">
        <f t="shared" si="64"/>
        <v>0</v>
      </c>
      <c r="AH81" s="43">
        <f t="shared" si="65"/>
        <v>0</v>
      </c>
      <c r="AI81" s="43">
        <f t="shared" si="66"/>
        <v>0</v>
      </c>
      <c r="AJ81" s="43">
        <f t="shared" si="67"/>
        <v>0</v>
      </c>
      <c r="AK81" s="43">
        <f t="shared" si="68"/>
        <v>0</v>
      </c>
      <c r="AL81" s="43">
        <f t="shared" si="69"/>
        <v>0</v>
      </c>
      <c r="AM81" s="53"/>
      <c r="AO81" s="14">
        <f>_xll.EURO(N81,O81,Z81,Z81,R81,U81,0,0)</f>
        <v>0.34935093513397864</v>
      </c>
      <c r="AP81" s="90">
        <f t="shared" si="70"/>
        <v>2225312.7048122385</v>
      </c>
      <c r="AQ81" s="3">
        <f>-_xll.EURO(N81,O81,Z81,Z81,R81,U81,0,1)</f>
        <v>0.15882868473201778</v>
      </c>
    </row>
    <row r="82" spans="1:43">
      <c r="A82" s="47">
        <f t="shared" si="71"/>
        <v>40544</v>
      </c>
      <c r="B82" s="48">
        <f t="shared" si="72"/>
        <v>205479</v>
      </c>
      <c r="C82" s="40">
        <f t="shared" si="51"/>
        <v>6369849</v>
      </c>
      <c r="D82" s="40">
        <f t="shared" si="52"/>
        <v>3532345.7092357115</v>
      </c>
      <c r="E82" s="61">
        <f>VLOOKUP($A82,[3]!CurveTable,MATCH($E$4,[3]!CurveType,0))</f>
        <v>4.8600000000000003</v>
      </c>
      <c r="F82" s="50"/>
      <c r="G82" s="49">
        <f t="shared" si="73"/>
        <v>4.8600000000000003</v>
      </c>
      <c r="H82" s="61">
        <f>VLOOKUP($A82,[3]!CurveTable,MATCH($H$4,[3]!CurveType,0))</f>
        <v>0</v>
      </c>
      <c r="I82" s="49"/>
      <c r="J82" s="49">
        <f t="shared" si="53"/>
        <v>0</v>
      </c>
      <c r="K82" s="61"/>
      <c r="L82" s="49"/>
      <c r="M82" s="49"/>
      <c r="N82" s="49">
        <f t="shared" si="74"/>
        <v>4.45</v>
      </c>
      <c r="O82" s="49">
        <f t="shared" si="76"/>
        <v>3.75</v>
      </c>
      <c r="P82" s="49"/>
      <c r="Q82" s="61">
        <f>VLOOKUP($A82,[3]!CurveTable,MATCH($Q$4,[3]!CurveType,0))</f>
        <v>0.185</v>
      </c>
      <c r="R82" s="61">
        <f>Q82+Summary!C$25</f>
        <v>0.185</v>
      </c>
      <c r="S82" s="61"/>
      <c r="T82" s="70">
        <f t="shared" si="75"/>
        <v>40544</v>
      </c>
      <c r="U82" s="69">
        <f t="shared" si="54"/>
        <v>3539</v>
      </c>
      <c r="W82" s="7">
        <f t="shared" si="55"/>
        <v>31</v>
      </c>
      <c r="X82" s="51">
        <f t="shared" si="56"/>
        <v>40544</v>
      </c>
      <c r="Y82" s="7">
        <f t="shared" si="57"/>
        <v>3539</v>
      </c>
      <c r="Z82" s="60">
        <f>VLOOKUP($A82,[3]!CurveTable,MATCH($Z$4,[3]!CurveType,0))</f>
        <v>6.1787534879059101E-2</v>
      </c>
      <c r="AA82" s="55">
        <f t="shared" si="58"/>
        <v>0.55454151412941055</v>
      </c>
      <c r="AB82" s="7">
        <f t="shared" si="59"/>
        <v>1</v>
      </c>
      <c r="AC82" s="7">
        <f t="shared" si="60"/>
        <v>31</v>
      </c>
      <c r="AD82" s="43">
        <f t="shared" si="61"/>
        <v>17167200.146885559</v>
      </c>
      <c r="AE82" s="43">
        <f t="shared" si="62"/>
        <v>0</v>
      </c>
      <c r="AF82" s="43">
        <f t="shared" si="63"/>
        <v>17167200.146885559</v>
      </c>
      <c r="AG82" s="43">
        <f t="shared" si="64"/>
        <v>0</v>
      </c>
      <c r="AH82" s="43">
        <f t="shared" si="65"/>
        <v>0</v>
      </c>
      <c r="AI82" s="43">
        <f t="shared" si="66"/>
        <v>0</v>
      </c>
      <c r="AJ82" s="43">
        <f t="shared" si="67"/>
        <v>0</v>
      </c>
      <c r="AK82" s="43">
        <f t="shared" si="68"/>
        <v>0</v>
      </c>
      <c r="AL82" s="43">
        <f t="shared" si="69"/>
        <v>0</v>
      </c>
      <c r="AM82" s="53"/>
      <c r="AO82" s="14">
        <f>_xll.EURO(N82,O82,Z82,Z82,R82,U82,0,0)</f>
        <v>0.33992182144890326</v>
      </c>
      <c r="AP82" s="90">
        <f t="shared" si="70"/>
        <v>2165250.6744344751</v>
      </c>
      <c r="AQ82" s="3">
        <f>-_xll.EURO(N82,O82,Z82,Z82,R82,U82,0,1)</f>
        <v>0.15344704297994988</v>
      </c>
    </row>
    <row r="83" spans="1:43">
      <c r="A83" s="47">
        <f t="shared" si="71"/>
        <v>40575</v>
      </c>
      <c r="B83" s="48">
        <f t="shared" si="72"/>
        <v>205479</v>
      </c>
      <c r="C83" s="40">
        <f t="shared" si="51"/>
        <v>5753412</v>
      </c>
      <c r="D83" s="40">
        <f t="shared" si="52"/>
        <v>3170987.2807960287</v>
      </c>
      <c r="E83" s="61">
        <f>VLOOKUP($A83,[3]!CurveTable,MATCH($E$4,[3]!CurveType,0))</f>
        <v>4.74</v>
      </c>
      <c r="F83" s="50"/>
      <c r="G83" s="49">
        <f t="shared" si="73"/>
        <v>4.74</v>
      </c>
      <c r="H83" s="61">
        <f>VLOOKUP($A83,[3]!CurveTable,MATCH($H$4,[3]!CurveType,0))</f>
        <v>0</v>
      </c>
      <c r="I83" s="49"/>
      <c r="J83" s="49">
        <f t="shared" si="53"/>
        <v>0</v>
      </c>
      <c r="K83" s="61"/>
      <c r="L83" s="49"/>
      <c r="M83" s="49"/>
      <c r="N83" s="49">
        <f t="shared" si="74"/>
        <v>4.33</v>
      </c>
      <c r="O83" s="49">
        <f t="shared" si="76"/>
        <v>3.75</v>
      </c>
      <c r="P83" s="49"/>
      <c r="Q83" s="61">
        <f>VLOOKUP($A83,[3]!CurveTable,MATCH($Q$4,[3]!CurveType,0))</f>
        <v>0.185</v>
      </c>
      <c r="R83" s="61">
        <f>Q83+Summary!C$25</f>
        <v>0.185</v>
      </c>
      <c r="S83" s="61"/>
      <c r="T83" s="70">
        <f t="shared" si="75"/>
        <v>40575</v>
      </c>
      <c r="U83" s="69">
        <f t="shared" si="54"/>
        <v>3570</v>
      </c>
      <c r="W83" s="7">
        <f t="shared" si="55"/>
        <v>28</v>
      </c>
      <c r="X83" s="51">
        <f t="shared" si="56"/>
        <v>40575</v>
      </c>
      <c r="Y83" s="7">
        <f t="shared" si="57"/>
        <v>3570</v>
      </c>
      <c r="Z83" s="60">
        <f>VLOOKUP($A83,[3]!CurveTable,MATCH($Z$4,[3]!CurveType,0))</f>
        <v>6.1890028110890102E-2</v>
      </c>
      <c r="AA83" s="55">
        <f t="shared" si="58"/>
        <v>0.55114900180901849</v>
      </c>
      <c r="AB83" s="7">
        <f t="shared" si="59"/>
        <v>1</v>
      </c>
      <c r="AC83" s="7">
        <f t="shared" si="60"/>
        <v>28</v>
      </c>
      <c r="AD83" s="43">
        <f t="shared" si="61"/>
        <v>15030479.710973177</v>
      </c>
      <c r="AE83" s="43">
        <f t="shared" si="62"/>
        <v>0</v>
      </c>
      <c r="AF83" s="43">
        <f t="shared" si="63"/>
        <v>15030479.710973177</v>
      </c>
      <c r="AG83" s="43">
        <f t="shared" si="64"/>
        <v>0</v>
      </c>
      <c r="AH83" s="43">
        <f t="shared" si="65"/>
        <v>0</v>
      </c>
      <c r="AI83" s="43">
        <f t="shared" si="66"/>
        <v>0</v>
      </c>
      <c r="AJ83" s="43">
        <f t="shared" si="67"/>
        <v>0</v>
      </c>
      <c r="AK83" s="43">
        <f t="shared" si="68"/>
        <v>0</v>
      </c>
      <c r="AL83" s="43">
        <f t="shared" si="69"/>
        <v>0</v>
      </c>
      <c r="AM83" s="53"/>
      <c r="AO83" s="14">
        <f>_xll.EURO(N83,O83,Z83,Z83,R83,U83,0,0)</f>
        <v>0.35868423166798247</v>
      </c>
      <c r="AP83" s="90">
        <f t="shared" si="70"/>
        <v>2063658.1626893503</v>
      </c>
      <c r="AQ83" s="3">
        <f>-_xll.EURO(N83,O83,Z83,Z83,R83,U83,0,1)</f>
        <v>0.16129325254836629</v>
      </c>
    </row>
    <row r="84" spans="1:43">
      <c r="A84" s="47">
        <f t="shared" si="71"/>
        <v>40603</v>
      </c>
      <c r="B84" s="48">
        <f t="shared" si="72"/>
        <v>205479</v>
      </c>
      <c r="C84" s="40">
        <f t="shared" si="51"/>
        <v>6369849</v>
      </c>
      <c r="D84" s="40">
        <f t="shared" si="52"/>
        <v>3491280.5531358467</v>
      </c>
      <c r="E84" s="61">
        <f>VLOOKUP($A84,[3]!CurveTable,MATCH($E$4,[3]!CurveType,0))</f>
        <v>4.601</v>
      </c>
      <c r="F84" s="50"/>
      <c r="G84" s="49">
        <f t="shared" si="73"/>
        <v>4.601</v>
      </c>
      <c r="H84" s="61">
        <f>VLOOKUP($A84,[3]!CurveTable,MATCH($H$4,[3]!CurveType,0))</f>
        <v>0</v>
      </c>
      <c r="I84" s="49"/>
      <c r="J84" s="49">
        <f t="shared" si="53"/>
        <v>0</v>
      </c>
      <c r="K84" s="61"/>
      <c r="L84" s="49"/>
      <c r="M84" s="49"/>
      <c r="N84" s="49">
        <f t="shared" si="74"/>
        <v>4.1909999999999998</v>
      </c>
      <c r="O84" s="49">
        <f t="shared" si="76"/>
        <v>3.75</v>
      </c>
      <c r="P84" s="49"/>
      <c r="Q84" s="61">
        <f>VLOOKUP($A84,[3]!CurveTable,MATCH($Q$4,[3]!CurveType,0))</f>
        <v>0.18</v>
      </c>
      <c r="R84" s="61">
        <f>Q84+Summary!C$25</f>
        <v>0.18</v>
      </c>
      <c r="S84" s="61"/>
      <c r="T84" s="70">
        <f t="shared" si="75"/>
        <v>40603</v>
      </c>
      <c r="U84" s="69">
        <f t="shared" si="54"/>
        <v>3598</v>
      </c>
      <c r="W84" s="7">
        <f t="shared" si="55"/>
        <v>31</v>
      </c>
      <c r="X84" s="51">
        <f t="shared" si="56"/>
        <v>40603</v>
      </c>
      <c r="Y84" s="7">
        <f t="shared" si="57"/>
        <v>3598</v>
      </c>
      <c r="Z84" s="60">
        <f>VLOOKUP($A84,[3]!CurveTable,MATCH($Z$4,[3]!CurveType,0))</f>
        <v>6.1982602645864304E-2</v>
      </c>
      <c r="AA84" s="55">
        <f t="shared" si="58"/>
        <v>0.54809471199958537</v>
      </c>
      <c r="AB84" s="7">
        <f t="shared" si="59"/>
        <v>1</v>
      </c>
      <c r="AC84" s="7">
        <f t="shared" si="60"/>
        <v>31</v>
      </c>
      <c r="AD84" s="43">
        <f t="shared" si="61"/>
        <v>16063381.824978031</v>
      </c>
      <c r="AE84" s="43">
        <f t="shared" si="62"/>
        <v>0</v>
      </c>
      <c r="AF84" s="43">
        <f t="shared" si="63"/>
        <v>16063381.824978031</v>
      </c>
      <c r="AG84" s="43">
        <f t="shared" si="64"/>
        <v>0</v>
      </c>
      <c r="AH84" s="43">
        <f t="shared" si="65"/>
        <v>0</v>
      </c>
      <c r="AI84" s="43">
        <f t="shared" si="66"/>
        <v>0</v>
      </c>
      <c r="AJ84" s="43">
        <f t="shared" si="67"/>
        <v>0</v>
      </c>
      <c r="AK84" s="43">
        <f t="shared" si="68"/>
        <v>0</v>
      </c>
      <c r="AL84" s="43">
        <f t="shared" si="69"/>
        <v>0</v>
      </c>
      <c r="AM84" s="53"/>
      <c r="AO84" s="14">
        <f>_xll.EURO(N84,O84,Z84,Z84,R84,U84,0,0)</f>
        <v>0.3688280803315569</v>
      </c>
      <c r="AP84" s="90">
        <f t="shared" si="70"/>
        <v>2349379.1786718871</v>
      </c>
      <c r="AQ84" s="3">
        <f>-_xll.EURO(N84,O84,Z84,Z84,R84,U84,0,1)</f>
        <v>0.17152959343813934</v>
      </c>
    </row>
    <row r="85" spans="1:43">
      <c r="A85" s="47">
        <f t="shared" si="71"/>
        <v>40634</v>
      </c>
      <c r="B85" s="48">
        <f t="shared" si="72"/>
        <v>205479</v>
      </c>
      <c r="C85" s="40">
        <f t="shared" si="51"/>
        <v>6164370</v>
      </c>
      <c r="D85" s="40">
        <f t="shared" si="52"/>
        <v>3357881.4796749279</v>
      </c>
      <c r="E85" s="61">
        <f>VLOOKUP($A85,[3]!CurveTable,MATCH($E$4,[3]!CurveType,0))</f>
        <v>4.431</v>
      </c>
      <c r="F85" s="50"/>
      <c r="G85" s="49">
        <f t="shared" si="73"/>
        <v>4.431</v>
      </c>
      <c r="H85" s="61">
        <f>VLOOKUP($A85,[3]!CurveTable,MATCH($H$4,[3]!CurveType,0))</f>
        <v>0</v>
      </c>
      <c r="I85" s="49"/>
      <c r="J85" s="49">
        <f t="shared" si="53"/>
        <v>0</v>
      </c>
      <c r="K85" s="61"/>
      <c r="L85" s="49"/>
      <c r="M85" s="49"/>
      <c r="N85" s="49">
        <f t="shared" si="74"/>
        <v>4.0209999999999999</v>
      </c>
      <c r="O85" s="49">
        <f t="shared" si="76"/>
        <v>3.75</v>
      </c>
      <c r="P85" s="49"/>
      <c r="Q85" s="61">
        <f>VLOOKUP($A85,[3]!CurveTable,MATCH($Q$4,[3]!CurveType,0))</f>
        <v>0.18</v>
      </c>
      <c r="R85" s="61">
        <f>Q85+Summary!C$25</f>
        <v>0.18</v>
      </c>
      <c r="S85" s="61"/>
      <c r="T85" s="70">
        <f t="shared" si="75"/>
        <v>40634</v>
      </c>
      <c r="U85" s="69">
        <f t="shared" si="54"/>
        <v>3629</v>
      </c>
      <c r="W85" s="7">
        <f t="shared" si="55"/>
        <v>30</v>
      </c>
      <c r="X85" s="51">
        <f t="shared" si="56"/>
        <v>40634</v>
      </c>
      <c r="Y85" s="7">
        <f t="shared" si="57"/>
        <v>3629</v>
      </c>
      <c r="Z85" s="60">
        <f>VLOOKUP($A85,[3]!CurveTable,MATCH($Z$4,[3]!CurveType,0))</f>
        <v>6.2085095884331802E-2</v>
      </c>
      <c r="AA85" s="55">
        <f t="shared" si="58"/>
        <v>0.54472419398493732</v>
      </c>
      <c r="AB85" s="7">
        <f t="shared" si="59"/>
        <v>1</v>
      </c>
      <c r="AC85" s="7">
        <f t="shared" si="60"/>
        <v>30</v>
      </c>
      <c r="AD85" s="43">
        <f t="shared" si="61"/>
        <v>14878772.836439606</v>
      </c>
      <c r="AE85" s="43">
        <f t="shared" si="62"/>
        <v>0</v>
      </c>
      <c r="AF85" s="43">
        <f t="shared" si="63"/>
        <v>14878772.836439606</v>
      </c>
      <c r="AG85" s="43">
        <f t="shared" si="64"/>
        <v>0</v>
      </c>
      <c r="AH85" s="43">
        <f t="shared" si="65"/>
        <v>0</v>
      </c>
      <c r="AI85" s="43">
        <f t="shared" si="66"/>
        <v>0</v>
      </c>
      <c r="AJ85" s="43">
        <f t="shared" si="67"/>
        <v>0</v>
      </c>
      <c r="AK85" s="43">
        <f t="shared" si="68"/>
        <v>0</v>
      </c>
      <c r="AL85" s="43">
        <f t="shared" si="69"/>
        <v>0</v>
      </c>
      <c r="AM85" s="53"/>
      <c r="AO85" s="14">
        <f>_xll.EURO(N85,O85,Z85,Z85,R85,U85,0,0)</f>
        <v>0.39863341856173196</v>
      </c>
      <c r="AP85" s="90">
        <f t="shared" si="70"/>
        <v>2457323.8863793835</v>
      </c>
      <c r="AQ85" s="3">
        <f>-_xll.EURO(N85,O85,Z85,Z85,R85,U85,0,1)</f>
        <v>0.18462462148562045</v>
      </c>
    </row>
    <row r="86" spans="1:43">
      <c r="A86" s="47">
        <f t="shared" si="71"/>
        <v>40664</v>
      </c>
      <c r="B86" s="48">
        <f t="shared" si="72"/>
        <v>205479</v>
      </c>
      <c r="C86" s="40">
        <f t="shared" si="51"/>
        <v>6369849</v>
      </c>
      <c r="D86" s="40">
        <f t="shared" si="52"/>
        <v>3449428.3842508667</v>
      </c>
      <c r="E86" s="61">
        <f>VLOOKUP($A86,[3]!CurveTable,MATCH($E$4,[3]!CurveType,0))</f>
        <v>4.49</v>
      </c>
      <c r="F86" s="50"/>
      <c r="G86" s="49">
        <f t="shared" si="73"/>
        <v>4.49</v>
      </c>
      <c r="H86" s="61">
        <f>VLOOKUP($A86,[3]!CurveTable,MATCH($H$4,[3]!CurveType,0))</f>
        <v>0</v>
      </c>
      <c r="I86" s="49"/>
      <c r="J86" s="49">
        <f t="shared" si="53"/>
        <v>0</v>
      </c>
      <c r="K86" s="61"/>
      <c r="L86" s="49"/>
      <c r="M86" s="49"/>
      <c r="N86" s="49">
        <f t="shared" si="74"/>
        <v>4.08</v>
      </c>
      <c r="O86" s="49">
        <f t="shared" si="76"/>
        <v>3.75</v>
      </c>
      <c r="P86" s="49"/>
      <c r="Q86" s="61">
        <f>VLOOKUP($A86,[3]!CurveTable,MATCH($Q$4,[3]!CurveType,0))</f>
        <v>0.18</v>
      </c>
      <c r="R86" s="61">
        <f>Q86+Summary!C$25</f>
        <v>0.18</v>
      </c>
      <c r="S86" s="61"/>
      <c r="T86" s="70">
        <f t="shared" si="75"/>
        <v>40664</v>
      </c>
      <c r="U86" s="69">
        <f t="shared" si="54"/>
        <v>3659</v>
      </c>
      <c r="W86" s="7">
        <f t="shared" si="55"/>
        <v>31</v>
      </c>
      <c r="X86" s="51">
        <f t="shared" si="56"/>
        <v>40664</v>
      </c>
      <c r="Y86" s="7">
        <f t="shared" si="57"/>
        <v>3659</v>
      </c>
      <c r="Z86" s="60">
        <f>VLOOKUP($A86,[3]!CurveTable,MATCH($Z$4,[3]!CurveType,0))</f>
        <v>6.2174609412664103E-2</v>
      </c>
      <c r="AA86" s="55">
        <f t="shared" si="58"/>
        <v>0.54152435705318391</v>
      </c>
      <c r="AB86" s="7">
        <f t="shared" si="59"/>
        <v>1</v>
      </c>
      <c r="AC86" s="7">
        <f t="shared" si="60"/>
        <v>31</v>
      </c>
      <c r="AD86" s="43">
        <f t="shared" si="61"/>
        <v>15487933.445286393</v>
      </c>
      <c r="AE86" s="43">
        <f t="shared" si="62"/>
        <v>0</v>
      </c>
      <c r="AF86" s="43">
        <f t="shared" si="63"/>
        <v>15487933.445286393</v>
      </c>
      <c r="AG86" s="43">
        <f t="shared" si="64"/>
        <v>0</v>
      </c>
      <c r="AH86" s="43">
        <f t="shared" si="65"/>
        <v>0</v>
      </c>
      <c r="AI86" s="43">
        <f t="shared" si="66"/>
        <v>0</v>
      </c>
      <c r="AJ86" s="43">
        <f t="shared" si="67"/>
        <v>0</v>
      </c>
      <c r="AK86" s="43">
        <f t="shared" si="68"/>
        <v>0</v>
      </c>
      <c r="AL86" s="43">
        <f t="shared" si="69"/>
        <v>0</v>
      </c>
      <c r="AM86" s="53"/>
      <c r="AO86" s="14">
        <f>_xll.EURO(N86,O86,Z86,Z86,R86,U86,0,0)</f>
        <v>0.38743253320008619</v>
      </c>
      <c r="AP86" s="90">
        <f t="shared" si="70"/>
        <v>2467886.7341720359</v>
      </c>
      <c r="AQ86" s="3">
        <f>-_xll.EURO(N86,O86,Z86,Z86,R86,U86,0,1)</f>
        <v>0.17838073272137037</v>
      </c>
    </row>
    <row r="87" spans="1:43">
      <c r="A87" s="47">
        <f t="shared" si="71"/>
        <v>40695</v>
      </c>
      <c r="B87" s="48">
        <f t="shared" si="72"/>
        <v>205479</v>
      </c>
      <c r="C87" s="40">
        <f t="shared" si="51"/>
        <v>6164370</v>
      </c>
      <c r="D87" s="40">
        <f t="shared" si="52"/>
        <v>3319471.2727040858</v>
      </c>
      <c r="E87" s="61">
        <f>VLOOKUP($A87,[3]!CurveTable,MATCH($E$4,[3]!CurveType,0))</f>
        <v>4.53</v>
      </c>
      <c r="F87" s="50"/>
      <c r="G87" s="49">
        <f t="shared" si="73"/>
        <v>4.53</v>
      </c>
      <c r="H87" s="61">
        <f>VLOOKUP($A87,[3]!CurveTable,MATCH($H$4,[3]!CurveType,0))</f>
        <v>0</v>
      </c>
      <c r="I87" s="49"/>
      <c r="J87" s="49">
        <f t="shared" si="53"/>
        <v>0</v>
      </c>
      <c r="K87" s="61"/>
      <c r="L87" s="49"/>
      <c r="M87" s="49"/>
      <c r="N87" s="49">
        <f t="shared" si="74"/>
        <v>4.12</v>
      </c>
      <c r="O87" s="49">
        <f t="shared" si="76"/>
        <v>3.75</v>
      </c>
      <c r="P87" s="49"/>
      <c r="Q87" s="61">
        <f>VLOOKUP($A87,[3]!CurveTable,MATCH($Q$4,[3]!CurveType,0))</f>
        <v>0.18</v>
      </c>
      <c r="R87" s="61">
        <f>Q87+Summary!C$25</f>
        <v>0.18</v>
      </c>
      <c r="S87" s="61"/>
      <c r="T87" s="70">
        <f t="shared" si="75"/>
        <v>40695</v>
      </c>
      <c r="U87" s="69">
        <f t="shared" si="54"/>
        <v>3690</v>
      </c>
      <c r="W87" s="7">
        <f t="shared" si="55"/>
        <v>30</v>
      </c>
      <c r="X87" s="51">
        <f t="shared" si="56"/>
        <v>40695</v>
      </c>
      <c r="Y87" s="7">
        <f t="shared" si="57"/>
        <v>3690</v>
      </c>
      <c r="Z87" s="60">
        <f>VLOOKUP($A87,[3]!CurveTable,MATCH($Z$4,[3]!CurveType,0))</f>
        <v>6.2217127080587402E-2</v>
      </c>
      <c r="AA87" s="55">
        <f t="shared" si="58"/>
        <v>0.53849319114590555</v>
      </c>
      <c r="AB87" s="7">
        <f t="shared" si="59"/>
        <v>1</v>
      </c>
      <c r="AC87" s="7">
        <f t="shared" si="60"/>
        <v>30</v>
      </c>
      <c r="AD87" s="43">
        <f t="shared" si="61"/>
        <v>15037204.865349509</v>
      </c>
      <c r="AE87" s="43">
        <f t="shared" si="62"/>
        <v>0</v>
      </c>
      <c r="AF87" s="43">
        <f t="shared" si="63"/>
        <v>15037204.865349509</v>
      </c>
      <c r="AG87" s="43">
        <f t="shared" si="64"/>
        <v>0</v>
      </c>
      <c r="AH87" s="43">
        <f t="shared" si="65"/>
        <v>0</v>
      </c>
      <c r="AI87" s="43">
        <f t="shared" si="66"/>
        <v>0</v>
      </c>
      <c r="AJ87" s="43">
        <f t="shared" si="67"/>
        <v>0</v>
      </c>
      <c r="AK87" s="43">
        <f t="shared" si="68"/>
        <v>0</v>
      </c>
      <c r="AL87" s="43">
        <f t="shared" si="69"/>
        <v>0</v>
      </c>
      <c r="AM87" s="53"/>
      <c r="AO87" s="14">
        <f>_xll.EURO(N87,O87,Z87,Z87,R87,U87,0,0)</f>
        <v>0.3801073660412988</v>
      </c>
      <c r="AP87" s="90">
        <f t="shared" si="70"/>
        <v>2343122.4440040011</v>
      </c>
      <c r="AQ87" s="3">
        <f>-_xll.EURO(N87,O87,Z87,Z87,R87,U87,0,1)</f>
        <v>0.17396242213400606</v>
      </c>
    </row>
    <row r="88" spans="1:43">
      <c r="A88" s="47">
        <f t="shared" si="71"/>
        <v>40725</v>
      </c>
      <c r="B88" s="48">
        <f t="shared" si="72"/>
        <v>205479</v>
      </c>
      <c r="C88" s="40">
        <f t="shared" si="51"/>
        <v>6369849</v>
      </c>
      <c r="D88" s="40">
        <f t="shared" si="52"/>
        <v>3411515.2881284379</v>
      </c>
      <c r="E88" s="61">
        <f>VLOOKUP($A88,[3]!CurveTable,MATCH($E$4,[3]!CurveType,0))</f>
        <v>4.5750000000000002</v>
      </c>
      <c r="F88" s="50"/>
      <c r="G88" s="49">
        <f t="shared" si="73"/>
        <v>4.5750000000000002</v>
      </c>
      <c r="H88" s="61">
        <f>VLOOKUP($A88,[3]!CurveTable,MATCH($H$4,[3]!CurveType,0))</f>
        <v>0</v>
      </c>
      <c r="I88" s="49"/>
      <c r="J88" s="49">
        <f t="shared" si="53"/>
        <v>0</v>
      </c>
      <c r="K88" s="61"/>
      <c r="L88" s="49"/>
      <c r="M88" s="49"/>
      <c r="N88" s="49">
        <f t="shared" si="74"/>
        <v>4.165</v>
      </c>
      <c r="O88" s="49">
        <f t="shared" si="76"/>
        <v>3.75</v>
      </c>
      <c r="P88" s="49"/>
      <c r="Q88" s="61">
        <f>VLOOKUP($A88,[3]!CurveTable,MATCH($Q$4,[3]!CurveType,0))</f>
        <v>0.18</v>
      </c>
      <c r="R88" s="61">
        <f>Q88+Summary!C$25</f>
        <v>0.18</v>
      </c>
      <c r="S88" s="61"/>
      <c r="T88" s="70">
        <f t="shared" si="75"/>
        <v>40725</v>
      </c>
      <c r="U88" s="69">
        <f t="shared" si="54"/>
        <v>3720</v>
      </c>
      <c r="W88" s="7">
        <f t="shared" si="55"/>
        <v>31</v>
      </c>
      <c r="X88" s="51">
        <f t="shared" si="56"/>
        <v>40725</v>
      </c>
      <c r="Y88" s="7">
        <f t="shared" si="57"/>
        <v>3720</v>
      </c>
      <c r="Z88" s="60">
        <f>VLOOKUP($A88,[3]!CurveTable,MATCH($Z$4,[3]!CurveType,0))</f>
        <v>6.2258273211406298E-2</v>
      </c>
      <c r="AA88" s="55">
        <f t="shared" si="58"/>
        <v>0.53557239553534752</v>
      </c>
      <c r="AB88" s="7">
        <f t="shared" si="59"/>
        <v>1</v>
      </c>
      <c r="AC88" s="7">
        <f t="shared" si="60"/>
        <v>31</v>
      </c>
      <c r="AD88" s="43">
        <f t="shared" si="61"/>
        <v>15607682.443187604</v>
      </c>
      <c r="AE88" s="43">
        <f t="shared" si="62"/>
        <v>0</v>
      </c>
      <c r="AF88" s="43">
        <f t="shared" si="63"/>
        <v>15607682.443187604</v>
      </c>
      <c r="AG88" s="43">
        <f t="shared" si="64"/>
        <v>0</v>
      </c>
      <c r="AH88" s="43">
        <f t="shared" si="65"/>
        <v>0</v>
      </c>
      <c r="AI88" s="43">
        <f t="shared" si="66"/>
        <v>0</v>
      </c>
      <c r="AJ88" s="43">
        <f t="shared" si="67"/>
        <v>0</v>
      </c>
      <c r="AK88" s="43">
        <f t="shared" si="68"/>
        <v>0</v>
      </c>
      <c r="AL88" s="43">
        <f t="shared" si="69"/>
        <v>0</v>
      </c>
      <c r="AM88" s="53"/>
      <c r="AO88" s="14">
        <f>_xll.EURO(N88,O88,Z88,Z88,R88,U88,0,0)</f>
        <v>0.37213985300009611</v>
      </c>
      <c r="AP88" s="90">
        <f t="shared" si="70"/>
        <v>2370474.6704928093</v>
      </c>
      <c r="AQ88" s="3">
        <f>-_xll.EURO(N88,O88,Z88,Z88,R88,U88,0,1)</f>
        <v>0.16930934841199538</v>
      </c>
    </row>
    <row r="89" spans="1:43">
      <c r="A89" s="47">
        <f t="shared" si="71"/>
        <v>40756</v>
      </c>
      <c r="B89" s="48">
        <f t="shared" si="72"/>
        <v>205479</v>
      </c>
      <c r="C89" s="40">
        <f t="shared" si="51"/>
        <v>6369849</v>
      </c>
      <c r="D89" s="40">
        <f t="shared" si="52"/>
        <v>3392372.7702567428</v>
      </c>
      <c r="E89" s="61">
        <f>VLOOKUP($A89,[3]!CurveTable,MATCH($E$4,[3]!CurveType,0))</f>
        <v>4.6100000000000003</v>
      </c>
      <c r="F89" s="50"/>
      <c r="G89" s="49">
        <f t="shared" si="73"/>
        <v>4.6100000000000003</v>
      </c>
      <c r="H89" s="61">
        <f>VLOOKUP($A89,[3]!CurveTable,MATCH($H$4,[3]!CurveType,0))</f>
        <v>0</v>
      </c>
      <c r="I89" s="49"/>
      <c r="J89" s="49">
        <f t="shared" si="53"/>
        <v>0</v>
      </c>
      <c r="K89" s="61"/>
      <c r="L89" s="49"/>
      <c r="M89" s="49"/>
      <c r="N89" s="49">
        <f t="shared" si="74"/>
        <v>4.2</v>
      </c>
      <c r="O89" s="49">
        <f t="shared" si="76"/>
        <v>3.75</v>
      </c>
      <c r="P89" s="49"/>
      <c r="Q89" s="61">
        <f>VLOOKUP($A89,[3]!CurveTable,MATCH($Q$4,[3]!CurveType,0))</f>
        <v>0.18</v>
      </c>
      <c r="R89" s="61">
        <f>Q89+Summary!C$25</f>
        <v>0.18</v>
      </c>
      <c r="S89" s="61"/>
      <c r="T89" s="70">
        <f t="shared" si="75"/>
        <v>40756</v>
      </c>
      <c r="U89" s="69">
        <f t="shared" si="54"/>
        <v>3751</v>
      </c>
      <c r="W89" s="7">
        <f t="shared" si="55"/>
        <v>31</v>
      </c>
      <c r="X89" s="51">
        <f t="shared" si="56"/>
        <v>40756</v>
      </c>
      <c r="Y89" s="7">
        <f t="shared" si="57"/>
        <v>3751</v>
      </c>
      <c r="Z89" s="60">
        <f>VLOOKUP($A89,[3]!CurveTable,MATCH($Z$4,[3]!CurveType,0))</f>
        <v>6.230079088051E-2</v>
      </c>
      <c r="AA89" s="55">
        <f t="shared" si="58"/>
        <v>0.53256721945162955</v>
      </c>
      <c r="AB89" s="7">
        <f t="shared" si="59"/>
        <v>1</v>
      </c>
      <c r="AC89" s="7">
        <f t="shared" si="60"/>
        <v>31</v>
      </c>
      <c r="AD89" s="43">
        <f t="shared" si="61"/>
        <v>15638838.470883586</v>
      </c>
      <c r="AE89" s="43">
        <f t="shared" si="62"/>
        <v>0</v>
      </c>
      <c r="AF89" s="43">
        <f t="shared" si="63"/>
        <v>15638838.470883586</v>
      </c>
      <c r="AG89" s="43">
        <f t="shared" si="64"/>
        <v>0</v>
      </c>
      <c r="AH89" s="43">
        <f t="shared" si="65"/>
        <v>0</v>
      </c>
      <c r="AI89" s="43">
        <f t="shared" si="66"/>
        <v>0</v>
      </c>
      <c r="AJ89" s="43">
        <f t="shared" si="67"/>
        <v>0</v>
      </c>
      <c r="AK89" s="43">
        <f t="shared" si="68"/>
        <v>0</v>
      </c>
      <c r="AL89" s="43">
        <f t="shared" si="69"/>
        <v>0</v>
      </c>
      <c r="AM89" s="53"/>
      <c r="AO89" s="14">
        <f>_xll.EURO(N89,O89,Z89,Z89,R89,U89,0,0)</f>
        <v>0.36604980915681784</v>
      </c>
      <c r="AP89" s="90">
        <f t="shared" si="70"/>
        <v>2331682.010807747</v>
      </c>
      <c r="AQ89" s="3">
        <f>-_xll.EURO(N89,O89,Z89,Z89,R89,U89,0,1)</f>
        <v>0.16553783683162759</v>
      </c>
    </row>
    <row r="90" spans="1:43">
      <c r="A90" s="47">
        <f t="shared" si="71"/>
        <v>40787</v>
      </c>
      <c r="B90" s="48">
        <f t="shared" si="72"/>
        <v>205479</v>
      </c>
      <c r="C90" s="40">
        <f t="shared" si="51"/>
        <v>6164370</v>
      </c>
      <c r="D90" s="40">
        <f t="shared" si="52"/>
        <v>3264497.4993964271</v>
      </c>
      <c r="E90" s="61">
        <f>VLOOKUP($A90,[3]!CurveTable,MATCH($E$4,[3]!CurveType,0))</f>
        <v>4.6150000000000002</v>
      </c>
      <c r="F90" s="50"/>
      <c r="G90" s="49">
        <f t="shared" si="73"/>
        <v>4.6150000000000002</v>
      </c>
      <c r="H90" s="61">
        <f>VLOOKUP($A90,[3]!CurveTable,MATCH($H$4,[3]!CurveType,0))</f>
        <v>0</v>
      </c>
      <c r="I90" s="49"/>
      <c r="J90" s="49">
        <f t="shared" si="53"/>
        <v>0</v>
      </c>
      <c r="K90" s="61"/>
      <c r="L90" s="49"/>
      <c r="M90" s="49"/>
      <c r="N90" s="49">
        <f t="shared" si="74"/>
        <v>4.2050000000000001</v>
      </c>
      <c r="O90" s="49">
        <f t="shared" si="76"/>
        <v>3.75</v>
      </c>
      <c r="P90" s="49"/>
      <c r="Q90" s="61">
        <f>VLOOKUP($A90,[3]!CurveTable,MATCH($Q$4,[3]!CurveType,0))</f>
        <v>0.18</v>
      </c>
      <c r="R90" s="61">
        <f>Q90+Summary!C$25</f>
        <v>0.18</v>
      </c>
      <c r="S90" s="61"/>
      <c r="T90" s="70">
        <f t="shared" si="75"/>
        <v>40787</v>
      </c>
      <c r="U90" s="69">
        <f t="shared" si="54"/>
        <v>3782</v>
      </c>
      <c r="W90" s="7">
        <f t="shared" si="55"/>
        <v>30</v>
      </c>
      <c r="X90" s="51">
        <f t="shared" si="56"/>
        <v>40787</v>
      </c>
      <c r="Y90" s="7">
        <f t="shared" si="57"/>
        <v>3782</v>
      </c>
      <c r="Z90" s="60">
        <f>VLOOKUP($A90,[3]!CurveTable,MATCH($Z$4,[3]!CurveType,0))</f>
        <v>6.2343308550213604E-2</v>
      </c>
      <c r="AA90" s="55">
        <f t="shared" si="58"/>
        <v>0.52957520385642443</v>
      </c>
      <c r="AB90" s="7">
        <f t="shared" si="59"/>
        <v>1</v>
      </c>
      <c r="AC90" s="7">
        <f t="shared" si="60"/>
        <v>30</v>
      </c>
      <c r="AD90" s="43">
        <f t="shared" si="61"/>
        <v>15065655.959714511</v>
      </c>
      <c r="AE90" s="43">
        <f t="shared" si="62"/>
        <v>0</v>
      </c>
      <c r="AF90" s="43">
        <f t="shared" si="63"/>
        <v>15065655.959714511</v>
      </c>
      <c r="AG90" s="43">
        <f t="shared" si="64"/>
        <v>0</v>
      </c>
      <c r="AH90" s="43">
        <f t="shared" si="65"/>
        <v>0</v>
      </c>
      <c r="AI90" s="43">
        <f t="shared" si="66"/>
        <v>0</v>
      </c>
      <c r="AJ90" s="43">
        <f t="shared" si="67"/>
        <v>0</v>
      </c>
      <c r="AK90" s="43">
        <f t="shared" si="68"/>
        <v>0</v>
      </c>
      <c r="AL90" s="43">
        <f t="shared" si="69"/>
        <v>0</v>
      </c>
      <c r="AM90" s="53"/>
      <c r="AO90" s="14">
        <f>_xll.EURO(N90,O90,Z90,Z90,R90,U90,0,0)</f>
        <v>0.3649954782448015</v>
      </c>
      <c r="AP90" s="90">
        <f t="shared" si="70"/>
        <v>2249967.1762279072</v>
      </c>
      <c r="AQ90" s="3">
        <f>-_xll.EURO(N90,O90,Z90,Z90,R90,U90,0,1)</f>
        <v>0.16413942503229398</v>
      </c>
    </row>
    <row r="91" spans="1:43">
      <c r="A91" s="47">
        <f t="shared" si="71"/>
        <v>40817</v>
      </c>
      <c r="B91" s="48">
        <f t="shared" si="72"/>
        <v>205479</v>
      </c>
      <c r="C91" s="40">
        <f t="shared" si="51"/>
        <v>6369849</v>
      </c>
      <c r="D91" s="40">
        <f t="shared" si="52"/>
        <v>3354949.8165255086</v>
      </c>
      <c r="E91" s="61">
        <f>VLOOKUP($A91,[3]!CurveTable,MATCH($E$4,[3]!CurveType,0))</f>
        <v>4.6449999999999996</v>
      </c>
      <c r="F91" s="50"/>
      <c r="G91" s="49">
        <f t="shared" si="73"/>
        <v>4.6449999999999996</v>
      </c>
      <c r="H91" s="61">
        <f>VLOOKUP($A91,[3]!CurveTable,MATCH($H$4,[3]!CurveType,0))</f>
        <v>0</v>
      </c>
      <c r="I91" s="49"/>
      <c r="J91" s="49">
        <f t="shared" si="53"/>
        <v>0</v>
      </c>
      <c r="K91" s="61"/>
      <c r="L91" s="49"/>
      <c r="M91" s="49"/>
      <c r="N91" s="49">
        <f t="shared" si="74"/>
        <v>4.2349999999999994</v>
      </c>
      <c r="O91" s="49">
        <f t="shared" si="76"/>
        <v>3.75</v>
      </c>
      <c r="P91" s="49"/>
      <c r="Q91" s="61">
        <f>VLOOKUP($A91,[3]!CurveTable,MATCH($Q$4,[3]!CurveType,0))</f>
        <v>0.18</v>
      </c>
      <c r="R91" s="61">
        <f>Q91+Summary!C$25</f>
        <v>0.18</v>
      </c>
      <c r="S91" s="61"/>
      <c r="T91" s="70">
        <f t="shared" si="75"/>
        <v>40817</v>
      </c>
      <c r="U91" s="69">
        <f t="shared" si="54"/>
        <v>3812</v>
      </c>
      <c r="W91" s="7">
        <f t="shared" si="55"/>
        <v>31</v>
      </c>
      <c r="X91" s="51">
        <f t="shared" si="56"/>
        <v>40817</v>
      </c>
      <c r="Y91" s="7">
        <f t="shared" si="57"/>
        <v>3812</v>
      </c>
      <c r="Z91" s="60">
        <f>VLOOKUP($A91,[3]!CurveTable,MATCH($Z$4,[3]!CurveType,0))</f>
        <v>6.2384454682756101E-2</v>
      </c>
      <c r="AA91" s="55">
        <f t="shared" si="58"/>
        <v>0.5266922051881463</v>
      </c>
      <c r="AB91" s="7">
        <f t="shared" si="59"/>
        <v>1</v>
      </c>
      <c r="AC91" s="7">
        <f t="shared" si="60"/>
        <v>31</v>
      </c>
      <c r="AD91" s="43">
        <f t="shared" si="61"/>
        <v>15583741.897760985</v>
      </c>
      <c r="AE91" s="43">
        <f t="shared" si="62"/>
        <v>0</v>
      </c>
      <c r="AF91" s="43">
        <f t="shared" si="63"/>
        <v>15583741.897760985</v>
      </c>
      <c r="AG91" s="43">
        <f t="shared" si="64"/>
        <v>0</v>
      </c>
      <c r="AH91" s="43">
        <f t="shared" si="65"/>
        <v>0</v>
      </c>
      <c r="AI91" s="43">
        <f t="shared" si="66"/>
        <v>0</v>
      </c>
      <c r="AJ91" s="43">
        <f t="shared" si="67"/>
        <v>0</v>
      </c>
      <c r="AK91" s="43">
        <f t="shared" si="68"/>
        <v>0</v>
      </c>
      <c r="AL91" s="43">
        <f t="shared" si="69"/>
        <v>0</v>
      </c>
      <c r="AM91" s="53"/>
      <c r="AO91" s="14">
        <f>_xll.EURO(N91,O91,Z91,Z91,R91,U91,0,0)</f>
        <v>0.35989528812923721</v>
      </c>
      <c r="AP91" s="90">
        <f t="shared" si="70"/>
        <v>2292478.6411947333</v>
      </c>
      <c r="AQ91" s="3">
        <f>-_xll.EURO(N91,O91,Z91,Z91,R91,U91,0,1)</f>
        <v>0.16091180294995724</v>
      </c>
    </row>
    <row r="92" spans="1:43">
      <c r="A92" s="47">
        <f t="shared" si="71"/>
        <v>40848</v>
      </c>
      <c r="B92" s="48">
        <f t="shared" si="72"/>
        <v>205479</v>
      </c>
      <c r="C92" s="40">
        <f t="shared" si="51"/>
        <v>6164370</v>
      </c>
      <c r="D92" s="40">
        <f t="shared" si="52"/>
        <v>3228440.7944864728</v>
      </c>
      <c r="E92" s="61">
        <f>VLOOKUP($A92,[3]!CurveTable,MATCH($E$4,[3]!CurveType,0))</f>
        <v>4.7549999999999999</v>
      </c>
      <c r="F92" s="50"/>
      <c r="G92" s="49">
        <f t="shared" si="73"/>
        <v>4.7549999999999999</v>
      </c>
      <c r="H92" s="61">
        <f>VLOOKUP($A92,[3]!CurveTable,MATCH($H$4,[3]!CurveType,0))</f>
        <v>0</v>
      </c>
      <c r="I92" s="49"/>
      <c r="J92" s="49">
        <f t="shared" si="53"/>
        <v>0</v>
      </c>
      <c r="K92" s="61"/>
      <c r="L92" s="49"/>
      <c r="M92" s="49"/>
      <c r="N92" s="49">
        <f t="shared" si="74"/>
        <v>4.3449999999999998</v>
      </c>
      <c r="O92" s="49">
        <f t="shared" si="76"/>
        <v>3.75</v>
      </c>
      <c r="P92" s="49"/>
      <c r="Q92" s="61">
        <f>VLOOKUP($A92,[3]!CurveTable,MATCH($Q$4,[3]!CurveType,0))</f>
        <v>0.18</v>
      </c>
      <c r="R92" s="61">
        <f>Q92+Summary!C$25</f>
        <v>0.18</v>
      </c>
      <c r="S92" s="61"/>
      <c r="T92" s="70">
        <f t="shared" si="75"/>
        <v>40848</v>
      </c>
      <c r="U92" s="69">
        <f t="shared" si="54"/>
        <v>3843</v>
      </c>
      <c r="W92" s="7">
        <f t="shared" si="55"/>
        <v>30</v>
      </c>
      <c r="X92" s="51">
        <f t="shared" si="56"/>
        <v>40848</v>
      </c>
      <c r="Y92" s="7">
        <f t="shared" si="57"/>
        <v>3843</v>
      </c>
      <c r="Z92" s="60">
        <f>VLOOKUP($A92,[3]!CurveTable,MATCH($Z$4,[3]!CurveType,0))</f>
        <v>6.24269723536406E-2</v>
      </c>
      <c r="AA92" s="55">
        <f t="shared" si="58"/>
        <v>0.52372599219165505</v>
      </c>
      <c r="AB92" s="7">
        <f t="shared" si="59"/>
        <v>1</v>
      </c>
      <c r="AC92" s="7">
        <f t="shared" si="60"/>
        <v>30</v>
      </c>
      <c r="AD92" s="43">
        <f t="shared" si="61"/>
        <v>15351235.977783179</v>
      </c>
      <c r="AE92" s="43">
        <f t="shared" si="62"/>
        <v>0</v>
      </c>
      <c r="AF92" s="43">
        <f t="shared" si="63"/>
        <v>15351235.977783179</v>
      </c>
      <c r="AG92" s="43">
        <f t="shared" si="64"/>
        <v>0</v>
      </c>
      <c r="AH92" s="43">
        <f t="shared" si="65"/>
        <v>0</v>
      </c>
      <c r="AI92" s="43">
        <f t="shared" si="66"/>
        <v>0</v>
      </c>
      <c r="AJ92" s="43">
        <f t="shared" si="67"/>
        <v>0</v>
      </c>
      <c r="AK92" s="43">
        <f t="shared" si="68"/>
        <v>0</v>
      </c>
      <c r="AL92" s="43">
        <f t="shared" si="69"/>
        <v>0</v>
      </c>
      <c r="AM92" s="53"/>
      <c r="AO92" s="14">
        <f>_xll.EURO(N92,O92,Z92,Z92,R92,U92,0,0)</f>
        <v>0.34250603833421411</v>
      </c>
      <c r="AP92" s="90">
        <f t="shared" si="70"/>
        <v>2111333.9475262794</v>
      </c>
      <c r="AQ92" s="3">
        <f>-_xll.EURO(N92,O92,Z92,Z92,R92,U92,0,1)</f>
        <v>0.15200332546931561</v>
      </c>
    </row>
    <row r="93" spans="1:43">
      <c r="A93" s="47">
        <f t="shared" si="71"/>
        <v>40878</v>
      </c>
      <c r="B93" s="48">
        <f t="shared" si="72"/>
        <v>205479</v>
      </c>
      <c r="C93" s="40">
        <f t="shared" si="51"/>
        <v>6369849</v>
      </c>
      <c r="D93" s="40">
        <f t="shared" si="52"/>
        <v>3317849.8933344288</v>
      </c>
      <c r="E93" s="61">
        <f>VLOOKUP($A93,[3]!CurveTable,MATCH($E$4,[3]!CurveType,0))</f>
        <v>4.875</v>
      </c>
      <c r="F93" s="50"/>
      <c r="G93" s="49">
        <f t="shared" si="73"/>
        <v>4.875</v>
      </c>
      <c r="H93" s="61">
        <f>VLOOKUP($A93,[3]!CurveTable,MATCH($H$4,[3]!CurveType,0))</f>
        <v>0</v>
      </c>
      <c r="I93" s="49"/>
      <c r="J93" s="49">
        <f t="shared" si="53"/>
        <v>0</v>
      </c>
      <c r="K93" s="61"/>
      <c r="L93" s="49"/>
      <c r="M93" s="49"/>
      <c r="N93" s="49">
        <f t="shared" si="74"/>
        <v>4.4649999999999999</v>
      </c>
      <c r="O93" s="49">
        <f t="shared" si="76"/>
        <v>3.75</v>
      </c>
      <c r="P93" s="49"/>
      <c r="Q93" s="61">
        <f>VLOOKUP($A93,[3]!CurveTable,MATCH($Q$4,[3]!CurveType,0))</f>
        <v>0.18</v>
      </c>
      <c r="R93" s="61">
        <f>Q93+Summary!C$25</f>
        <v>0.18</v>
      </c>
      <c r="S93" s="61"/>
      <c r="T93" s="70">
        <f t="shared" si="75"/>
        <v>40878</v>
      </c>
      <c r="U93" s="69">
        <f t="shared" si="54"/>
        <v>3873</v>
      </c>
      <c r="W93" s="7">
        <f t="shared" si="55"/>
        <v>31</v>
      </c>
      <c r="X93" s="51">
        <f t="shared" si="56"/>
        <v>40878</v>
      </c>
      <c r="Y93" s="7">
        <f t="shared" si="57"/>
        <v>3873</v>
      </c>
      <c r="Z93" s="60">
        <f>VLOOKUP($A93,[3]!CurveTable,MATCH($Z$4,[3]!CurveType,0))</f>
        <v>6.2468118487325204E-2</v>
      </c>
      <c r="AA93" s="55">
        <f t="shared" si="58"/>
        <v>0.52086790335758804</v>
      </c>
      <c r="AB93" s="7">
        <f t="shared" si="59"/>
        <v>1</v>
      </c>
      <c r="AC93" s="7">
        <f t="shared" si="60"/>
        <v>31</v>
      </c>
      <c r="AD93" s="43">
        <f t="shared" si="61"/>
        <v>16174518.230005341</v>
      </c>
      <c r="AE93" s="43">
        <f t="shared" si="62"/>
        <v>0</v>
      </c>
      <c r="AF93" s="43">
        <f t="shared" si="63"/>
        <v>16174518.230005341</v>
      </c>
      <c r="AG93" s="43">
        <f t="shared" si="64"/>
        <v>0</v>
      </c>
      <c r="AH93" s="43">
        <f t="shared" si="65"/>
        <v>0</v>
      </c>
      <c r="AI93" s="43">
        <f t="shared" si="66"/>
        <v>0</v>
      </c>
      <c r="AJ93" s="43">
        <f t="shared" si="67"/>
        <v>0</v>
      </c>
      <c r="AK93" s="43">
        <f t="shared" si="68"/>
        <v>0</v>
      </c>
      <c r="AL93" s="43">
        <f t="shared" si="69"/>
        <v>0</v>
      </c>
      <c r="AM93" s="53"/>
      <c r="AO93" s="14">
        <f>_xll.EURO(N93,O93,Z93,Z93,R93,U93,0,0)</f>
        <v>0.32471548675351158</v>
      </c>
      <c r="AP93" s="90">
        <f t="shared" si="70"/>
        <v>2068388.6185813691</v>
      </c>
      <c r="AQ93" s="3">
        <f>-_xll.EURO(N93,O93,Z93,Z93,R93,U93,0,1)</f>
        <v>0.14299376551995074</v>
      </c>
    </row>
    <row r="94" spans="1:43">
      <c r="A94" s="47">
        <f t="shared" si="71"/>
        <v>40909</v>
      </c>
      <c r="B94" s="48">
        <f t="shared" si="72"/>
        <v>205479</v>
      </c>
      <c r="C94" s="40">
        <f t="shared" si="51"/>
        <v>6369849</v>
      </c>
      <c r="D94" s="40">
        <f t="shared" si="52"/>
        <v>3299119.1265331819</v>
      </c>
      <c r="E94" s="61">
        <f>VLOOKUP($A94,[3]!CurveTable,MATCH($E$4,[3]!CurveType,0))</f>
        <v>4.9400000000000004</v>
      </c>
      <c r="F94" s="50"/>
      <c r="G94" s="49">
        <f t="shared" si="73"/>
        <v>4.9400000000000004</v>
      </c>
      <c r="H94" s="61">
        <f>VLOOKUP($A94,[3]!CurveTable,MATCH($H$4,[3]!CurveType,0))</f>
        <v>0</v>
      </c>
      <c r="I94" s="49"/>
      <c r="J94" s="49">
        <f t="shared" si="53"/>
        <v>0</v>
      </c>
      <c r="K94" s="61"/>
      <c r="L94" s="49"/>
      <c r="M94" s="49"/>
      <c r="N94" s="49">
        <f t="shared" si="74"/>
        <v>4.53</v>
      </c>
      <c r="O94" s="49">
        <f t="shared" si="76"/>
        <v>3.75</v>
      </c>
      <c r="P94" s="49"/>
      <c r="Q94" s="61">
        <f>VLOOKUP($A94,[3]!CurveTable,MATCH($Q$4,[3]!CurveType,0))</f>
        <v>0.18</v>
      </c>
      <c r="R94" s="61">
        <f>Q94+Summary!C$25</f>
        <v>0.18</v>
      </c>
      <c r="S94" s="61"/>
      <c r="T94" s="70">
        <f t="shared" si="75"/>
        <v>40909</v>
      </c>
      <c r="U94" s="69">
        <f t="shared" si="54"/>
        <v>3904</v>
      </c>
      <c r="W94" s="7">
        <f t="shared" si="55"/>
        <v>31</v>
      </c>
      <c r="X94" s="51">
        <f t="shared" si="56"/>
        <v>40909</v>
      </c>
      <c r="Y94" s="7">
        <f t="shared" si="57"/>
        <v>3904</v>
      </c>
      <c r="Z94" s="60">
        <f>VLOOKUP($A94,[3]!CurveTable,MATCH($Z$4,[3]!CurveType,0))</f>
        <v>6.2510636159390107E-2</v>
      </c>
      <c r="AA94" s="55">
        <f t="shared" si="58"/>
        <v>0.5179273679067089</v>
      </c>
      <c r="AB94" s="7">
        <f t="shared" si="59"/>
        <v>1</v>
      </c>
      <c r="AC94" s="7">
        <f t="shared" si="60"/>
        <v>31</v>
      </c>
      <c r="AD94" s="43">
        <f t="shared" si="61"/>
        <v>16297648.48507392</v>
      </c>
      <c r="AE94" s="43">
        <f t="shared" si="62"/>
        <v>0</v>
      </c>
      <c r="AF94" s="43">
        <f t="shared" si="63"/>
        <v>16297648.48507392</v>
      </c>
      <c r="AG94" s="43">
        <f t="shared" si="64"/>
        <v>0</v>
      </c>
      <c r="AH94" s="43">
        <f t="shared" si="65"/>
        <v>0</v>
      </c>
      <c r="AI94" s="43">
        <f t="shared" si="66"/>
        <v>0</v>
      </c>
      <c r="AJ94" s="43">
        <f t="shared" si="67"/>
        <v>0</v>
      </c>
      <c r="AK94" s="43">
        <f t="shared" si="68"/>
        <v>0</v>
      </c>
      <c r="AL94" s="43">
        <f t="shared" si="69"/>
        <v>0</v>
      </c>
      <c r="AM94" s="53"/>
      <c r="AO94" s="14">
        <f>_xll.EURO(N94,O94,Z94,Z94,R94,U94,0,0)</f>
        <v>0.31554248803843776</v>
      </c>
      <c r="AP94" s="90">
        <f t="shared" si="70"/>
        <v>2009958.0018891548</v>
      </c>
      <c r="AQ94" s="3">
        <f>-_xll.EURO(N94,O94,Z94,Z94,R94,U94,0,1)</f>
        <v>0.13798772476734861</v>
      </c>
    </row>
    <row r="95" spans="1:43">
      <c r="A95" s="47">
        <f t="shared" si="71"/>
        <v>40940</v>
      </c>
      <c r="B95" s="48">
        <f t="shared" si="72"/>
        <v>205479</v>
      </c>
      <c r="C95" s="40">
        <f t="shared" si="51"/>
        <v>5958891</v>
      </c>
      <c r="D95" s="40">
        <f t="shared" si="52"/>
        <v>3068827.8731410415</v>
      </c>
      <c r="E95" s="61">
        <f>VLOOKUP($A95,[3]!CurveTable,MATCH($E$4,[3]!CurveType,0))</f>
        <v>4.82</v>
      </c>
      <c r="F95" s="50"/>
      <c r="G95" s="49">
        <f t="shared" si="73"/>
        <v>4.82</v>
      </c>
      <c r="H95" s="61">
        <f>VLOOKUP($A95,[3]!CurveTable,MATCH($H$4,[3]!CurveType,0))</f>
        <v>0</v>
      </c>
      <c r="I95" s="49"/>
      <c r="J95" s="49">
        <f t="shared" si="53"/>
        <v>0</v>
      </c>
      <c r="K95" s="61"/>
      <c r="L95" s="49"/>
      <c r="M95" s="49"/>
      <c r="N95" s="49">
        <f t="shared" si="74"/>
        <v>4.41</v>
      </c>
      <c r="O95" s="49">
        <f t="shared" si="76"/>
        <v>3.75</v>
      </c>
      <c r="P95" s="49"/>
      <c r="Q95" s="61">
        <f>VLOOKUP($A95,[3]!CurveTable,MATCH($Q$4,[3]!CurveType,0))</f>
        <v>0.17499999999999999</v>
      </c>
      <c r="R95" s="61">
        <f>Q95+Summary!C$25</f>
        <v>0.17499999999999999</v>
      </c>
      <c r="S95" s="61"/>
      <c r="T95" s="70">
        <f t="shared" si="75"/>
        <v>40940</v>
      </c>
      <c r="U95" s="69">
        <f t="shared" si="54"/>
        <v>3935</v>
      </c>
      <c r="W95" s="7">
        <f t="shared" si="55"/>
        <v>29</v>
      </c>
      <c r="X95" s="51">
        <f t="shared" si="56"/>
        <v>40940</v>
      </c>
      <c r="Y95" s="7">
        <f t="shared" si="57"/>
        <v>3935</v>
      </c>
      <c r="Z95" s="60">
        <f>VLOOKUP($A95,[3]!CurveTable,MATCH($Z$4,[3]!CurveType,0))</f>
        <v>6.2553153832054495E-2</v>
      </c>
      <c r="AA95" s="55">
        <f t="shared" si="58"/>
        <v>0.51499983354973966</v>
      </c>
      <c r="AB95" s="7">
        <f t="shared" si="59"/>
        <v>1</v>
      </c>
      <c r="AC95" s="7">
        <f t="shared" si="60"/>
        <v>29</v>
      </c>
      <c r="AD95" s="43">
        <f t="shared" si="61"/>
        <v>14791750.34853982</v>
      </c>
      <c r="AE95" s="43">
        <f t="shared" si="62"/>
        <v>0</v>
      </c>
      <c r="AF95" s="43">
        <f t="shared" si="63"/>
        <v>14791750.34853982</v>
      </c>
      <c r="AG95" s="43">
        <f t="shared" si="64"/>
        <v>0</v>
      </c>
      <c r="AH95" s="43">
        <f t="shared" si="65"/>
        <v>0</v>
      </c>
      <c r="AI95" s="43">
        <f t="shared" si="66"/>
        <v>0</v>
      </c>
      <c r="AJ95" s="43">
        <f t="shared" si="67"/>
        <v>0</v>
      </c>
      <c r="AK95" s="43">
        <f t="shared" si="68"/>
        <v>0</v>
      </c>
      <c r="AL95" s="43">
        <f t="shared" si="69"/>
        <v>0</v>
      </c>
      <c r="AM95" s="53"/>
      <c r="AO95" s="14">
        <f>_xll.EURO(N95,O95,Z95,Z95,R95,U95,0,0)</f>
        <v>0.31991979567891293</v>
      </c>
      <c r="AP95" s="90">
        <f t="shared" si="70"/>
        <v>1906367.1911929131</v>
      </c>
      <c r="AQ95" s="3">
        <f>-_xll.EURO(N95,O95,Z95,Z95,R95,U95,0,1)</f>
        <v>0.1450271627723872</v>
      </c>
    </row>
    <row r="96" spans="1:43">
      <c r="A96" s="47">
        <f t="shared" si="71"/>
        <v>40969</v>
      </c>
      <c r="B96" s="48">
        <f t="shared" si="72"/>
        <v>205479</v>
      </c>
      <c r="C96" s="40">
        <f t="shared" si="51"/>
        <v>6369849</v>
      </c>
      <c r="D96" s="40">
        <f t="shared" si="52"/>
        <v>3263101.105838092</v>
      </c>
      <c r="E96" s="61">
        <f>VLOOKUP($A96,[3]!CurveTable,MATCH($E$4,[3]!CurveType,0))</f>
        <v>4.681</v>
      </c>
      <c r="F96" s="50"/>
      <c r="G96" s="49">
        <f t="shared" si="73"/>
        <v>4.681</v>
      </c>
      <c r="H96" s="61">
        <f>VLOOKUP($A96,[3]!CurveTable,MATCH($H$4,[3]!CurveType,0))</f>
        <v>0</v>
      </c>
      <c r="I96" s="49"/>
      <c r="J96" s="49">
        <f t="shared" si="53"/>
        <v>0</v>
      </c>
      <c r="K96" s="61"/>
      <c r="L96" s="49"/>
      <c r="M96" s="49"/>
      <c r="N96" s="49">
        <f t="shared" si="74"/>
        <v>4.2709999999999999</v>
      </c>
      <c r="O96" s="49">
        <f t="shared" si="76"/>
        <v>3.75</v>
      </c>
      <c r="P96" s="49"/>
      <c r="Q96" s="61">
        <f>VLOOKUP($A96,[3]!CurveTable,MATCH($Q$4,[3]!CurveType,0))</f>
        <v>0.17</v>
      </c>
      <c r="R96" s="61">
        <f>Q96+Summary!C$25</f>
        <v>0.17</v>
      </c>
      <c r="S96" s="61"/>
      <c r="T96" s="70">
        <f t="shared" si="75"/>
        <v>40969</v>
      </c>
      <c r="U96" s="69">
        <f t="shared" si="54"/>
        <v>3964</v>
      </c>
      <c r="W96" s="7">
        <f t="shared" si="55"/>
        <v>31</v>
      </c>
      <c r="X96" s="51">
        <f t="shared" si="56"/>
        <v>40969</v>
      </c>
      <c r="Y96" s="7">
        <f t="shared" si="57"/>
        <v>3964</v>
      </c>
      <c r="Z96" s="60">
        <f>VLOOKUP($A96,[3]!CurveTable,MATCH($Z$4,[3]!CurveType,0))</f>
        <v>6.2592928429606495E-2</v>
      </c>
      <c r="AA96" s="55">
        <f t="shared" si="58"/>
        <v>0.51227291350832527</v>
      </c>
      <c r="AB96" s="7">
        <f t="shared" si="59"/>
        <v>1</v>
      </c>
      <c r="AC96" s="7">
        <f t="shared" si="60"/>
        <v>31</v>
      </c>
      <c r="AD96" s="43">
        <f t="shared" si="61"/>
        <v>15274576.276428109</v>
      </c>
      <c r="AE96" s="43">
        <f t="shared" si="62"/>
        <v>0</v>
      </c>
      <c r="AF96" s="43">
        <f t="shared" si="63"/>
        <v>15274576.276428109</v>
      </c>
      <c r="AG96" s="43">
        <f t="shared" si="64"/>
        <v>0</v>
      </c>
      <c r="AH96" s="43">
        <f t="shared" si="65"/>
        <v>0</v>
      </c>
      <c r="AI96" s="43">
        <f t="shared" si="66"/>
        <v>0</v>
      </c>
      <c r="AJ96" s="43">
        <f t="shared" si="67"/>
        <v>0</v>
      </c>
      <c r="AK96" s="43">
        <f t="shared" si="68"/>
        <v>0</v>
      </c>
      <c r="AL96" s="43">
        <f t="shared" si="69"/>
        <v>0</v>
      </c>
      <c r="AM96" s="53"/>
      <c r="AO96" s="14">
        <f>_xll.EURO(N96,O96,Z96,Z96,R96,U96,0,0)</f>
        <v>0.32804307968469792</v>
      </c>
      <c r="AP96" s="90">
        <f t="shared" si="70"/>
        <v>2089584.8830864935</v>
      </c>
      <c r="AQ96" s="3">
        <f>-_xll.EURO(N96,O96,Z96,Z96,R96,U96,0,1)</f>
        <v>0.15422755089625045</v>
      </c>
    </row>
    <row r="97" spans="1:43">
      <c r="A97" s="47">
        <f t="shared" si="71"/>
        <v>41000</v>
      </c>
      <c r="B97" s="48">
        <f t="shared" si="72"/>
        <v>205479</v>
      </c>
      <c r="C97" s="40">
        <f t="shared" si="51"/>
        <v>6164370</v>
      </c>
      <c r="D97" s="40">
        <f t="shared" si="52"/>
        <v>3139947.9206079007</v>
      </c>
      <c r="E97" s="61">
        <f>VLOOKUP($A97,[3]!CurveTable,MATCH($E$4,[3]!CurveType,0))</f>
        <v>4.5110000000000001</v>
      </c>
      <c r="F97" s="50"/>
      <c r="G97" s="49">
        <f t="shared" si="73"/>
        <v>4.5110000000000001</v>
      </c>
      <c r="H97" s="61">
        <f>VLOOKUP($A97,[3]!CurveTable,MATCH($H$4,[3]!CurveType,0))</f>
        <v>0</v>
      </c>
      <c r="I97" s="49"/>
      <c r="J97" s="49">
        <f t="shared" si="53"/>
        <v>0</v>
      </c>
      <c r="K97" s="61"/>
      <c r="L97" s="49"/>
      <c r="M97" s="49"/>
      <c r="N97" s="49">
        <f t="shared" si="74"/>
        <v>4.101</v>
      </c>
      <c r="O97" s="49">
        <f t="shared" si="76"/>
        <v>3.75</v>
      </c>
      <c r="P97" s="49"/>
      <c r="Q97" s="61">
        <f>VLOOKUP($A97,[3]!CurveTable,MATCH($Q$4,[3]!CurveType,0))</f>
        <v>0.17</v>
      </c>
      <c r="R97" s="61">
        <f>Q97+Summary!C$25</f>
        <v>0.17</v>
      </c>
      <c r="S97" s="61"/>
      <c r="T97" s="70">
        <f t="shared" si="75"/>
        <v>41000</v>
      </c>
      <c r="U97" s="69">
        <f t="shared" si="54"/>
        <v>3995</v>
      </c>
      <c r="W97" s="7">
        <f t="shared" si="55"/>
        <v>30</v>
      </c>
      <c r="X97" s="51">
        <f t="shared" si="56"/>
        <v>41000</v>
      </c>
      <c r="Y97" s="7">
        <f t="shared" si="57"/>
        <v>3995</v>
      </c>
      <c r="Z97" s="60">
        <f>VLOOKUP($A97,[3]!CurveTable,MATCH($Z$4,[3]!CurveType,0))</f>
        <v>6.2635446103432205E-2</v>
      </c>
      <c r="AA97" s="55">
        <f t="shared" si="58"/>
        <v>0.50937044995804936</v>
      </c>
      <c r="AB97" s="7">
        <f t="shared" si="59"/>
        <v>1</v>
      </c>
      <c r="AC97" s="7">
        <f t="shared" si="60"/>
        <v>30</v>
      </c>
      <c r="AD97" s="43">
        <f t="shared" si="61"/>
        <v>14164305.069862241</v>
      </c>
      <c r="AE97" s="43">
        <f t="shared" si="62"/>
        <v>0</v>
      </c>
      <c r="AF97" s="43">
        <f t="shared" si="63"/>
        <v>14164305.069862241</v>
      </c>
      <c r="AG97" s="43">
        <f t="shared" si="64"/>
        <v>0</v>
      </c>
      <c r="AH97" s="43">
        <f t="shared" si="65"/>
        <v>0</v>
      </c>
      <c r="AI97" s="43">
        <f t="shared" si="66"/>
        <v>0</v>
      </c>
      <c r="AJ97" s="43">
        <f t="shared" si="67"/>
        <v>0</v>
      </c>
      <c r="AK97" s="43">
        <f t="shared" si="68"/>
        <v>0</v>
      </c>
      <c r="AL97" s="43">
        <f t="shared" si="69"/>
        <v>0</v>
      </c>
      <c r="AM97" s="53"/>
      <c r="AO97" s="14">
        <f>_xll.EURO(N97,O97,Z97,Z97,R97,U97,0,0)</f>
        <v>0.35494961543967041</v>
      </c>
      <c r="AP97" s="90">
        <f t="shared" si="70"/>
        <v>2188040.7609278411</v>
      </c>
      <c r="AQ97" s="3">
        <f>-_xll.EURO(N97,O97,Z97,Z97,R97,U97,0,1)</f>
        <v>0.166272192209836</v>
      </c>
    </row>
    <row r="98" spans="1:43">
      <c r="A98" s="47">
        <f t="shared" si="71"/>
        <v>41030</v>
      </c>
      <c r="B98" s="48">
        <f t="shared" si="72"/>
        <v>205479</v>
      </c>
      <c r="C98" s="40">
        <f t="shared" si="51"/>
        <v>6369849</v>
      </c>
      <c r="D98" s="40">
        <f t="shared" si="52"/>
        <v>3226799.2637446532</v>
      </c>
      <c r="E98" s="61">
        <f>VLOOKUP($A98,[3]!CurveTable,MATCH($E$4,[3]!CurveType,0))</f>
        <v>4.57</v>
      </c>
      <c r="F98" s="50"/>
      <c r="G98" s="49">
        <f t="shared" si="73"/>
        <v>4.57</v>
      </c>
      <c r="H98" s="61">
        <f>VLOOKUP($A98,[3]!CurveTable,MATCH($H$4,[3]!CurveType,0))</f>
        <v>0</v>
      </c>
      <c r="I98" s="49"/>
      <c r="J98" s="49">
        <f t="shared" si="53"/>
        <v>0</v>
      </c>
      <c r="K98" s="61"/>
      <c r="L98" s="49"/>
      <c r="M98" s="49"/>
      <c r="N98" s="49">
        <f t="shared" si="74"/>
        <v>4.16</v>
      </c>
      <c r="O98" s="49">
        <f t="shared" si="76"/>
        <v>3.75</v>
      </c>
      <c r="P98" s="49"/>
      <c r="Q98" s="61">
        <f>VLOOKUP($A98,[3]!CurveTable,MATCH($Q$4,[3]!CurveType,0))</f>
        <v>0.17</v>
      </c>
      <c r="R98" s="61">
        <f>Q98+Summary!C$25</f>
        <v>0.17</v>
      </c>
      <c r="S98" s="61"/>
      <c r="T98" s="70">
        <f t="shared" si="75"/>
        <v>41030</v>
      </c>
      <c r="U98" s="69">
        <f t="shared" si="54"/>
        <v>4025</v>
      </c>
      <c r="W98" s="7">
        <f t="shared" si="55"/>
        <v>31</v>
      </c>
      <c r="X98" s="51">
        <f t="shared" si="56"/>
        <v>41030</v>
      </c>
      <c r="Y98" s="7">
        <f t="shared" si="57"/>
        <v>4025</v>
      </c>
      <c r="Z98" s="60">
        <f>VLOOKUP($A98,[3]!CurveTable,MATCH($Z$4,[3]!CurveType,0))</f>
        <v>6.2676592239963899E-2</v>
      </c>
      <c r="AA98" s="55">
        <f t="shared" si="58"/>
        <v>0.50657390210421838</v>
      </c>
      <c r="AB98" s="7">
        <f t="shared" si="59"/>
        <v>1</v>
      </c>
      <c r="AC98" s="7">
        <f t="shared" si="60"/>
        <v>31</v>
      </c>
      <c r="AD98" s="43">
        <f t="shared" si="61"/>
        <v>14746472.635313066</v>
      </c>
      <c r="AE98" s="43">
        <f t="shared" si="62"/>
        <v>0</v>
      </c>
      <c r="AF98" s="43">
        <f t="shared" si="63"/>
        <v>14746472.635313066</v>
      </c>
      <c r="AG98" s="43">
        <f t="shared" si="64"/>
        <v>0</v>
      </c>
      <c r="AH98" s="43">
        <f t="shared" si="65"/>
        <v>0</v>
      </c>
      <c r="AI98" s="43">
        <f t="shared" si="66"/>
        <v>0</v>
      </c>
      <c r="AJ98" s="43">
        <f t="shared" si="67"/>
        <v>0</v>
      </c>
      <c r="AK98" s="43">
        <f t="shared" si="68"/>
        <v>0</v>
      </c>
      <c r="AL98" s="43">
        <f t="shared" si="69"/>
        <v>0</v>
      </c>
      <c r="AM98" s="53"/>
      <c r="AO98" s="14">
        <f>_xll.EURO(N98,O98,Z98,Z98,R98,U98,0,0)</f>
        <v>0.34492125685191666</v>
      </c>
      <c r="AP98" s="90">
        <f t="shared" si="70"/>
        <v>2197096.3230369245</v>
      </c>
      <c r="AQ98" s="3">
        <f>-_xll.EURO(N98,O98,Z98,Z98,R98,U98,0,1)</f>
        <v>0.16069369127605712</v>
      </c>
    </row>
    <row r="99" spans="1:43">
      <c r="A99" s="47">
        <f t="shared" si="71"/>
        <v>41061</v>
      </c>
      <c r="B99" s="48">
        <f t="shared" si="72"/>
        <v>205479</v>
      </c>
      <c r="C99" s="40">
        <f t="shared" si="51"/>
        <v>6164370</v>
      </c>
      <c r="D99" s="40">
        <f t="shared" si="52"/>
        <v>3104973.4521111571</v>
      </c>
      <c r="E99" s="61">
        <f>VLOOKUP($A99,[3]!CurveTable,MATCH($E$4,[3]!CurveType,0))</f>
        <v>4.6100000000000003</v>
      </c>
      <c r="F99" s="50"/>
      <c r="G99" s="49">
        <f t="shared" si="73"/>
        <v>4.6100000000000003</v>
      </c>
      <c r="H99" s="61">
        <f>VLOOKUP($A99,[3]!CurveTable,MATCH($H$4,[3]!CurveType,0))</f>
        <v>0</v>
      </c>
      <c r="I99" s="49"/>
      <c r="J99" s="49">
        <f t="shared" si="53"/>
        <v>0</v>
      </c>
      <c r="K99" s="61"/>
      <c r="L99" s="49"/>
      <c r="M99" s="49"/>
      <c r="N99" s="49">
        <f t="shared" si="74"/>
        <v>4.2</v>
      </c>
      <c r="O99" s="49">
        <f t="shared" si="76"/>
        <v>3.75</v>
      </c>
      <c r="P99" s="49"/>
      <c r="Q99" s="61">
        <f>VLOOKUP($A99,[3]!CurveTable,MATCH($Q$4,[3]!CurveType,0))</f>
        <v>0.17</v>
      </c>
      <c r="R99" s="61">
        <f>Q99+Summary!C$25</f>
        <v>0.17</v>
      </c>
      <c r="S99" s="61"/>
      <c r="T99" s="70">
        <f t="shared" si="75"/>
        <v>41061</v>
      </c>
      <c r="U99" s="69">
        <f t="shared" si="54"/>
        <v>4056</v>
      </c>
      <c r="W99" s="7">
        <f t="shared" si="55"/>
        <v>30</v>
      </c>
      <c r="X99" s="51">
        <f t="shared" si="56"/>
        <v>41061</v>
      </c>
      <c r="Y99" s="7">
        <f t="shared" si="57"/>
        <v>4056</v>
      </c>
      <c r="Z99" s="60">
        <f>VLOOKUP($A99,[3]!CurveTable,MATCH($Z$4,[3]!CurveType,0))</f>
        <v>6.2719109914969498E-2</v>
      </c>
      <c r="AA99" s="55">
        <f t="shared" si="58"/>
        <v>0.50369680147543983</v>
      </c>
      <c r="AB99" s="7">
        <f t="shared" si="59"/>
        <v>1</v>
      </c>
      <c r="AC99" s="7">
        <f t="shared" si="60"/>
        <v>30</v>
      </c>
      <c r="AD99" s="43">
        <f t="shared" si="61"/>
        <v>14313927.614232436</v>
      </c>
      <c r="AE99" s="43">
        <f t="shared" si="62"/>
        <v>0</v>
      </c>
      <c r="AF99" s="43">
        <f t="shared" si="63"/>
        <v>14313927.614232436</v>
      </c>
      <c r="AG99" s="43">
        <f t="shared" si="64"/>
        <v>0</v>
      </c>
      <c r="AH99" s="43">
        <f t="shared" si="65"/>
        <v>0</v>
      </c>
      <c r="AI99" s="43">
        <f t="shared" si="66"/>
        <v>0</v>
      </c>
      <c r="AJ99" s="43">
        <f t="shared" si="67"/>
        <v>0</v>
      </c>
      <c r="AK99" s="43">
        <f t="shared" si="68"/>
        <v>0</v>
      </c>
      <c r="AL99" s="43">
        <f t="shared" si="69"/>
        <v>0</v>
      </c>
      <c r="AM99" s="53"/>
      <c r="AO99" s="14">
        <f>_xll.EURO(N99,O99,Z99,Z99,R99,U99,0,0)</f>
        <v>0.33821079290677236</v>
      </c>
      <c r="AP99" s="90">
        <f t="shared" si="70"/>
        <v>2084856.4654707203</v>
      </c>
      <c r="AQ99" s="3">
        <f>-_xll.EURO(N99,O99,Z99,Z99,R99,U99,0,1)</f>
        <v>0.15669762239030674</v>
      </c>
    </row>
    <row r="100" spans="1:43">
      <c r="A100" s="47">
        <f t="shared" si="71"/>
        <v>41091</v>
      </c>
      <c r="B100" s="48">
        <f t="shared" si="72"/>
        <v>205479</v>
      </c>
      <c r="C100" s="40">
        <f t="shared" si="51"/>
        <v>6369849</v>
      </c>
      <c r="D100" s="40">
        <f t="shared" si="52"/>
        <v>3190814.9338336531</v>
      </c>
      <c r="E100" s="61">
        <f>VLOOKUP($A100,[3]!CurveTable,MATCH($E$4,[3]!CurveType,0))</f>
        <v>4.6550000000000002</v>
      </c>
      <c r="F100" s="50"/>
      <c r="G100" s="49">
        <f t="shared" si="73"/>
        <v>4.6550000000000002</v>
      </c>
      <c r="H100" s="61">
        <f>VLOOKUP($A100,[3]!CurveTable,MATCH($H$4,[3]!CurveType,0))</f>
        <v>0</v>
      </c>
      <c r="I100" s="49"/>
      <c r="J100" s="49">
        <f t="shared" si="53"/>
        <v>0</v>
      </c>
      <c r="K100" s="61"/>
      <c r="L100" s="49"/>
      <c r="M100" s="49"/>
      <c r="N100" s="49">
        <f t="shared" si="74"/>
        <v>4.2450000000000001</v>
      </c>
      <c r="O100" s="49">
        <f t="shared" si="76"/>
        <v>3.75</v>
      </c>
      <c r="P100" s="49"/>
      <c r="Q100" s="61">
        <f>VLOOKUP($A100,[3]!CurveTable,MATCH($Q$4,[3]!CurveType,0))</f>
        <v>0.17</v>
      </c>
      <c r="R100" s="61">
        <f>Q100+Summary!C$25</f>
        <v>0.17</v>
      </c>
      <c r="S100" s="61"/>
      <c r="T100" s="70">
        <f t="shared" si="75"/>
        <v>41091</v>
      </c>
      <c r="U100" s="69">
        <f t="shared" si="54"/>
        <v>4086</v>
      </c>
      <c r="W100" s="7">
        <f t="shared" si="55"/>
        <v>31</v>
      </c>
      <c r="X100" s="51">
        <f t="shared" si="56"/>
        <v>41091</v>
      </c>
      <c r="Y100" s="7">
        <f t="shared" si="57"/>
        <v>4086</v>
      </c>
      <c r="Z100" s="60">
        <f>VLOOKUP($A100,[3]!CurveTable,MATCH($Z$4,[3]!CurveType,0))</f>
        <v>6.2760256052643904E-2</v>
      </c>
      <c r="AA100" s="55">
        <f t="shared" si="58"/>
        <v>0.50092473680830629</v>
      </c>
      <c r="AB100" s="7">
        <f t="shared" si="59"/>
        <v>1</v>
      </c>
      <c r="AC100" s="7">
        <f t="shared" si="60"/>
        <v>31</v>
      </c>
      <c r="AD100" s="43">
        <f t="shared" si="61"/>
        <v>14853243.516995655</v>
      </c>
      <c r="AE100" s="43">
        <f t="shared" si="62"/>
        <v>0</v>
      </c>
      <c r="AF100" s="43">
        <f t="shared" si="63"/>
        <v>14853243.516995655</v>
      </c>
      <c r="AG100" s="43">
        <f t="shared" si="64"/>
        <v>0</v>
      </c>
      <c r="AH100" s="43">
        <f t="shared" si="65"/>
        <v>0</v>
      </c>
      <c r="AI100" s="43">
        <f t="shared" si="66"/>
        <v>0</v>
      </c>
      <c r="AJ100" s="43">
        <f t="shared" si="67"/>
        <v>0</v>
      </c>
      <c r="AK100" s="43">
        <f t="shared" si="68"/>
        <v>0</v>
      </c>
      <c r="AL100" s="43">
        <f t="shared" si="69"/>
        <v>0</v>
      </c>
      <c r="AM100" s="53"/>
      <c r="AO100" s="14">
        <f>_xll.EURO(N100,O100,Z100,Z100,R100,U100,0,0)</f>
        <v>0.33092762692581446</v>
      </c>
      <c r="AP100" s="90">
        <f t="shared" si="70"/>
        <v>2107959.0134457722</v>
      </c>
      <c r="AQ100" s="3">
        <f>-_xll.EURO(N100,O100,Z100,Z100,R100,U100,0,1)</f>
        <v>0.15248481139537184</v>
      </c>
    </row>
    <row r="101" spans="1:43">
      <c r="A101" s="47">
        <f t="shared" si="71"/>
        <v>41122</v>
      </c>
      <c r="B101" s="48">
        <f t="shared" si="72"/>
        <v>205479</v>
      </c>
      <c r="C101" s="40">
        <f t="shared" si="51"/>
        <v>6369849</v>
      </c>
      <c r="D101" s="40">
        <f t="shared" si="52"/>
        <v>3172648.9836172396</v>
      </c>
      <c r="E101" s="61">
        <f>VLOOKUP($A101,[3]!CurveTable,MATCH($E$4,[3]!CurveType,0))</f>
        <v>4.6900000000000004</v>
      </c>
      <c r="F101" s="50"/>
      <c r="G101" s="49">
        <f t="shared" si="73"/>
        <v>4.6900000000000004</v>
      </c>
      <c r="H101" s="61">
        <f>VLOOKUP($A101,[3]!CurveTable,MATCH($H$4,[3]!CurveType,0))</f>
        <v>0</v>
      </c>
      <c r="I101" s="49"/>
      <c r="J101" s="49">
        <f t="shared" si="53"/>
        <v>0</v>
      </c>
      <c r="K101" s="61"/>
      <c r="L101" s="49"/>
      <c r="M101" s="49"/>
      <c r="N101" s="49">
        <f t="shared" si="74"/>
        <v>4.28</v>
      </c>
      <c r="O101" s="49">
        <f t="shared" si="76"/>
        <v>3.75</v>
      </c>
      <c r="P101" s="49"/>
      <c r="Q101" s="61">
        <f>VLOOKUP($A101,[3]!CurveTable,MATCH($Q$4,[3]!CurveType,0))</f>
        <v>0.17</v>
      </c>
      <c r="R101" s="61">
        <f>Q101+Summary!C$25</f>
        <v>0.17</v>
      </c>
      <c r="S101" s="61"/>
      <c r="T101" s="70">
        <f t="shared" si="75"/>
        <v>41122</v>
      </c>
      <c r="U101" s="69">
        <f t="shared" si="54"/>
        <v>4117</v>
      </c>
      <c r="W101" s="7">
        <f t="shared" si="55"/>
        <v>31</v>
      </c>
      <c r="X101" s="51">
        <f t="shared" si="56"/>
        <v>41122</v>
      </c>
      <c r="Y101" s="7">
        <f t="shared" si="57"/>
        <v>4117</v>
      </c>
      <c r="Z101" s="60">
        <f>VLOOKUP($A101,[3]!CurveTable,MATCH($Z$4,[3]!CurveType,0))</f>
        <v>6.2802773728829905E-2</v>
      </c>
      <c r="AA101" s="55">
        <f t="shared" si="58"/>
        <v>0.49807287168302411</v>
      </c>
      <c r="AB101" s="7">
        <f t="shared" si="59"/>
        <v>1</v>
      </c>
      <c r="AC101" s="7">
        <f t="shared" si="60"/>
        <v>31</v>
      </c>
      <c r="AD101" s="43">
        <f t="shared" si="61"/>
        <v>14879723.733164854</v>
      </c>
      <c r="AE101" s="43">
        <f t="shared" si="62"/>
        <v>0</v>
      </c>
      <c r="AF101" s="43">
        <f t="shared" si="63"/>
        <v>14879723.733164854</v>
      </c>
      <c r="AG101" s="43">
        <f t="shared" si="64"/>
        <v>0</v>
      </c>
      <c r="AH101" s="43">
        <f t="shared" si="65"/>
        <v>0</v>
      </c>
      <c r="AI101" s="43">
        <f t="shared" si="66"/>
        <v>0</v>
      </c>
      <c r="AJ101" s="43">
        <f t="shared" si="67"/>
        <v>0</v>
      </c>
      <c r="AK101" s="43">
        <f t="shared" si="68"/>
        <v>0</v>
      </c>
      <c r="AL101" s="43">
        <f t="shared" si="69"/>
        <v>0</v>
      </c>
      <c r="AM101" s="53"/>
      <c r="AO101" s="14">
        <f>_xll.EURO(N101,O101,Z101,Z101,R101,U101,0,0)</f>
        <v>0.32533411930107314</v>
      </c>
      <c r="AP101" s="90">
        <f t="shared" si="70"/>
        <v>2072329.2144958214</v>
      </c>
      <c r="AQ101" s="3">
        <f>-_xll.EURO(N101,O101,Z101,Z101,R101,U101,0,1)</f>
        <v>0.14907494830603982</v>
      </c>
    </row>
    <row r="102" spans="1:43">
      <c r="A102" s="47">
        <f t="shared" si="71"/>
        <v>41153</v>
      </c>
      <c r="B102" s="48">
        <f t="shared" si="72"/>
        <v>205479</v>
      </c>
      <c r="C102" s="40">
        <f t="shared" si="51"/>
        <v>6164370</v>
      </c>
      <c r="D102" s="40">
        <f t="shared" si="52"/>
        <v>3052804.2695176466</v>
      </c>
      <c r="E102" s="61">
        <f>VLOOKUP($A102,[3]!CurveTable,MATCH($E$4,[3]!CurveType,0))</f>
        <v>4.6950000000000003</v>
      </c>
      <c r="F102" s="50"/>
      <c r="G102" s="49">
        <f t="shared" si="73"/>
        <v>4.6950000000000003</v>
      </c>
      <c r="H102" s="61">
        <f>VLOOKUP($A102,[3]!CurveTable,MATCH($H$4,[3]!CurveType,0))</f>
        <v>0</v>
      </c>
      <c r="I102" s="49"/>
      <c r="J102" s="49">
        <f t="shared" si="53"/>
        <v>0</v>
      </c>
      <c r="K102" s="61"/>
      <c r="L102" s="49"/>
      <c r="M102" s="49"/>
      <c r="N102" s="49">
        <f t="shared" si="74"/>
        <v>4.2850000000000001</v>
      </c>
      <c r="O102" s="49">
        <f t="shared" si="76"/>
        <v>3.75</v>
      </c>
      <c r="P102" s="49"/>
      <c r="Q102" s="61">
        <f>VLOOKUP($A102,[3]!CurveTable,MATCH($Q$4,[3]!CurveType,0))</f>
        <v>0.17</v>
      </c>
      <c r="R102" s="61">
        <f>Q102+Summary!C$25</f>
        <v>0.17</v>
      </c>
      <c r="S102" s="61"/>
      <c r="T102" s="70">
        <f t="shared" si="75"/>
        <v>41153</v>
      </c>
      <c r="U102" s="69">
        <f t="shared" si="54"/>
        <v>4148</v>
      </c>
      <c r="W102" s="7">
        <f t="shared" si="55"/>
        <v>30</v>
      </c>
      <c r="X102" s="51">
        <f t="shared" si="56"/>
        <v>41153</v>
      </c>
      <c r="Y102" s="7">
        <f t="shared" si="57"/>
        <v>4148</v>
      </c>
      <c r="Z102" s="60">
        <f>VLOOKUP($A102,[3]!CurveTable,MATCH($Z$4,[3]!CurveType,0))</f>
        <v>6.2845291405616302E-2</v>
      </c>
      <c r="AA102" s="55">
        <f t="shared" si="58"/>
        <v>0.49523378212496111</v>
      </c>
      <c r="AB102" s="7">
        <f t="shared" si="59"/>
        <v>1</v>
      </c>
      <c r="AC102" s="7">
        <f t="shared" si="60"/>
        <v>30</v>
      </c>
      <c r="AD102" s="43">
        <f t="shared" si="61"/>
        <v>14332916.045385351</v>
      </c>
      <c r="AE102" s="43">
        <f t="shared" si="62"/>
        <v>0</v>
      </c>
      <c r="AF102" s="43">
        <f t="shared" si="63"/>
        <v>14332916.045385351</v>
      </c>
      <c r="AG102" s="43">
        <f t="shared" si="64"/>
        <v>0</v>
      </c>
      <c r="AH102" s="43">
        <f t="shared" si="65"/>
        <v>0</v>
      </c>
      <c r="AI102" s="43">
        <f t="shared" si="66"/>
        <v>0</v>
      </c>
      <c r="AJ102" s="43">
        <f t="shared" si="67"/>
        <v>0</v>
      </c>
      <c r="AK102" s="43">
        <f t="shared" si="68"/>
        <v>0</v>
      </c>
      <c r="AL102" s="43">
        <f t="shared" si="69"/>
        <v>0</v>
      </c>
      <c r="AM102" s="53"/>
      <c r="AO102" s="14">
        <f>_xll.EURO(N102,O102,Z102,Z102,R102,U102,0,0)</f>
        <v>0.32427770497890351</v>
      </c>
      <c r="AP102" s="90">
        <f t="shared" si="70"/>
        <v>1998967.7562408035</v>
      </c>
      <c r="AQ102" s="3">
        <f>-_xll.EURO(N102,O102,Z102,Z102,R102,U102,0,1)</f>
        <v>0.14782757430595533</v>
      </c>
    </row>
    <row r="103" spans="1:43">
      <c r="A103" s="47">
        <f t="shared" si="71"/>
        <v>41183</v>
      </c>
      <c r="B103" s="48">
        <f t="shared" si="72"/>
        <v>205479</v>
      </c>
      <c r="C103" s="40">
        <f t="shared" si="51"/>
        <v>6369849</v>
      </c>
      <c r="D103" s="40">
        <f t="shared" si="52"/>
        <v>3137140.4975519539</v>
      </c>
      <c r="E103" s="61">
        <f>VLOOKUP($A103,[3]!CurveTable,MATCH($E$4,[3]!CurveType,0))</f>
        <v>4.7249999999999996</v>
      </c>
      <c r="F103" s="50"/>
      <c r="G103" s="49">
        <f t="shared" si="73"/>
        <v>4.7249999999999996</v>
      </c>
      <c r="H103" s="61">
        <f>VLOOKUP($A103,[3]!CurveTable,MATCH($H$4,[3]!CurveType,0))</f>
        <v>0</v>
      </c>
      <c r="I103" s="49"/>
      <c r="J103" s="49">
        <f t="shared" si="53"/>
        <v>0</v>
      </c>
      <c r="K103" s="61"/>
      <c r="L103" s="49"/>
      <c r="M103" s="49"/>
      <c r="N103" s="49">
        <f t="shared" si="74"/>
        <v>4.3149999999999995</v>
      </c>
      <c r="O103" s="49">
        <f t="shared" si="76"/>
        <v>3.75</v>
      </c>
      <c r="P103" s="49"/>
      <c r="Q103" s="61">
        <f>VLOOKUP($A103,[3]!CurveTable,MATCH($Q$4,[3]!CurveType,0))</f>
        <v>0.17</v>
      </c>
      <c r="R103" s="61">
        <f>Q103+Summary!C$25</f>
        <v>0.17</v>
      </c>
      <c r="S103" s="61"/>
      <c r="T103" s="70">
        <f t="shared" si="75"/>
        <v>41183</v>
      </c>
      <c r="U103" s="69">
        <f t="shared" si="54"/>
        <v>4178</v>
      </c>
      <c r="W103" s="7">
        <f t="shared" si="55"/>
        <v>31</v>
      </c>
      <c r="X103" s="51">
        <f t="shared" si="56"/>
        <v>41183</v>
      </c>
      <c r="Y103" s="7">
        <f t="shared" si="57"/>
        <v>4178</v>
      </c>
      <c r="Z103" s="60">
        <f>VLOOKUP($A103,[3]!CurveTable,MATCH($Z$4,[3]!CurveType,0))</f>
        <v>6.2886437545012899E-2</v>
      </c>
      <c r="AA103" s="55">
        <f t="shared" si="58"/>
        <v>0.49249840891863433</v>
      </c>
      <c r="AB103" s="7">
        <f t="shared" si="59"/>
        <v>1</v>
      </c>
      <c r="AC103" s="7">
        <f t="shared" si="60"/>
        <v>31</v>
      </c>
      <c r="AD103" s="43">
        <f t="shared" si="61"/>
        <v>14822988.850932982</v>
      </c>
      <c r="AE103" s="43">
        <f t="shared" si="62"/>
        <v>0</v>
      </c>
      <c r="AF103" s="43">
        <f t="shared" si="63"/>
        <v>14822988.850932982</v>
      </c>
      <c r="AG103" s="43">
        <f t="shared" si="64"/>
        <v>0</v>
      </c>
      <c r="AH103" s="43">
        <f t="shared" si="65"/>
        <v>0</v>
      </c>
      <c r="AI103" s="43">
        <f t="shared" si="66"/>
        <v>0</v>
      </c>
      <c r="AJ103" s="43">
        <f t="shared" si="67"/>
        <v>0</v>
      </c>
      <c r="AK103" s="43">
        <f t="shared" si="68"/>
        <v>0</v>
      </c>
      <c r="AL103" s="43">
        <f t="shared" si="69"/>
        <v>0</v>
      </c>
      <c r="AM103" s="53"/>
      <c r="AO103" s="14">
        <f>_xll.EURO(N103,O103,Z103,Z103,R103,U103,0,0)</f>
        <v>0.31958294506310869</v>
      </c>
      <c r="AP103" s="90">
        <f t="shared" si="70"/>
        <v>2035695.1030272979</v>
      </c>
      <c r="AQ103" s="3">
        <f>-_xll.EURO(N103,O103,Z103,Z103,R103,U103,0,1)</f>
        <v>0.14491010006975488</v>
      </c>
    </row>
    <row r="104" spans="1:43">
      <c r="A104" s="47">
        <f t="shared" si="71"/>
        <v>41214</v>
      </c>
      <c r="B104" s="48">
        <f t="shared" si="72"/>
        <v>205479</v>
      </c>
      <c r="C104" s="40">
        <f t="shared" si="51"/>
        <v>6164370</v>
      </c>
      <c r="D104" s="40">
        <f t="shared" si="52"/>
        <v>3018595.5875556171</v>
      </c>
      <c r="E104" s="61">
        <f>VLOOKUP($A104,[3]!CurveTable,MATCH($E$4,[3]!CurveType,0))</f>
        <v>4.835</v>
      </c>
      <c r="F104" s="50"/>
      <c r="G104" s="49">
        <f t="shared" si="73"/>
        <v>4.835</v>
      </c>
      <c r="H104" s="61">
        <f>VLOOKUP($A104,[3]!CurveTable,MATCH($H$4,[3]!CurveType,0))</f>
        <v>0</v>
      </c>
      <c r="I104" s="49"/>
      <c r="J104" s="49">
        <f t="shared" si="53"/>
        <v>0</v>
      </c>
      <c r="K104" s="61"/>
      <c r="L104" s="49"/>
      <c r="M104" s="49"/>
      <c r="N104" s="49">
        <f t="shared" si="74"/>
        <v>4.4249999999999998</v>
      </c>
      <c r="O104" s="49">
        <f t="shared" si="76"/>
        <v>3.75</v>
      </c>
      <c r="P104" s="49"/>
      <c r="Q104" s="61">
        <f>VLOOKUP($A104,[3]!CurveTable,MATCH($Q$4,[3]!CurveType,0))</f>
        <v>0.17</v>
      </c>
      <c r="R104" s="61">
        <f>Q104+Summary!C$25</f>
        <v>0.17</v>
      </c>
      <c r="S104" s="61"/>
      <c r="T104" s="70">
        <f t="shared" si="75"/>
        <v>41214</v>
      </c>
      <c r="U104" s="69">
        <f t="shared" si="54"/>
        <v>4209</v>
      </c>
      <c r="W104" s="7">
        <f t="shared" si="55"/>
        <v>30</v>
      </c>
      <c r="X104" s="51">
        <f t="shared" si="56"/>
        <v>41214</v>
      </c>
      <c r="Y104" s="7">
        <f t="shared" si="57"/>
        <v>4209</v>
      </c>
      <c r="Z104" s="60">
        <f>VLOOKUP($A104,[3]!CurveTable,MATCH($Z$4,[3]!CurveType,0))</f>
        <v>6.2928955222979699E-2</v>
      </c>
      <c r="AA104" s="55">
        <f t="shared" si="58"/>
        <v>0.48968436150906208</v>
      </c>
      <c r="AB104" s="7">
        <f t="shared" si="59"/>
        <v>1</v>
      </c>
      <c r="AC104" s="7">
        <f t="shared" si="60"/>
        <v>30</v>
      </c>
      <c r="AD104" s="43">
        <f t="shared" si="61"/>
        <v>14594909.665831409</v>
      </c>
      <c r="AE104" s="43">
        <f t="shared" si="62"/>
        <v>0</v>
      </c>
      <c r="AF104" s="43">
        <f t="shared" si="63"/>
        <v>14594909.665831409</v>
      </c>
      <c r="AG104" s="43">
        <f t="shared" si="64"/>
        <v>0</v>
      </c>
      <c r="AH104" s="43">
        <f t="shared" si="65"/>
        <v>0</v>
      </c>
      <c r="AI104" s="43">
        <f t="shared" si="66"/>
        <v>0</v>
      </c>
      <c r="AJ104" s="43">
        <f t="shared" si="67"/>
        <v>0</v>
      </c>
      <c r="AK104" s="43">
        <f t="shared" si="68"/>
        <v>0</v>
      </c>
      <c r="AL104" s="43">
        <f t="shared" si="69"/>
        <v>0</v>
      </c>
      <c r="AM104" s="53"/>
      <c r="AO104" s="14">
        <f>_xll.EURO(N104,O104,Z104,Z104,R104,U104,0,0)</f>
        <v>0.30382329768569205</v>
      </c>
      <c r="AP104" s="90">
        <f t="shared" si="70"/>
        <v>1872879.2215547494</v>
      </c>
      <c r="AQ104" s="3">
        <f>-_xll.EURO(N104,O104,Z104,Z104,R104,U104,0,1)</f>
        <v>0.13681116607681429</v>
      </c>
    </row>
    <row r="105" spans="1:43">
      <c r="A105" s="47">
        <f t="shared" si="71"/>
        <v>41244</v>
      </c>
      <c r="B105" s="48">
        <f t="shared" si="72"/>
        <v>205479</v>
      </c>
      <c r="C105" s="40">
        <f t="shared" si="51"/>
        <v>6369849</v>
      </c>
      <c r="D105" s="40">
        <f t="shared" si="52"/>
        <v>3101945.4982465561</v>
      </c>
      <c r="E105" s="61">
        <f>VLOOKUP($A105,[3]!CurveTable,MATCH($E$4,[3]!CurveType,0))</f>
        <v>4.9550000000000001</v>
      </c>
      <c r="F105" s="50"/>
      <c r="G105" s="49">
        <f t="shared" si="73"/>
        <v>4.9550000000000001</v>
      </c>
      <c r="H105" s="61">
        <f>VLOOKUP($A105,[3]!CurveTable,MATCH($H$4,[3]!CurveType,0))</f>
        <v>0</v>
      </c>
      <c r="I105" s="49"/>
      <c r="J105" s="49">
        <f t="shared" si="53"/>
        <v>0</v>
      </c>
      <c r="K105" s="61"/>
      <c r="L105" s="49"/>
      <c r="M105" s="49"/>
      <c r="N105" s="49">
        <f t="shared" si="74"/>
        <v>4.5449999999999999</v>
      </c>
      <c r="O105" s="49">
        <f t="shared" si="76"/>
        <v>3.75</v>
      </c>
      <c r="P105" s="49"/>
      <c r="Q105" s="61">
        <f>VLOOKUP($A105,[3]!CurveTable,MATCH($Q$4,[3]!CurveType,0))</f>
        <v>0.17</v>
      </c>
      <c r="R105" s="61">
        <f>Q105+Summary!C$25</f>
        <v>0.17</v>
      </c>
      <c r="S105" s="61"/>
      <c r="T105" s="70">
        <f t="shared" si="75"/>
        <v>41244</v>
      </c>
      <c r="U105" s="69">
        <f t="shared" si="54"/>
        <v>4239</v>
      </c>
      <c r="W105" s="7">
        <f t="shared" si="55"/>
        <v>31</v>
      </c>
      <c r="X105" s="51">
        <f t="shared" si="56"/>
        <v>41244</v>
      </c>
      <c r="Y105" s="7">
        <f t="shared" si="57"/>
        <v>4239</v>
      </c>
      <c r="Z105" s="60">
        <f>VLOOKUP($A105,[3]!CurveTable,MATCH($Z$4,[3]!CurveType,0))</f>
        <v>6.2970101363518008E-2</v>
      </c>
      <c r="AA105" s="55">
        <f t="shared" si="58"/>
        <v>0.4869731603129927</v>
      </c>
      <c r="AB105" s="7">
        <f t="shared" si="59"/>
        <v>1</v>
      </c>
      <c r="AC105" s="7">
        <f t="shared" si="60"/>
        <v>31</v>
      </c>
      <c r="AD105" s="43">
        <f t="shared" si="61"/>
        <v>15370139.943811687</v>
      </c>
      <c r="AE105" s="43">
        <f t="shared" si="62"/>
        <v>0</v>
      </c>
      <c r="AF105" s="43">
        <f t="shared" si="63"/>
        <v>15370139.943811687</v>
      </c>
      <c r="AG105" s="43">
        <f t="shared" si="64"/>
        <v>0</v>
      </c>
      <c r="AH105" s="43">
        <f t="shared" si="65"/>
        <v>0</v>
      </c>
      <c r="AI105" s="43">
        <f t="shared" si="66"/>
        <v>0</v>
      </c>
      <c r="AJ105" s="43">
        <f t="shared" si="67"/>
        <v>0</v>
      </c>
      <c r="AK105" s="43">
        <f t="shared" si="68"/>
        <v>0</v>
      </c>
      <c r="AL105" s="43">
        <f t="shared" si="69"/>
        <v>0</v>
      </c>
      <c r="AM105" s="53"/>
      <c r="AO105" s="14">
        <f>_xll.EURO(N105,O105,Z105,Z105,R105,U105,0,0)</f>
        <v>0.28771597069523547</v>
      </c>
      <c r="AP105" s="90">
        <f t="shared" si="70"/>
        <v>1832707.2882170749</v>
      </c>
      <c r="AQ105" s="3">
        <f>-_xll.EURO(N105,O105,Z105,Z105,R105,U105,0,1)</f>
        <v>0.12861964577562746</v>
      </c>
    </row>
    <row r="106" spans="1:43">
      <c r="A106" s="47">
        <f t="shared" si="71"/>
        <v>41275</v>
      </c>
      <c r="B106" s="48">
        <f t="shared" si="72"/>
        <v>205479</v>
      </c>
      <c r="C106" s="40">
        <f t="shared" ref="C106:C129" si="77">IF(AB106=0,0,IF(AND(AB106=1,$H$3=1),B106*W106,IF($H$3=2,B106,"N/A")))</f>
        <v>6369849</v>
      </c>
      <c r="D106" s="40">
        <f t="shared" ref="D106:D129" si="78">C106*AA106</f>
        <v>3084179.1344384197</v>
      </c>
      <c r="E106" s="61">
        <f>VLOOKUP($A106,[3]!CurveTable,MATCH($E$4,[3]!CurveType,0))</f>
        <v>5.0250000000000004</v>
      </c>
      <c r="F106" s="50"/>
      <c r="G106" s="49">
        <f t="shared" si="73"/>
        <v>5.0250000000000004</v>
      </c>
      <c r="H106" s="61">
        <f>VLOOKUP($A106,[3]!CurveTable,MATCH($H$4,[3]!CurveType,0))</f>
        <v>0</v>
      </c>
      <c r="I106" s="49"/>
      <c r="J106" s="49">
        <f t="shared" ref="J106:J129" si="79">H106</f>
        <v>0</v>
      </c>
      <c r="K106" s="61"/>
      <c r="L106" s="49"/>
      <c r="M106" s="49"/>
      <c r="N106" s="49">
        <f t="shared" si="74"/>
        <v>4.6150000000000002</v>
      </c>
      <c r="O106" s="49">
        <f t="shared" si="76"/>
        <v>3.75</v>
      </c>
      <c r="P106" s="49"/>
      <c r="Q106" s="61">
        <f>VLOOKUP($A106,[3]!CurveTable,MATCH($Q$4,[3]!CurveType,0))</f>
        <v>0.17</v>
      </c>
      <c r="R106" s="61">
        <f>Q106+Summary!C$25</f>
        <v>0.17</v>
      </c>
      <c r="S106" s="61"/>
      <c r="T106" s="70">
        <f t="shared" si="75"/>
        <v>41275</v>
      </c>
      <c r="U106" s="69">
        <f t="shared" ref="U106:U169" si="80">T106-$C$3</f>
        <v>4270</v>
      </c>
      <c r="W106" s="7">
        <f t="shared" ref="W106:W129" si="81">A107-A106</f>
        <v>31</v>
      </c>
      <c r="X106" s="51">
        <f t="shared" ref="X106:X129" si="82">CHOOSE(F$3,A107+24,A106)</f>
        <v>41275</v>
      </c>
      <c r="Y106" s="7">
        <f t="shared" ref="Y106:Y129" si="83">X106-C$3</f>
        <v>4270</v>
      </c>
      <c r="Z106" s="60">
        <f>VLOOKUP($A106,[3]!CurveTable,MATCH($Z$4,[3]!CurveType,0))</f>
        <v>6.3012619042664808E-2</v>
      </c>
      <c r="AA106" s="55">
        <f t="shared" ref="AA106:AA129" si="84">1/(1+CHOOSE(F$3,(Z107+($K$3/10000))/2,(Z106+($K$3/10000))/2))^(2*Y106/365.25)</f>
        <v>0.48418402609518996</v>
      </c>
      <c r="AB106" s="7">
        <f t="shared" ref="AB106:AB129" si="85">IF(AND(mthbeg&lt;=A106,mthend&gt;=A106),1,0)</f>
        <v>1</v>
      </c>
      <c r="AC106" s="7">
        <f t="shared" ref="AC106:AC129" si="86">W106*AB106</f>
        <v>31</v>
      </c>
      <c r="AD106" s="43">
        <f t="shared" ref="AD106:AD129" si="87">$D106*E106</f>
        <v>15498000.150553061</v>
      </c>
      <c r="AE106" s="43">
        <f t="shared" ref="AE106:AE129" si="88">$D106*F106</f>
        <v>0</v>
      </c>
      <c r="AF106" s="43">
        <f t="shared" ref="AF106:AF129" si="89">$D106*G106</f>
        <v>15498000.150553061</v>
      </c>
      <c r="AG106" s="43">
        <f t="shared" ref="AG106:AG129" si="90">$D106*H106</f>
        <v>0</v>
      </c>
      <c r="AH106" s="43">
        <f t="shared" ref="AH106:AH129" si="91">$D106*I106</f>
        <v>0</v>
      </c>
      <c r="AI106" s="43">
        <f t="shared" ref="AI106:AI129" si="92">$D106*J106</f>
        <v>0</v>
      </c>
      <c r="AJ106" s="43">
        <f t="shared" ref="AJ106:AJ129" si="93">$D106*K106</f>
        <v>0</v>
      </c>
      <c r="AK106" s="43">
        <f t="shared" ref="AK106:AK129" si="94">$D106*L106</f>
        <v>0</v>
      </c>
      <c r="AL106" s="43">
        <f t="shared" ref="AL106:AL129" si="95">$D106*M106</f>
        <v>0</v>
      </c>
      <c r="AM106" s="53"/>
      <c r="AO106" s="14">
        <f>_xll.EURO(N106,O106,Z106,Z106,R106,U106,0,0)</f>
        <v>0.27874458904567712</v>
      </c>
      <c r="AP106" s="90">
        <f t="shared" ref="AP106:AP129" si="96">AO106*C106</f>
        <v>1775560.9417880173</v>
      </c>
      <c r="AQ106" s="3">
        <f>-_xll.EURO(N106,O106,Z106,Z106,R106,U106,0,1)</f>
        <v>0.12378825106994457</v>
      </c>
    </row>
    <row r="107" spans="1:43">
      <c r="A107" s="47">
        <f t="shared" si="71"/>
        <v>41306</v>
      </c>
      <c r="B107" s="48">
        <f t="shared" ref="B107:B129" si="97">B106</f>
        <v>205479</v>
      </c>
      <c r="C107" s="40">
        <f t="shared" si="77"/>
        <v>5753412</v>
      </c>
      <c r="D107" s="40">
        <f t="shared" si="78"/>
        <v>2769735.705076016</v>
      </c>
      <c r="E107" s="61">
        <f>VLOOKUP($A107,[3]!CurveTable,MATCH($E$4,[3]!CurveType,0))</f>
        <v>4.9050000000000002</v>
      </c>
      <c r="F107" s="50"/>
      <c r="G107" s="49">
        <f t="shared" si="73"/>
        <v>4.9050000000000002</v>
      </c>
      <c r="H107" s="61">
        <f>VLOOKUP($A107,[3]!CurveTable,MATCH($H$4,[3]!CurveType,0))</f>
        <v>0</v>
      </c>
      <c r="I107" s="49"/>
      <c r="J107" s="49">
        <f t="shared" si="79"/>
        <v>0</v>
      </c>
      <c r="K107" s="61"/>
      <c r="L107" s="49"/>
      <c r="M107" s="49"/>
      <c r="N107" s="49">
        <f t="shared" si="74"/>
        <v>4.4950000000000001</v>
      </c>
      <c r="O107" s="49">
        <f t="shared" si="76"/>
        <v>3.75</v>
      </c>
      <c r="P107" s="49"/>
      <c r="Q107" s="61">
        <f>VLOOKUP($A107,[3]!CurveTable,MATCH($Q$4,[3]!CurveType,0))</f>
        <v>0.17</v>
      </c>
      <c r="R107" s="61">
        <f>Q107+Summary!C$25</f>
        <v>0.17</v>
      </c>
      <c r="S107" s="61"/>
      <c r="T107" s="70">
        <f t="shared" si="75"/>
        <v>41306</v>
      </c>
      <c r="U107" s="69">
        <f t="shared" si="80"/>
        <v>4301</v>
      </c>
      <c r="W107" s="7">
        <f t="shared" si="81"/>
        <v>28</v>
      </c>
      <c r="X107" s="51">
        <f t="shared" si="82"/>
        <v>41306</v>
      </c>
      <c r="Y107" s="7">
        <f t="shared" si="83"/>
        <v>4301</v>
      </c>
      <c r="Z107" s="60">
        <f>VLOOKUP($A107,[3]!CurveTable,MATCH($Z$4,[3]!CurveType,0))</f>
        <v>6.3055136722411503E-2</v>
      </c>
      <c r="AA107" s="55">
        <f t="shared" si="84"/>
        <v>0.48140750307400482</v>
      </c>
      <c r="AB107" s="7">
        <f t="shared" si="85"/>
        <v>1</v>
      </c>
      <c r="AC107" s="7">
        <f t="shared" si="86"/>
        <v>28</v>
      </c>
      <c r="AD107" s="43">
        <f t="shared" si="87"/>
        <v>13585553.633397859</v>
      </c>
      <c r="AE107" s="43">
        <f t="shared" si="88"/>
        <v>0</v>
      </c>
      <c r="AF107" s="43">
        <f t="shared" si="89"/>
        <v>13585553.633397859</v>
      </c>
      <c r="AG107" s="43">
        <f t="shared" si="90"/>
        <v>0</v>
      </c>
      <c r="AH107" s="43">
        <f t="shared" si="91"/>
        <v>0</v>
      </c>
      <c r="AI107" s="43">
        <f t="shared" si="92"/>
        <v>0</v>
      </c>
      <c r="AJ107" s="43">
        <f t="shared" si="93"/>
        <v>0</v>
      </c>
      <c r="AK107" s="43">
        <f t="shared" si="94"/>
        <v>0</v>
      </c>
      <c r="AL107" s="43">
        <f t="shared" si="95"/>
        <v>0</v>
      </c>
      <c r="AM107" s="53"/>
      <c r="AO107" s="14">
        <f>_xll.EURO(N107,O107,Z107,Z107,R107,U107,0,0)</f>
        <v>0.29380711109385338</v>
      </c>
      <c r="AP107" s="90">
        <f t="shared" si="96"/>
        <v>1690393.3586527091</v>
      </c>
      <c r="AQ107" s="3">
        <f>-_xll.EURO(N107,O107,Z107,Z107,R107,U107,0,1)</f>
        <v>0.13015625078106463</v>
      </c>
    </row>
    <row r="108" spans="1:43">
      <c r="A108" s="47">
        <f t="shared" si="71"/>
        <v>41334</v>
      </c>
      <c r="B108" s="48">
        <f t="shared" si="97"/>
        <v>205479</v>
      </c>
      <c r="C108" s="40">
        <f t="shared" si="77"/>
        <v>6369849</v>
      </c>
      <c r="D108" s="40">
        <f t="shared" si="78"/>
        <v>3050587.4901128677</v>
      </c>
      <c r="E108" s="61">
        <f>VLOOKUP($A108,[3]!CurveTable,MATCH($E$4,[3]!CurveType,0))</f>
        <v>4.766</v>
      </c>
      <c r="F108" s="50"/>
      <c r="G108" s="49">
        <f t="shared" si="73"/>
        <v>4.766</v>
      </c>
      <c r="H108" s="61">
        <f>VLOOKUP($A108,[3]!CurveTable,MATCH($H$4,[3]!CurveType,0))</f>
        <v>0</v>
      </c>
      <c r="I108" s="49"/>
      <c r="J108" s="49">
        <f t="shared" si="79"/>
        <v>0</v>
      </c>
      <c r="K108" s="61"/>
      <c r="L108" s="49"/>
      <c r="M108" s="49"/>
      <c r="N108" s="49">
        <f t="shared" si="74"/>
        <v>4.3559999999999999</v>
      </c>
      <c r="O108" s="49">
        <f t="shared" si="76"/>
        <v>3.75</v>
      </c>
      <c r="P108" s="49"/>
      <c r="Q108" s="61">
        <f>VLOOKUP($A108,[3]!CurveTable,MATCH($Q$4,[3]!CurveType,0))</f>
        <v>0.17</v>
      </c>
      <c r="R108" s="61">
        <f>Q108+Summary!C$25</f>
        <v>0.17</v>
      </c>
      <c r="S108" s="61"/>
      <c r="T108" s="70">
        <f t="shared" si="75"/>
        <v>41334</v>
      </c>
      <c r="U108" s="69">
        <f t="shared" si="80"/>
        <v>4329</v>
      </c>
      <c r="W108" s="7">
        <f t="shared" si="81"/>
        <v>31</v>
      </c>
      <c r="X108" s="51">
        <f t="shared" si="82"/>
        <v>41334</v>
      </c>
      <c r="Y108" s="7">
        <f t="shared" si="83"/>
        <v>4329</v>
      </c>
      <c r="Z108" s="60">
        <f>VLOOKUP($A108,[3]!CurveTable,MATCH($Z$4,[3]!CurveType,0))</f>
        <v>6.3093539788504405E-2</v>
      </c>
      <c r="AA108" s="55">
        <f t="shared" si="84"/>
        <v>0.47891048753477006</v>
      </c>
      <c r="AB108" s="7">
        <f t="shared" si="85"/>
        <v>1</v>
      </c>
      <c r="AC108" s="7">
        <f t="shared" si="86"/>
        <v>31</v>
      </c>
      <c r="AD108" s="43">
        <f t="shared" si="87"/>
        <v>14539099.977877928</v>
      </c>
      <c r="AE108" s="43">
        <f t="shared" si="88"/>
        <v>0</v>
      </c>
      <c r="AF108" s="43">
        <f t="shared" si="89"/>
        <v>14539099.977877928</v>
      </c>
      <c r="AG108" s="43">
        <f t="shared" si="90"/>
        <v>0</v>
      </c>
      <c r="AH108" s="43">
        <f t="shared" si="91"/>
        <v>0</v>
      </c>
      <c r="AI108" s="43">
        <f t="shared" si="92"/>
        <v>0</v>
      </c>
      <c r="AJ108" s="43">
        <f t="shared" si="93"/>
        <v>0</v>
      </c>
      <c r="AK108" s="43">
        <f t="shared" si="94"/>
        <v>0</v>
      </c>
      <c r="AL108" s="43">
        <f t="shared" si="95"/>
        <v>0</v>
      </c>
      <c r="AM108" s="53"/>
      <c r="AO108" s="14">
        <f>_xll.EURO(N108,O108,Z108,Z108,R108,U108,0,0)</f>
        <v>0.31218818322290565</v>
      </c>
      <c r="AP108" s="90">
        <f t="shared" si="96"/>
        <v>1988591.5867142424</v>
      </c>
      <c r="AQ108" s="3">
        <f>-_xll.EURO(N108,O108,Z108,Z108,R108,U108,0,1)</f>
        <v>0.13806810317836946</v>
      </c>
    </row>
    <row r="109" spans="1:43">
      <c r="A109" s="47">
        <f t="shared" si="71"/>
        <v>41365</v>
      </c>
      <c r="B109" s="48">
        <f t="shared" si="97"/>
        <v>205479</v>
      </c>
      <c r="C109" s="40">
        <f t="shared" si="77"/>
        <v>6164370</v>
      </c>
      <c r="D109" s="40">
        <f t="shared" si="78"/>
        <v>2935213.3123894418</v>
      </c>
      <c r="E109" s="61">
        <f>VLOOKUP($A109,[3]!CurveTable,MATCH($E$4,[3]!CurveType,0))</f>
        <v>4.5960000000000001</v>
      </c>
      <c r="F109" s="50"/>
      <c r="G109" s="49">
        <f t="shared" si="73"/>
        <v>4.5960000000000001</v>
      </c>
      <c r="H109" s="61">
        <f>VLOOKUP($A109,[3]!CurveTable,MATCH($H$4,[3]!CurveType,0))</f>
        <v>0</v>
      </c>
      <c r="I109" s="49"/>
      <c r="J109" s="49">
        <f t="shared" si="79"/>
        <v>0</v>
      </c>
      <c r="K109" s="61"/>
      <c r="L109" s="49"/>
      <c r="M109" s="49"/>
      <c r="N109" s="49">
        <f t="shared" si="74"/>
        <v>4.1859999999999999</v>
      </c>
      <c r="O109" s="49">
        <f t="shared" si="76"/>
        <v>3.75</v>
      </c>
      <c r="P109" s="49"/>
      <c r="Q109" s="61">
        <f>VLOOKUP($A109,[3]!CurveTable,MATCH($Q$4,[3]!CurveType,0))</f>
        <v>0.17</v>
      </c>
      <c r="R109" s="61">
        <f>Q109+Summary!C$25</f>
        <v>0.17</v>
      </c>
      <c r="S109" s="61"/>
      <c r="T109" s="70">
        <f t="shared" si="75"/>
        <v>41365</v>
      </c>
      <c r="U109" s="69">
        <f t="shared" si="80"/>
        <v>4360</v>
      </c>
      <c r="W109" s="7">
        <f t="shared" si="81"/>
        <v>30</v>
      </c>
      <c r="X109" s="51">
        <f t="shared" si="82"/>
        <v>41365</v>
      </c>
      <c r="Y109" s="7">
        <f t="shared" si="83"/>
        <v>4360</v>
      </c>
      <c r="Z109" s="60">
        <f>VLOOKUP($A109,[3]!CurveTable,MATCH($Z$4,[3]!CurveType,0))</f>
        <v>6.3136057469392895E-2</v>
      </c>
      <c r="AA109" s="55">
        <f t="shared" si="84"/>
        <v>0.47615787377938729</v>
      </c>
      <c r="AB109" s="7">
        <f t="shared" si="85"/>
        <v>1</v>
      </c>
      <c r="AC109" s="7">
        <f t="shared" si="86"/>
        <v>30</v>
      </c>
      <c r="AD109" s="43">
        <f t="shared" si="87"/>
        <v>13490240.383741874</v>
      </c>
      <c r="AE109" s="43">
        <f t="shared" si="88"/>
        <v>0</v>
      </c>
      <c r="AF109" s="43">
        <f t="shared" si="89"/>
        <v>13490240.383741874</v>
      </c>
      <c r="AG109" s="43">
        <f t="shared" si="90"/>
        <v>0</v>
      </c>
      <c r="AH109" s="43">
        <f t="shared" si="91"/>
        <v>0</v>
      </c>
      <c r="AI109" s="43">
        <f t="shared" si="92"/>
        <v>0</v>
      </c>
      <c r="AJ109" s="43">
        <f t="shared" si="93"/>
        <v>0</v>
      </c>
      <c r="AK109" s="43">
        <f t="shared" si="94"/>
        <v>0</v>
      </c>
      <c r="AL109" s="43">
        <f t="shared" si="95"/>
        <v>0</v>
      </c>
      <c r="AM109" s="53"/>
      <c r="AO109" s="14">
        <f>_xll.EURO(N109,O109,Z109,Z109,R109,U109,0,0)</f>
        <v>0.33610121703283069</v>
      </c>
      <c r="AP109" s="90">
        <f t="shared" si="96"/>
        <v>2071852.2592406706</v>
      </c>
      <c r="AQ109" s="3">
        <f>-_xll.EURO(N109,O109,Z109,Z109,R109,U109,0,1)</f>
        <v>0.14838398229926716</v>
      </c>
    </row>
    <row r="110" spans="1:43">
      <c r="A110" s="47">
        <f t="shared" si="71"/>
        <v>41395</v>
      </c>
      <c r="B110" s="48">
        <f t="shared" si="97"/>
        <v>205479</v>
      </c>
      <c r="C110" s="40">
        <f t="shared" si="77"/>
        <v>6369849</v>
      </c>
      <c r="D110" s="40">
        <f t="shared" si="78"/>
        <v>3016161.523330126</v>
      </c>
      <c r="E110" s="61">
        <f>VLOOKUP($A110,[3]!CurveTable,MATCH($E$4,[3]!CurveType,0))</f>
        <v>4.6550000000000002</v>
      </c>
      <c r="F110" s="50"/>
      <c r="G110" s="49">
        <f t="shared" si="73"/>
        <v>4.6550000000000002</v>
      </c>
      <c r="H110" s="61">
        <f>VLOOKUP($A110,[3]!CurveTable,MATCH($H$4,[3]!CurveType,0))</f>
        <v>0</v>
      </c>
      <c r="I110" s="49"/>
      <c r="J110" s="49">
        <f t="shared" si="79"/>
        <v>0</v>
      </c>
      <c r="K110" s="61"/>
      <c r="L110" s="49"/>
      <c r="M110" s="49"/>
      <c r="N110" s="49">
        <f t="shared" si="74"/>
        <v>4.2450000000000001</v>
      </c>
      <c r="O110" s="49">
        <f t="shared" si="76"/>
        <v>3.75</v>
      </c>
      <c r="P110" s="49"/>
      <c r="Q110" s="61">
        <f>VLOOKUP($A110,[3]!CurveTable,MATCH($Q$4,[3]!CurveType,0))</f>
        <v>0.17</v>
      </c>
      <c r="R110" s="61">
        <f>Q110+Summary!C$25</f>
        <v>0.17</v>
      </c>
      <c r="S110" s="61"/>
      <c r="T110" s="70">
        <f t="shared" si="75"/>
        <v>41395</v>
      </c>
      <c r="U110" s="69">
        <f t="shared" si="80"/>
        <v>4390</v>
      </c>
      <c r="W110" s="7">
        <f t="shared" si="81"/>
        <v>31</v>
      </c>
      <c r="X110" s="51">
        <f t="shared" si="82"/>
        <v>41395</v>
      </c>
      <c r="Y110" s="7">
        <f t="shared" si="83"/>
        <v>4390</v>
      </c>
      <c r="Z110" s="60">
        <f>VLOOKUP($A110,[3]!CurveTable,MATCH($Z$4,[3]!CurveType,0))</f>
        <v>6.3177203612758706E-2</v>
      </c>
      <c r="AA110" s="55">
        <f t="shared" si="84"/>
        <v>0.47350596903162473</v>
      </c>
      <c r="AB110" s="7">
        <f t="shared" si="85"/>
        <v>1</v>
      </c>
      <c r="AC110" s="7">
        <f t="shared" si="86"/>
        <v>31</v>
      </c>
      <c r="AD110" s="43">
        <f t="shared" si="87"/>
        <v>14040231.891101737</v>
      </c>
      <c r="AE110" s="43">
        <f t="shared" si="88"/>
        <v>0</v>
      </c>
      <c r="AF110" s="43">
        <f t="shared" si="89"/>
        <v>14040231.891101737</v>
      </c>
      <c r="AG110" s="43">
        <f t="shared" si="90"/>
        <v>0</v>
      </c>
      <c r="AH110" s="43">
        <f t="shared" si="91"/>
        <v>0</v>
      </c>
      <c r="AI110" s="43">
        <f t="shared" si="92"/>
        <v>0</v>
      </c>
      <c r="AJ110" s="43">
        <f t="shared" si="93"/>
        <v>0</v>
      </c>
      <c r="AK110" s="43">
        <f t="shared" si="94"/>
        <v>0</v>
      </c>
      <c r="AL110" s="43">
        <f t="shared" si="95"/>
        <v>0</v>
      </c>
      <c r="AM110" s="53"/>
      <c r="AO110" s="14">
        <f>_xll.EURO(N110,O110,Z110,Z110,R110,U110,0,0)</f>
        <v>0.32701657096490289</v>
      </c>
      <c r="AP110" s="90">
        <f t="shared" si="96"/>
        <v>2083046.1775442157</v>
      </c>
      <c r="AQ110" s="3">
        <f>-_xll.EURO(N110,O110,Z110,Z110,R110,U110,0,1)</f>
        <v>0.1435565133510705</v>
      </c>
    </row>
    <row r="111" spans="1:43">
      <c r="A111" s="47">
        <f t="shared" si="71"/>
        <v>41426</v>
      </c>
      <c r="B111" s="48">
        <f t="shared" si="97"/>
        <v>205479</v>
      </c>
      <c r="C111" s="40">
        <f t="shared" si="77"/>
        <v>6164370</v>
      </c>
      <c r="D111" s="40">
        <f t="shared" si="78"/>
        <v>2902049.4519757945</v>
      </c>
      <c r="E111" s="61">
        <f>VLOOKUP($A111,[3]!CurveTable,MATCH($E$4,[3]!CurveType,0))</f>
        <v>4.6950000000000003</v>
      </c>
      <c r="F111" s="50"/>
      <c r="G111" s="49">
        <f t="shared" si="73"/>
        <v>4.6950000000000003</v>
      </c>
      <c r="H111" s="61">
        <f>VLOOKUP($A111,[3]!CurveTable,MATCH($H$4,[3]!CurveType,0))</f>
        <v>0</v>
      </c>
      <c r="I111" s="49"/>
      <c r="J111" s="49">
        <f t="shared" si="79"/>
        <v>0</v>
      </c>
      <c r="K111" s="61"/>
      <c r="L111" s="49"/>
      <c r="M111" s="49"/>
      <c r="N111" s="49">
        <f t="shared" si="74"/>
        <v>4.2850000000000001</v>
      </c>
      <c r="O111" s="49">
        <f t="shared" si="76"/>
        <v>3.75</v>
      </c>
      <c r="P111" s="49"/>
      <c r="Q111" s="61">
        <f>VLOOKUP($A111,[3]!CurveTable,MATCH($Q$4,[3]!CurveType,0))</f>
        <v>0.17</v>
      </c>
      <c r="R111" s="61">
        <f>Q111+Summary!C$25</f>
        <v>0.17</v>
      </c>
      <c r="S111" s="61"/>
      <c r="T111" s="70">
        <f t="shared" si="75"/>
        <v>41426</v>
      </c>
      <c r="U111" s="69">
        <f t="shared" si="80"/>
        <v>4421</v>
      </c>
      <c r="W111" s="7">
        <f t="shared" si="81"/>
        <v>30</v>
      </c>
      <c r="X111" s="51">
        <f t="shared" si="82"/>
        <v>41426</v>
      </c>
      <c r="Y111" s="7">
        <f t="shared" si="83"/>
        <v>4421</v>
      </c>
      <c r="Z111" s="60">
        <f>VLOOKUP($A111,[3]!CurveTable,MATCH($Z$4,[3]!CurveType,0))</f>
        <v>6.3219721294826697E-2</v>
      </c>
      <c r="AA111" s="55">
        <f t="shared" si="84"/>
        <v>0.47077794680977852</v>
      </c>
      <c r="AB111" s="7">
        <f t="shared" si="85"/>
        <v>1</v>
      </c>
      <c r="AC111" s="7">
        <f t="shared" si="86"/>
        <v>30</v>
      </c>
      <c r="AD111" s="43">
        <f t="shared" si="87"/>
        <v>13625122.177026356</v>
      </c>
      <c r="AE111" s="43">
        <f t="shared" si="88"/>
        <v>0</v>
      </c>
      <c r="AF111" s="43">
        <f t="shared" si="89"/>
        <v>13625122.177026356</v>
      </c>
      <c r="AG111" s="43">
        <f t="shared" si="90"/>
        <v>0</v>
      </c>
      <c r="AH111" s="43">
        <f t="shared" si="91"/>
        <v>0</v>
      </c>
      <c r="AI111" s="43">
        <f t="shared" si="92"/>
        <v>0</v>
      </c>
      <c r="AJ111" s="43">
        <f t="shared" si="93"/>
        <v>0</v>
      </c>
      <c r="AK111" s="43">
        <f t="shared" si="94"/>
        <v>0</v>
      </c>
      <c r="AL111" s="43">
        <f t="shared" si="95"/>
        <v>0</v>
      </c>
      <c r="AM111" s="53"/>
      <c r="AO111" s="14">
        <f>_xll.EURO(N111,O111,Z111,Z111,R111,U111,0,0)</f>
        <v>0.32088608573048583</v>
      </c>
      <c r="AP111" s="90">
        <f t="shared" si="96"/>
        <v>1978060.5602944349</v>
      </c>
      <c r="AQ111" s="3">
        <f>-_xll.EURO(N111,O111,Z111,Z111,R111,U111,0,1)</f>
        <v>0.14008649669593612</v>
      </c>
    </row>
    <row r="112" spans="1:43">
      <c r="A112" s="47">
        <f t="shared" si="71"/>
        <v>41456</v>
      </c>
      <c r="B112" s="48">
        <f t="shared" si="97"/>
        <v>205479</v>
      </c>
      <c r="C112" s="40">
        <f t="shared" si="77"/>
        <v>6369849</v>
      </c>
      <c r="D112" s="40">
        <f t="shared" si="78"/>
        <v>2982043.389239612</v>
      </c>
      <c r="E112" s="61">
        <f>VLOOKUP($A112,[3]!CurveTable,MATCH($E$4,[3]!CurveType,0))</f>
        <v>4.74</v>
      </c>
      <c r="F112" s="50"/>
      <c r="G112" s="49">
        <f t="shared" si="73"/>
        <v>4.74</v>
      </c>
      <c r="H112" s="61">
        <f>VLOOKUP($A112,[3]!CurveTable,MATCH($H$4,[3]!CurveType,0))</f>
        <v>0</v>
      </c>
      <c r="I112" s="49"/>
      <c r="J112" s="49">
        <f t="shared" si="79"/>
        <v>0</v>
      </c>
      <c r="K112" s="61"/>
      <c r="L112" s="49"/>
      <c r="M112" s="49"/>
      <c r="N112" s="49">
        <f t="shared" si="74"/>
        <v>4.33</v>
      </c>
      <c r="O112" s="49">
        <f t="shared" si="76"/>
        <v>3.75</v>
      </c>
      <c r="P112" s="49"/>
      <c r="Q112" s="61">
        <f>VLOOKUP($A112,[3]!CurveTable,MATCH($Q$4,[3]!CurveType,0))</f>
        <v>0.17</v>
      </c>
      <c r="R112" s="61">
        <f>Q112+Summary!C$25</f>
        <v>0.17</v>
      </c>
      <c r="S112" s="61"/>
      <c r="T112" s="70">
        <f t="shared" si="75"/>
        <v>41456</v>
      </c>
      <c r="U112" s="69">
        <f t="shared" si="80"/>
        <v>4451</v>
      </c>
      <c r="W112" s="7">
        <f t="shared" si="81"/>
        <v>31</v>
      </c>
      <c r="X112" s="51">
        <f t="shared" si="82"/>
        <v>41456</v>
      </c>
      <c r="Y112" s="7">
        <f t="shared" si="83"/>
        <v>4451</v>
      </c>
      <c r="Z112" s="60">
        <f>VLOOKUP($A112,[3]!CurveTable,MATCH($Z$4,[3]!CurveType,0))</f>
        <v>6.3260867439334706E-2</v>
      </c>
      <c r="AA112" s="55">
        <f t="shared" si="84"/>
        <v>0.46814977705744859</v>
      </c>
      <c r="AB112" s="7">
        <f t="shared" si="85"/>
        <v>1</v>
      </c>
      <c r="AC112" s="7">
        <f t="shared" si="86"/>
        <v>31</v>
      </c>
      <c r="AD112" s="43">
        <f t="shared" si="87"/>
        <v>14134885.664995762</v>
      </c>
      <c r="AE112" s="43">
        <f t="shared" si="88"/>
        <v>0</v>
      </c>
      <c r="AF112" s="43">
        <f t="shared" si="89"/>
        <v>14134885.664995762</v>
      </c>
      <c r="AG112" s="43">
        <f t="shared" si="90"/>
        <v>0</v>
      </c>
      <c r="AH112" s="43">
        <f t="shared" si="91"/>
        <v>0</v>
      </c>
      <c r="AI112" s="43">
        <f t="shared" si="92"/>
        <v>0</v>
      </c>
      <c r="AJ112" s="43">
        <f t="shared" si="93"/>
        <v>0</v>
      </c>
      <c r="AK112" s="43">
        <f t="shared" si="94"/>
        <v>0</v>
      </c>
      <c r="AL112" s="43">
        <f t="shared" si="95"/>
        <v>0</v>
      </c>
      <c r="AM112" s="53"/>
      <c r="AO112" s="14">
        <f>_xll.EURO(N112,O112,Z112,Z112,R112,U112,0,0)</f>
        <v>0.31424443546568792</v>
      </c>
      <c r="AP112" s="90">
        <f t="shared" si="96"/>
        <v>2001689.6030066768</v>
      </c>
      <c r="AQ112" s="3">
        <f>-_xll.EURO(N112,O112,Z112,Z112,R112,U112,0,1)</f>
        <v>0.13642970966036713</v>
      </c>
    </row>
    <row r="113" spans="1:43">
      <c r="A113" s="47">
        <f t="shared" si="71"/>
        <v>41487</v>
      </c>
      <c r="B113" s="48">
        <f t="shared" si="97"/>
        <v>205479</v>
      </c>
      <c r="C113" s="40">
        <f t="shared" si="77"/>
        <v>6369849</v>
      </c>
      <c r="D113" s="40">
        <f t="shared" si="78"/>
        <v>2964822.110332977</v>
      </c>
      <c r="E113" s="61">
        <f>VLOOKUP($A113,[3]!CurveTable,MATCH($E$4,[3]!CurveType,0))</f>
        <v>4.7750000000000004</v>
      </c>
      <c r="F113" s="50"/>
      <c r="G113" s="49">
        <f t="shared" si="73"/>
        <v>4.7750000000000004</v>
      </c>
      <c r="H113" s="61">
        <f>VLOOKUP($A113,[3]!CurveTable,MATCH($H$4,[3]!CurveType,0))</f>
        <v>0</v>
      </c>
      <c r="I113" s="49"/>
      <c r="J113" s="49">
        <f t="shared" si="79"/>
        <v>0</v>
      </c>
      <c r="K113" s="61"/>
      <c r="L113" s="49"/>
      <c r="M113" s="49"/>
      <c r="N113" s="49">
        <f t="shared" si="74"/>
        <v>4.3650000000000002</v>
      </c>
      <c r="O113" s="49">
        <f t="shared" si="76"/>
        <v>3.75</v>
      </c>
      <c r="P113" s="49"/>
      <c r="Q113" s="61">
        <f>VLOOKUP($A113,[3]!CurveTable,MATCH($Q$4,[3]!CurveType,0))</f>
        <v>0.17</v>
      </c>
      <c r="R113" s="61">
        <f>Q113+Summary!C$25</f>
        <v>0.17</v>
      </c>
      <c r="S113" s="61"/>
      <c r="T113" s="70">
        <f t="shared" si="75"/>
        <v>41487</v>
      </c>
      <c r="U113" s="69">
        <f t="shared" si="80"/>
        <v>4482</v>
      </c>
      <c r="W113" s="7">
        <f t="shared" si="81"/>
        <v>31</v>
      </c>
      <c r="X113" s="51">
        <f t="shared" si="82"/>
        <v>41487</v>
      </c>
      <c r="Y113" s="7">
        <f t="shared" si="83"/>
        <v>4482</v>
      </c>
      <c r="Z113" s="60">
        <f>VLOOKUP($A113,[3]!CurveTable,MATCH($Z$4,[3]!CurveType,0))</f>
        <v>6.3303385122583003E-2</v>
      </c>
      <c r="AA113" s="55">
        <f t="shared" si="84"/>
        <v>0.46544621549631349</v>
      </c>
      <c r="AB113" s="7">
        <f t="shared" si="85"/>
        <v>1</v>
      </c>
      <c r="AC113" s="7">
        <f t="shared" si="86"/>
        <v>31</v>
      </c>
      <c r="AD113" s="43">
        <f t="shared" si="87"/>
        <v>14157025.576839967</v>
      </c>
      <c r="AE113" s="43">
        <f t="shared" si="88"/>
        <v>0</v>
      </c>
      <c r="AF113" s="43">
        <f t="shared" si="89"/>
        <v>14157025.576839967</v>
      </c>
      <c r="AG113" s="43">
        <f t="shared" si="90"/>
        <v>0</v>
      </c>
      <c r="AH113" s="43">
        <f t="shared" si="91"/>
        <v>0</v>
      </c>
      <c r="AI113" s="43">
        <f t="shared" si="92"/>
        <v>0</v>
      </c>
      <c r="AJ113" s="43">
        <f t="shared" si="93"/>
        <v>0</v>
      </c>
      <c r="AK113" s="43">
        <f t="shared" si="94"/>
        <v>0</v>
      </c>
      <c r="AL113" s="43">
        <f t="shared" si="95"/>
        <v>0</v>
      </c>
      <c r="AM113" s="53"/>
      <c r="AO113" s="14">
        <f>_xll.EURO(N113,O113,Z113,Z113,R113,U113,0,0)</f>
        <v>0.30910742382339529</v>
      </c>
      <c r="AP113" s="90">
        <f t="shared" si="96"/>
        <v>1968967.6145340307</v>
      </c>
      <c r="AQ113" s="3">
        <f>-_xll.EURO(N113,O113,Z113,Z113,R113,U113,0,1)</f>
        <v>0.13346117164900051</v>
      </c>
    </row>
    <row r="114" spans="1:43">
      <c r="A114" s="47">
        <f t="shared" si="71"/>
        <v>41518</v>
      </c>
      <c r="B114" s="48">
        <f t="shared" si="97"/>
        <v>205479</v>
      </c>
      <c r="C114" s="40">
        <f t="shared" si="77"/>
        <v>6164370</v>
      </c>
      <c r="D114" s="40">
        <f t="shared" si="78"/>
        <v>2852593.2516848473</v>
      </c>
      <c r="E114" s="61">
        <f>VLOOKUP($A114,[3]!CurveTable,MATCH($E$4,[3]!CurveType,0))</f>
        <v>4.78</v>
      </c>
      <c r="F114" s="50"/>
      <c r="G114" s="49">
        <f t="shared" si="73"/>
        <v>4.78</v>
      </c>
      <c r="H114" s="61">
        <f>VLOOKUP($A114,[3]!CurveTable,MATCH($H$4,[3]!CurveType,0))</f>
        <v>0</v>
      </c>
      <c r="I114" s="49"/>
      <c r="J114" s="49">
        <f t="shared" si="79"/>
        <v>0</v>
      </c>
      <c r="K114" s="61"/>
      <c r="L114" s="49"/>
      <c r="M114" s="49"/>
      <c r="N114" s="49">
        <f t="shared" si="74"/>
        <v>4.37</v>
      </c>
      <c r="O114" s="49">
        <f t="shared" si="76"/>
        <v>3.75</v>
      </c>
      <c r="P114" s="49"/>
      <c r="Q114" s="61">
        <f>VLOOKUP($A114,[3]!CurveTable,MATCH($Q$4,[3]!CurveType,0))</f>
        <v>0.17</v>
      </c>
      <c r="R114" s="61">
        <f>Q114+Summary!C$25</f>
        <v>0.17</v>
      </c>
      <c r="S114" s="61"/>
      <c r="T114" s="70">
        <f t="shared" si="75"/>
        <v>41518</v>
      </c>
      <c r="U114" s="69">
        <f t="shared" si="80"/>
        <v>4513</v>
      </c>
      <c r="W114" s="7">
        <f t="shared" si="81"/>
        <v>30</v>
      </c>
      <c r="X114" s="51">
        <f t="shared" si="82"/>
        <v>41518</v>
      </c>
      <c r="Y114" s="7">
        <f t="shared" si="83"/>
        <v>4513</v>
      </c>
      <c r="Z114" s="60">
        <f>VLOOKUP($A114,[3]!CurveTable,MATCH($Z$4,[3]!CurveType,0))</f>
        <v>6.3345902806430904E-2</v>
      </c>
      <c r="AA114" s="55">
        <f t="shared" si="84"/>
        <v>0.46275503444550659</v>
      </c>
      <c r="AB114" s="7">
        <f t="shared" si="85"/>
        <v>1</v>
      </c>
      <c r="AC114" s="7">
        <f t="shared" si="86"/>
        <v>30</v>
      </c>
      <c r="AD114" s="43">
        <f t="shared" si="87"/>
        <v>13635395.74305357</v>
      </c>
      <c r="AE114" s="43">
        <f t="shared" si="88"/>
        <v>0</v>
      </c>
      <c r="AF114" s="43">
        <f t="shared" si="89"/>
        <v>13635395.74305357</v>
      </c>
      <c r="AG114" s="43">
        <f t="shared" si="90"/>
        <v>0</v>
      </c>
      <c r="AH114" s="43">
        <f t="shared" si="91"/>
        <v>0</v>
      </c>
      <c r="AI114" s="43">
        <f t="shared" si="92"/>
        <v>0</v>
      </c>
      <c r="AJ114" s="43">
        <f t="shared" si="93"/>
        <v>0</v>
      </c>
      <c r="AK114" s="43">
        <f t="shared" si="94"/>
        <v>0</v>
      </c>
      <c r="AL114" s="43">
        <f t="shared" si="95"/>
        <v>0</v>
      </c>
      <c r="AM114" s="53"/>
      <c r="AO114" s="14">
        <f>_xll.EURO(N114,O114,Z114,Z114,R114,U114,0,0)</f>
        <v>0.30803189918320539</v>
      </c>
      <c r="AP114" s="90">
        <f t="shared" si="96"/>
        <v>1898822.5983679758</v>
      </c>
      <c r="AQ114" s="3">
        <f>-_xll.EURO(N114,O114,Z114,Z114,R114,U114,0,1)</f>
        <v>0.1323530193157498</v>
      </c>
    </row>
    <row r="115" spans="1:43">
      <c r="A115" s="47">
        <f t="shared" si="71"/>
        <v>41548</v>
      </c>
      <c r="B115" s="48">
        <f t="shared" si="97"/>
        <v>205479</v>
      </c>
      <c r="C115" s="40">
        <f t="shared" si="77"/>
        <v>6369849</v>
      </c>
      <c r="D115" s="40">
        <f t="shared" si="78"/>
        <v>2931165.1408258355</v>
      </c>
      <c r="E115" s="61">
        <f>VLOOKUP($A115,[3]!CurveTable,MATCH($E$4,[3]!CurveType,0))</f>
        <v>4.8099999999999996</v>
      </c>
      <c r="F115" s="50"/>
      <c r="G115" s="49">
        <f t="shared" si="73"/>
        <v>4.8099999999999996</v>
      </c>
      <c r="H115" s="61">
        <f>VLOOKUP($A115,[3]!CurveTable,MATCH($H$4,[3]!CurveType,0))</f>
        <v>0</v>
      </c>
      <c r="I115" s="49"/>
      <c r="J115" s="49">
        <f t="shared" si="79"/>
        <v>0</v>
      </c>
      <c r="K115" s="61"/>
      <c r="L115" s="49"/>
      <c r="M115" s="49"/>
      <c r="N115" s="49">
        <f t="shared" si="74"/>
        <v>4.3999999999999995</v>
      </c>
      <c r="O115" s="49">
        <f t="shared" si="76"/>
        <v>3.75</v>
      </c>
      <c r="P115" s="49"/>
      <c r="Q115" s="61">
        <f>VLOOKUP($A115,[3]!CurveTable,MATCH($Q$4,[3]!CurveType,0))</f>
        <v>0.17</v>
      </c>
      <c r="R115" s="61">
        <f>Q115+Summary!C$25</f>
        <v>0.17</v>
      </c>
      <c r="S115" s="61"/>
      <c r="T115" s="70">
        <f t="shared" si="75"/>
        <v>41548</v>
      </c>
      <c r="U115" s="69">
        <f t="shared" si="80"/>
        <v>4543</v>
      </c>
      <c r="W115" s="7">
        <f t="shared" si="81"/>
        <v>31</v>
      </c>
      <c r="X115" s="51">
        <f t="shared" si="82"/>
        <v>41548</v>
      </c>
      <c r="Y115" s="7">
        <f t="shared" si="83"/>
        <v>4543</v>
      </c>
      <c r="Z115" s="60">
        <f>VLOOKUP($A115,[3]!CurveTable,MATCH($Z$4,[3]!CurveType,0))</f>
        <v>6.3387048952661104E-2</v>
      </c>
      <c r="AA115" s="55">
        <f t="shared" si="84"/>
        <v>0.46016242156224357</v>
      </c>
      <c r="AB115" s="7">
        <f t="shared" si="85"/>
        <v>1</v>
      </c>
      <c r="AC115" s="7">
        <f t="shared" si="86"/>
        <v>31</v>
      </c>
      <c r="AD115" s="43">
        <f t="shared" si="87"/>
        <v>14098904.327372268</v>
      </c>
      <c r="AE115" s="43">
        <f t="shared" si="88"/>
        <v>0</v>
      </c>
      <c r="AF115" s="43">
        <f t="shared" si="89"/>
        <v>14098904.327372268</v>
      </c>
      <c r="AG115" s="43">
        <f t="shared" si="90"/>
        <v>0</v>
      </c>
      <c r="AH115" s="43">
        <f t="shared" si="91"/>
        <v>0</v>
      </c>
      <c r="AI115" s="43">
        <f t="shared" si="92"/>
        <v>0</v>
      </c>
      <c r="AJ115" s="43">
        <f t="shared" si="93"/>
        <v>0</v>
      </c>
      <c r="AK115" s="43">
        <f t="shared" si="94"/>
        <v>0</v>
      </c>
      <c r="AL115" s="43">
        <f t="shared" si="95"/>
        <v>0</v>
      </c>
      <c r="AM115" s="53"/>
      <c r="AO115" s="14">
        <f>_xll.EURO(N115,O115,Z115,Z115,R115,U115,0,0)</f>
        <v>0.30370304642018242</v>
      </c>
      <c r="AP115" s="90">
        <f t="shared" si="96"/>
        <v>1934542.5465365525</v>
      </c>
      <c r="AQ115" s="3">
        <f>-_xll.EURO(N115,O115,Z115,Z115,R115,U115,0,1)</f>
        <v>0.12980797346155623</v>
      </c>
    </row>
    <row r="116" spans="1:43">
      <c r="A116" s="47">
        <f t="shared" si="71"/>
        <v>41579</v>
      </c>
      <c r="B116" s="48">
        <f t="shared" si="97"/>
        <v>205479</v>
      </c>
      <c r="C116" s="40">
        <f t="shared" si="77"/>
        <v>6164370</v>
      </c>
      <c r="D116" s="40">
        <f t="shared" si="78"/>
        <v>2820171.5528429612</v>
      </c>
      <c r="E116" s="61">
        <f>VLOOKUP($A116,[3]!CurveTable,MATCH($E$4,[3]!CurveType,0))</f>
        <v>4.92</v>
      </c>
      <c r="F116" s="50"/>
      <c r="G116" s="49">
        <f t="shared" si="73"/>
        <v>4.92</v>
      </c>
      <c r="H116" s="61">
        <f>VLOOKUP($A116,[3]!CurveTable,MATCH($H$4,[3]!CurveType,0))</f>
        <v>0</v>
      </c>
      <c r="I116" s="49"/>
      <c r="J116" s="49">
        <f t="shared" si="79"/>
        <v>0</v>
      </c>
      <c r="K116" s="61"/>
      <c r="L116" s="49"/>
      <c r="M116" s="49"/>
      <c r="N116" s="49">
        <f t="shared" si="74"/>
        <v>4.51</v>
      </c>
      <c r="O116" s="49">
        <f t="shared" si="76"/>
        <v>3.75</v>
      </c>
      <c r="P116" s="49"/>
      <c r="Q116" s="61">
        <f>VLOOKUP($A116,[3]!CurveTable,MATCH($Q$4,[3]!CurveType,0))</f>
        <v>0.17</v>
      </c>
      <c r="R116" s="61">
        <f>Q116+Summary!C$25</f>
        <v>0.17</v>
      </c>
      <c r="S116" s="61"/>
      <c r="T116" s="70">
        <f t="shared" si="75"/>
        <v>41579</v>
      </c>
      <c r="U116" s="69">
        <f t="shared" si="80"/>
        <v>4574</v>
      </c>
      <c r="W116" s="7">
        <f t="shared" si="81"/>
        <v>30</v>
      </c>
      <c r="X116" s="51">
        <f t="shared" si="82"/>
        <v>41579</v>
      </c>
      <c r="Y116" s="7">
        <f t="shared" si="83"/>
        <v>4574</v>
      </c>
      <c r="Z116" s="60">
        <f>VLOOKUP($A116,[3]!CurveTable,MATCH($Z$4,[3]!CurveType,0))</f>
        <v>6.3429566637689005E-2</v>
      </c>
      <c r="AA116" s="55">
        <f t="shared" si="84"/>
        <v>0.45749550284018659</v>
      </c>
      <c r="AB116" s="7">
        <f t="shared" si="85"/>
        <v>1</v>
      </c>
      <c r="AC116" s="7">
        <f t="shared" si="86"/>
        <v>30</v>
      </c>
      <c r="AD116" s="43">
        <f t="shared" si="87"/>
        <v>13875244.039987369</v>
      </c>
      <c r="AE116" s="43">
        <f t="shared" si="88"/>
        <v>0</v>
      </c>
      <c r="AF116" s="43">
        <f t="shared" si="89"/>
        <v>13875244.039987369</v>
      </c>
      <c r="AG116" s="43">
        <f t="shared" si="90"/>
        <v>0</v>
      </c>
      <c r="AH116" s="43">
        <f t="shared" si="91"/>
        <v>0</v>
      </c>
      <c r="AI116" s="43">
        <f t="shared" si="92"/>
        <v>0</v>
      </c>
      <c r="AJ116" s="43">
        <f t="shared" si="93"/>
        <v>0</v>
      </c>
      <c r="AK116" s="43">
        <f t="shared" si="94"/>
        <v>0</v>
      </c>
      <c r="AL116" s="43">
        <f t="shared" si="95"/>
        <v>0</v>
      </c>
      <c r="AM116" s="53"/>
      <c r="AO116" s="14">
        <f>_xll.EURO(N116,O116,Z116,Z116,R116,U116,0,0)</f>
        <v>0.28944497781656586</v>
      </c>
      <c r="AP116" s="90">
        <f t="shared" si="96"/>
        <v>1784245.9379031041</v>
      </c>
      <c r="AQ116" s="3">
        <f>-_xll.EURO(N116,O116,Z116,Z116,R116,U116,0,1)</f>
        <v>0.12279685143864673</v>
      </c>
    </row>
    <row r="117" spans="1:43">
      <c r="A117" s="47">
        <f t="shared" si="71"/>
        <v>41609</v>
      </c>
      <c r="B117" s="48">
        <f t="shared" si="97"/>
        <v>205479</v>
      </c>
      <c r="C117" s="40">
        <f t="shared" si="77"/>
        <v>6369849</v>
      </c>
      <c r="D117" s="40">
        <f t="shared" si="78"/>
        <v>2897811.8738548448</v>
      </c>
      <c r="E117" s="61">
        <f>VLOOKUP($A117,[3]!CurveTable,MATCH($E$4,[3]!CurveType,0))</f>
        <v>5.04</v>
      </c>
      <c r="F117" s="50"/>
      <c r="G117" s="49">
        <f t="shared" si="73"/>
        <v>5.04</v>
      </c>
      <c r="H117" s="61">
        <f>VLOOKUP($A117,[3]!CurveTable,MATCH($H$4,[3]!CurveType,0))</f>
        <v>0</v>
      </c>
      <c r="I117" s="49"/>
      <c r="J117" s="49">
        <f t="shared" si="79"/>
        <v>0</v>
      </c>
      <c r="K117" s="61"/>
      <c r="L117" s="49"/>
      <c r="M117" s="49"/>
      <c r="N117" s="49">
        <f t="shared" si="74"/>
        <v>4.63</v>
      </c>
      <c r="O117" s="49">
        <f t="shared" si="76"/>
        <v>3.75</v>
      </c>
      <c r="P117" s="49"/>
      <c r="Q117" s="61">
        <f>VLOOKUP($A117,[3]!CurveTable,MATCH($Q$4,[3]!CurveType,0))</f>
        <v>0.17</v>
      </c>
      <c r="R117" s="61">
        <f>Q117+Summary!C$25</f>
        <v>0.17</v>
      </c>
      <c r="S117" s="61"/>
      <c r="T117" s="70">
        <f t="shared" si="75"/>
        <v>41609</v>
      </c>
      <c r="U117" s="69">
        <f t="shared" si="80"/>
        <v>4604</v>
      </c>
      <c r="W117" s="7">
        <f t="shared" si="81"/>
        <v>31</v>
      </c>
      <c r="X117" s="51">
        <f t="shared" si="82"/>
        <v>41609</v>
      </c>
      <c r="Y117" s="7">
        <f t="shared" si="83"/>
        <v>4604</v>
      </c>
      <c r="Z117" s="60">
        <f>VLOOKUP($A117,[3]!CurveTable,MATCH($Z$4,[3]!CurveType,0))</f>
        <v>6.3470712785061306E-2</v>
      </c>
      <c r="AA117" s="55">
        <f t="shared" si="84"/>
        <v>0.45492630576562254</v>
      </c>
      <c r="AB117" s="7">
        <f t="shared" si="85"/>
        <v>1</v>
      </c>
      <c r="AC117" s="7">
        <f t="shared" si="86"/>
        <v>31</v>
      </c>
      <c r="AD117" s="43">
        <f t="shared" si="87"/>
        <v>14604971.844228419</v>
      </c>
      <c r="AE117" s="43">
        <f t="shared" si="88"/>
        <v>0</v>
      </c>
      <c r="AF117" s="43">
        <f t="shared" si="89"/>
        <v>14604971.844228419</v>
      </c>
      <c r="AG117" s="43">
        <f t="shared" si="90"/>
        <v>0</v>
      </c>
      <c r="AH117" s="43">
        <f t="shared" si="91"/>
        <v>0</v>
      </c>
      <c r="AI117" s="43">
        <f t="shared" si="92"/>
        <v>0</v>
      </c>
      <c r="AJ117" s="43">
        <f t="shared" si="93"/>
        <v>0</v>
      </c>
      <c r="AK117" s="43">
        <f t="shared" si="94"/>
        <v>0</v>
      </c>
      <c r="AL117" s="43">
        <f t="shared" si="95"/>
        <v>0</v>
      </c>
      <c r="AM117" s="53"/>
      <c r="AO117" s="14">
        <f>_xll.EURO(N117,O117,Z117,Z117,R117,U117,0,0)</f>
        <v>0.2748510431218284</v>
      </c>
      <c r="AP117" s="90">
        <f t="shared" si="96"/>
        <v>1750759.6421785355</v>
      </c>
      <c r="AQ117" s="3">
        <f>-_xll.EURO(N117,O117,Z117,Z117,R117,U117,0,1)</f>
        <v>0.11570036744483343</v>
      </c>
    </row>
    <row r="118" spans="1:43">
      <c r="A118" s="47">
        <f t="shared" si="71"/>
        <v>41640</v>
      </c>
      <c r="B118" s="48">
        <f t="shared" si="97"/>
        <v>205479</v>
      </c>
      <c r="C118" s="40">
        <f t="shared" si="77"/>
        <v>6369849</v>
      </c>
      <c r="D118" s="40">
        <f t="shared" si="78"/>
        <v>2880977.7101932457</v>
      </c>
      <c r="E118" s="61">
        <f>VLOOKUP($A118,[3]!CurveTable,MATCH($E$4,[3]!CurveType,0))</f>
        <v>5.1150000000000002</v>
      </c>
      <c r="F118" s="50"/>
      <c r="G118" s="49">
        <f t="shared" si="73"/>
        <v>5.1150000000000002</v>
      </c>
      <c r="H118" s="61">
        <f>VLOOKUP($A118,[3]!CurveTable,MATCH($H$4,[3]!CurveType,0))</f>
        <v>0</v>
      </c>
      <c r="I118" s="49"/>
      <c r="J118" s="49">
        <f t="shared" si="79"/>
        <v>0</v>
      </c>
      <c r="K118" s="61"/>
      <c r="L118" s="49"/>
      <c r="M118" s="49"/>
      <c r="N118" s="49">
        <f t="shared" si="74"/>
        <v>4.7050000000000001</v>
      </c>
      <c r="O118" s="49">
        <f t="shared" si="76"/>
        <v>3.75</v>
      </c>
      <c r="P118" s="49"/>
      <c r="Q118" s="61">
        <f>VLOOKUP($A118,[3]!CurveTable,MATCH($Q$4,[3]!CurveType,0))</f>
        <v>0.17</v>
      </c>
      <c r="R118" s="61">
        <f>Q118+Summary!C$25</f>
        <v>0.17</v>
      </c>
      <c r="S118" s="61"/>
      <c r="T118" s="70">
        <f t="shared" si="75"/>
        <v>41640</v>
      </c>
      <c r="U118" s="69">
        <f t="shared" si="80"/>
        <v>4635</v>
      </c>
      <c r="W118" s="7">
        <f t="shared" si="81"/>
        <v>31</v>
      </c>
      <c r="X118" s="51">
        <f t="shared" si="82"/>
        <v>41640</v>
      </c>
      <c r="Y118" s="7">
        <f t="shared" si="83"/>
        <v>4635</v>
      </c>
      <c r="Z118" s="60">
        <f>VLOOKUP($A118,[3]!CurveTable,MATCH($Z$4,[3]!CurveType,0))</f>
        <v>6.3513230471269097E-2</v>
      </c>
      <c r="AA118" s="55">
        <f t="shared" si="84"/>
        <v>0.45228351726912924</v>
      </c>
      <c r="AB118" s="7">
        <f t="shared" si="85"/>
        <v>1</v>
      </c>
      <c r="AC118" s="7">
        <f t="shared" si="86"/>
        <v>31</v>
      </c>
      <c r="AD118" s="43">
        <f t="shared" si="87"/>
        <v>14736200.987638453</v>
      </c>
      <c r="AE118" s="43">
        <f t="shared" si="88"/>
        <v>0</v>
      </c>
      <c r="AF118" s="43">
        <f t="shared" si="89"/>
        <v>14736200.987638453</v>
      </c>
      <c r="AG118" s="43">
        <f t="shared" si="90"/>
        <v>0</v>
      </c>
      <c r="AH118" s="43">
        <f t="shared" si="91"/>
        <v>0</v>
      </c>
      <c r="AI118" s="43">
        <f t="shared" si="92"/>
        <v>0</v>
      </c>
      <c r="AJ118" s="43">
        <f t="shared" si="93"/>
        <v>0</v>
      </c>
      <c r="AK118" s="43">
        <f t="shared" si="94"/>
        <v>0</v>
      </c>
      <c r="AL118" s="43">
        <f t="shared" si="95"/>
        <v>0</v>
      </c>
      <c r="AM118" s="53"/>
      <c r="AO118" s="14">
        <f>_xll.EURO(N118,O118,Z118,Z118,R118,U118,0,0)</f>
        <v>0.26609606256409313</v>
      </c>
      <c r="AP118" s="90">
        <f t="shared" si="96"/>
        <v>1694991.738027826</v>
      </c>
      <c r="AQ118" s="3">
        <f>-_xll.EURO(N118,O118,Z118,Z118,R118,U118,0,1)</f>
        <v>0.11124690370104649</v>
      </c>
    </row>
    <row r="119" spans="1:43">
      <c r="A119" s="47">
        <f t="shared" si="71"/>
        <v>41671</v>
      </c>
      <c r="B119" s="48">
        <f t="shared" si="97"/>
        <v>205479</v>
      </c>
      <c r="C119" s="40">
        <f t="shared" si="77"/>
        <v>5753412</v>
      </c>
      <c r="D119" s="40">
        <f t="shared" si="78"/>
        <v>2587038.62601776</v>
      </c>
      <c r="E119" s="61">
        <f>VLOOKUP($A119,[3]!CurveTable,MATCH($E$4,[3]!CurveType,0))</f>
        <v>4.9950000000000001</v>
      </c>
      <c r="F119" s="50"/>
      <c r="G119" s="49">
        <f t="shared" si="73"/>
        <v>4.9950000000000001</v>
      </c>
      <c r="H119" s="61">
        <f>VLOOKUP($A119,[3]!CurveTable,MATCH($H$4,[3]!CurveType,0))</f>
        <v>0</v>
      </c>
      <c r="I119" s="49"/>
      <c r="J119" s="49">
        <f t="shared" si="79"/>
        <v>0</v>
      </c>
      <c r="K119" s="61"/>
      <c r="L119" s="49"/>
      <c r="M119" s="49"/>
      <c r="N119" s="49">
        <f t="shared" si="74"/>
        <v>4.585</v>
      </c>
      <c r="O119" s="49">
        <f t="shared" si="76"/>
        <v>3.75</v>
      </c>
      <c r="P119" s="49"/>
      <c r="Q119" s="61">
        <f>VLOOKUP($A119,[3]!CurveTable,MATCH($Q$4,[3]!CurveType,0))</f>
        <v>0.17</v>
      </c>
      <c r="R119" s="61">
        <f>Q119+Summary!C$25</f>
        <v>0.17</v>
      </c>
      <c r="S119" s="61"/>
      <c r="T119" s="70">
        <f t="shared" si="75"/>
        <v>41671</v>
      </c>
      <c r="U119" s="69">
        <f t="shared" si="80"/>
        <v>4666</v>
      </c>
      <c r="W119" s="7">
        <f t="shared" si="81"/>
        <v>28</v>
      </c>
      <c r="X119" s="51">
        <f t="shared" si="82"/>
        <v>41671</v>
      </c>
      <c r="Y119" s="7">
        <f t="shared" si="83"/>
        <v>4666</v>
      </c>
      <c r="Z119" s="60">
        <f>VLOOKUP($A119,[3]!CurveTable,MATCH($Z$4,[3]!CurveType,0))</f>
        <v>6.3555748158076797E-2</v>
      </c>
      <c r="AA119" s="55">
        <f t="shared" si="84"/>
        <v>0.44965294090146163</v>
      </c>
      <c r="AB119" s="7">
        <f t="shared" si="85"/>
        <v>1</v>
      </c>
      <c r="AC119" s="7">
        <f t="shared" si="86"/>
        <v>28</v>
      </c>
      <c r="AD119" s="43">
        <f t="shared" si="87"/>
        <v>12922257.936958712</v>
      </c>
      <c r="AE119" s="43">
        <f t="shared" si="88"/>
        <v>0</v>
      </c>
      <c r="AF119" s="43">
        <f t="shared" si="89"/>
        <v>12922257.936958712</v>
      </c>
      <c r="AG119" s="43">
        <f t="shared" si="90"/>
        <v>0</v>
      </c>
      <c r="AH119" s="43">
        <f t="shared" si="91"/>
        <v>0</v>
      </c>
      <c r="AI119" s="43">
        <f t="shared" si="92"/>
        <v>0</v>
      </c>
      <c r="AJ119" s="43">
        <f t="shared" si="93"/>
        <v>0</v>
      </c>
      <c r="AK119" s="43">
        <f t="shared" si="94"/>
        <v>0</v>
      </c>
      <c r="AL119" s="43">
        <f t="shared" si="95"/>
        <v>0</v>
      </c>
      <c r="AM119" s="53"/>
      <c r="AO119" s="14">
        <f>_xll.EURO(N119,O119,Z119,Z119,R119,U119,0,0)</f>
        <v>0.27949722272120325</v>
      </c>
      <c r="AP119" s="90">
        <f t="shared" si="96"/>
        <v>1608062.6751708435</v>
      </c>
      <c r="AQ119" s="3">
        <f>-_xll.EURO(N119,O119,Z119,Z119,R119,U119,0,1)</f>
        <v>0.11669560017764133</v>
      </c>
    </row>
    <row r="120" spans="1:43">
      <c r="A120" s="47">
        <f t="shared" si="71"/>
        <v>41699</v>
      </c>
      <c r="B120" s="48">
        <f t="shared" si="97"/>
        <v>205479</v>
      </c>
      <c r="C120" s="40">
        <f t="shared" si="77"/>
        <v>6369849</v>
      </c>
      <c r="D120" s="40">
        <f t="shared" si="78"/>
        <v>2849153.2262779875</v>
      </c>
      <c r="E120" s="61">
        <f>VLOOKUP($A120,[3]!CurveTable,MATCH($E$4,[3]!CurveType,0))</f>
        <v>4.8559999999999999</v>
      </c>
      <c r="F120" s="50"/>
      <c r="G120" s="49">
        <f t="shared" si="73"/>
        <v>4.8559999999999999</v>
      </c>
      <c r="H120" s="61">
        <f>VLOOKUP($A120,[3]!CurveTable,MATCH($H$4,[3]!CurveType,0))</f>
        <v>0</v>
      </c>
      <c r="I120" s="49"/>
      <c r="J120" s="49">
        <f t="shared" si="79"/>
        <v>0</v>
      </c>
      <c r="K120" s="61"/>
      <c r="L120" s="49"/>
      <c r="M120" s="49"/>
      <c r="N120" s="49">
        <f t="shared" si="74"/>
        <v>4.4459999999999997</v>
      </c>
      <c r="O120" s="49">
        <f t="shared" si="76"/>
        <v>3.75</v>
      </c>
      <c r="P120" s="49"/>
      <c r="Q120" s="61">
        <f>VLOOKUP($A120,[3]!CurveTable,MATCH($Q$4,[3]!CurveType,0))</f>
        <v>0.17</v>
      </c>
      <c r="R120" s="61">
        <f>Q120+Summary!C$25</f>
        <v>0.17</v>
      </c>
      <c r="S120" s="61"/>
      <c r="T120" s="70">
        <f t="shared" si="75"/>
        <v>41699</v>
      </c>
      <c r="U120" s="69">
        <f t="shared" si="80"/>
        <v>4694</v>
      </c>
      <c r="W120" s="7">
        <f t="shared" si="81"/>
        <v>31</v>
      </c>
      <c r="X120" s="51">
        <f t="shared" si="82"/>
        <v>41699</v>
      </c>
      <c r="Y120" s="7">
        <f t="shared" si="83"/>
        <v>4694</v>
      </c>
      <c r="Z120" s="60">
        <f>VLOOKUP($A120,[3]!CurveTable,MATCH($Z$4,[3]!CurveType,0))</f>
        <v>6.3594151230547402E-2</v>
      </c>
      <c r="AA120" s="55">
        <f t="shared" si="84"/>
        <v>0.44728740450173737</v>
      </c>
      <c r="AB120" s="7">
        <f t="shared" si="85"/>
        <v>1</v>
      </c>
      <c r="AC120" s="7">
        <f t="shared" si="86"/>
        <v>31</v>
      </c>
      <c r="AD120" s="43">
        <f t="shared" si="87"/>
        <v>13835488.066805907</v>
      </c>
      <c r="AE120" s="43">
        <f t="shared" si="88"/>
        <v>0</v>
      </c>
      <c r="AF120" s="43">
        <f t="shared" si="89"/>
        <v>13835488.066805907</v>
      </c>
      <c r="AG120" s="43">
        <f t="shared" si="90"/>
        <v>0</v>
      </c>
      <c r="AH120" s="43">
        <f t="shared" si="91"/>
        <v>0</v>
      </c>
      <c r="AI120" s="43">
        <f t="shared" si="92"/>
        <v>0</v>
      </c>
      <c r="AJ120" s="43">
        <f t="shared" si="93"/>
        <v>0</v>
      </c>
      <c r="AK120" s="43">
        <f t="shared" si="94"/>
        <v>0</v>
      </c>
      <c r="AL120" s="43">
        <f t="shared" si="95"/>
        <v>0</v>
      </c>
      <c r="AM120" s="53"/>
      <c r="AO120" s="14">
        <f>_xll.EURO(N120,O120,Z120,Z120,R120,U120,0,0)</f>
        <v>0.29584786272498476</v>
      </c>
      <c r="AP120" s="90">
        <f t="shared" si="96"/>
        <v>1884506.2125308814</v>
      </c>
      <c r="AQ120" s="3">
        <f>-_xll.EURO(N120,O120,Z120,Z120,R120,U120,0,1)</f>
        <v>0.12347394203433548</v>
      </c>
    </row>
    <row r="121" spans="1:43">
      <c r="A121" s="47">
        <f t="shared" si="71"/>
        <v>41730</v>
      </c>
      <c r="B121" s="48">
        <f t="shared" si="97"/>
        <v>205479</v>
      </c>
      <c r="C121" s="40">
        <f t="shared" si="77"/>
        <v>6164370</v>
      </c>
      <c r="D121" s="40">
        <f t="shared" si="78"/>
        <v>2741171.902311651</v>
      </c>
      <c r="E121" s="61">
        <f>VLOOKUP($A121,[3]!CurveTable,MATCH($E$4,[3]!CurveType,0))</f>
        <v>4.6859999999999999</v>
      </c>
      <c r="F121" s="50"/>
      <c r="G121" s="49">
        <f t="shared" si="73"/>
        <v>4.6859999999999999</v>
      </c>
      <c r="H121" s="61">
        <f>VLOOKUP($A121,[3]!CurveTable,MATCH($H$4,[3]!CurveType,0))</f>
        <v>0</v>
      </c>
      <c r="I121" s="49"/>
      <c r="J121" s="49">
        <f t="shared" si="79"/>
        <v>0</v>
      </c>
      <c r="K121" s="61"/>
      <c r="L121" s="49"/>
      <c r="M121" s="49"/>
      <c r="N121" s="49">
        <f t="shared" si="74"/>
        <v>4.2759999999999998</v>
      </c>
      <c r="O121" s="49">
        <f t="shared" si="76"/>
        <v>3.75</v>
      </c>
      <c r="P121" s="49"/>
      <c r="Q121" s="61">
        <f>VLOOKUP($A121,[3]!CurveTable,MATCH($Q$4,[3]!CurveType,0))</f>
        <v>0.17</v>
      </c>
      <c r="R121" s="61">
        <f>Q121+Summary!C$25</f>
        <v>0.17</v>
      </c>
      <c r="S121" s="61"/>
      <c r="T121" s="70">
        <f t="shared" si="75"/>
        <v>41730</v>
      </c>
      <c r="U121" s="69">
        <f t="shared" si="80"/>
        <v>4725</v>
      </c>
      <c r="W121" s="7">
        <f t="shared" si="81"/>
        <v>30</v>
      </c>
      <c r="X121" s="51">
        <f t="shared" si="82"/>
        <v>41730</v>
      </c>
      <c r="Y121" s="7">
        <f t="shared" si="83"/>
        <v>4725</v>
      </c>
      <c r="Z121" s="60">
        <f>VLOOKUP($A121,[3]!CurveTable,MATCH($Z$4,[3]!CurveType,0))</f>
        <v>6.3636668918495495E-2</v>
      </c>
      <c r="AA121" s="55">
        <f t="shared" si="84"/>
        <v>0.44467997578205898</v>
      </c>
      <c r="AB121" s="7">
        <f t="shared" si="85"/>
        <v>1</v>
      </c>
      <c r="AC121" s="7">
        <f t="shared" si="86"/>
        <v>30</v>
      </c>
      <c r="AD121" s="43">
        <f t="shared" si="87"/>
        <v>12845131.534232397</v>
      </c>
      <c r="AE121" s="43">
        <f t="shared" si="88"/>
        <v>0</v>
      </c>
      <c r="AF121" s="43">
        <f t="shared" si="89"/>
        <v>12845131.534232397</v>
      </c>
      <c r="AG121" s="43">
        <f t="shared" si="90"/>
        <v>0</v>
      </c>
      <c r="AH121" s="43">
        <f t="shared" si="91"/>
        <v>0</v>
      </c>
      <c r="AI121" s="43">
        <f t="shared" si="92"/>
        <v>0</v>
      </c>
      <c r="AJ121" s="43">
        <f t="shared" si="93"/>
        <v>0</v>
      </c>
      <c r="AK121" s="43">
        <f t="shared" si="94"/>
        <v>0</v>
      </c>
      <c r="AL121" s="43">
        <f t="shared" si="95"/>
        <v>0</v>
      </c>
      <c r="AM121" s="53"/>
      <c r="AO121" s="14">
        <f>_xll.EURO(N121,O121,Z121,Z121,R121,U121,0,0)</f>
        <v>0.31708128903890997</v>
      </c>
      <c r="AP121" s="90">
        <f t="shared" si="96"/>
        <v>1954606.3857127854</v>
      </c>
      <c r="AQ121" s="3">
        <f>-_xll.EURO(N121,O121,Z121,Z121,R121,U121,0,1)</f>
        <v>0.13231564176012095</v>
      </c>
    </row>
    <row r="122" spans="1:43">
      <c r="A122" s="47">
        <f t="shared" si="71"/>
        <v>41760</v>
      </c>
      <c r="B122" s="48">
        <f t="shared" si="97"/>
        <v>205479</v>
      </c>
      <c r="C122" s="40">
        <f t="shared" si="77"/>
        <v>6369849</v>
      </c>
      <c r="D122" s="40">
        <f t="shared" si="78"/>
        <v>2816544.6070366232</v>
      </c>
      <c r="E122" s="61">
        <f>VLOOKUP($A122,[3]!CurveTable,MATCH($E$4,[3]!CurveType,0))</f>
        <v>4.7450000000000001</v>
      </c>
      <c r="F122" s="50"/>
      <c r="G122" s="49">
        <f t="shared" si="73"/>
        <v>4.7450000000000001</v>
      </c>
      <c r="H122" s="61">
        <f>VLOOKUP($A122,[3]!CurveTable,MATCH($H$4,[3]!CurveType,0))</f>
        <v>0</v>
      </c>
      <c r="I122" s="49"/>
      <c r="J122" s="49">
        <f t="shared" si="79"/>
        <v>0</v>
      </c>
      <c r="K122" s="61"/>
      <c r="L122" s="49"/>
      <c r="M122" s="49"/>
      <c r="N122" s="49">
        <f t="shared" si="74"/>
        <v>4.335</v>
      </c>
      <c r="O122" s="49">
        <f t="shared" si="76"/>
        <v>3.75</v>
      </c>
      <c r="P122" s="49"/>
      <c r="Q122" s="61">
        <f>VLOOKUP($A122,[3]!CurveTable,MATCH($Q$4,[3]!CurveType,0))</f>
        <v>0.17</v>
      </c>
      <c r="R122" s="61">
        <f>Q122+Summary!C$25</f>
        <v>0.17</v>
      </c>
      <c r="S122" s="61"/>
      <c r="T122" s="70">
        <f t="shared" si="75"/>
        <v>41760</v>
      </c>
      <c r="U122" s="69">
        <f t="shared" si="80"/>
        <v>4755</v>
      </c>
      <c r="W122" s="7">
        <f t="shared" si="81"/>
        <v>31</v>
      </c>
      <c r="X122" s="51">
        <f t="shared" si="82"/>
        <v>41760</v>
      </c>
      <c r="Y122" s="7">
        <f t="shared" si="83"/>
        <v>4755</v>
      </c>
      <c r="Z122" s="60">
        <f>VLOOKUP($A122,[3]!CurveTable,MATCH($Z$4,[3]!CurveType,0))</f>
        <v>6.3677815068694507E-2</v>
      </c>
      <c r="AA122" s="55">
        <f t="shared" si="84"/>
        <v>0.44216819064888718</v>
      </c>
      <c r="AB122" s="7">
        <f t="shared" si="85"/>
        <v>1</v>
      </c>
      <c r="AC122" s="7">
        <f t="shared" si="86"/>
        <v>31</v>
      </c>
      <c r="AD122" s="43">
        <f t="shared" si="87"/>
        <v>13364504.160388777</v>
      </c>
      <c r="AE122" s="43">
        <f t="shared" si="88"/>
        <v>0</v>
      </c>
      <c r="AF122" s="43">
        <f t="shared" si="89"/>
        <v>13364504.160388777</v>
      </c>
      <c r="AG122" s="43">
        <f t="shared" si="90"/>
        <v>0</v>
      </c>
      <c r="AH122" s="43">
        <f t="shared" si="91"/>
        <v>0</v>
      </c>
      <c r="AI122" s="43">
        <f t="shared" si="92"/>
        <v>0</v>
      </c>
      <c r="AJ122" s="43">
        <f t="shared" si="93"/>
        <v>0</v>
      </c>
      <c r="AK122" s="43">
        <f t="shared" si="94"/>
        <v>0</v>
      </c>
      <c r="AL122" s="43">
        <f t="shared" si="95"/>
        <v>0</v>
      </c>
      <c r="AM122" s="53"/>
      <c r="AO122" s="14">
        <f>_xll.EURO(N122,O122,Z122,Z122,R122,U122,0,0)</f>
        <v>0.30886049394003179</v>
      </c>
      <c r="AP122" s="90">
        <f t="shared" si="96"/>
        <v>1967394.7084634176</v>
      </c>
      <c r="AQ122" s="3">
        <f>-_xll.EURO(N122,O122,Z122,Z122,R122,U122,0,1)</f>
        <v>0.12813393080423208</v>
      </c>
    </row>
    <row r="123" spans="1:43">
      <c r="A123" s="47">
        <f t="shared" si="71"/>
        <v>41791</v>
      </c>
      <c r="B123" s="48">
        <f t="shared" si="97"/>
        <v>205479</v>
      </c>
      <c r="C123" s="40">
        <f t="shared" si="77"/>
        <v>6164370</v>
      </c>
      <c r="D123" s="40">
        <f t="shared" si="78"/>
        <v>2709761.8940210347</v>
      </c>
      <c r="E123" s="61">
        <f>VLOOKUP($A123,[3]!CurveTable,MATCH($E$4,[3]!CurveType,0))</f>
        <v>4.7850000000000001</v>
      </c>
      <c r="F123" s="50"/>
      <c r="G123" s="49">
        <f t="shared" si="73"/>
        <v>4.7850000000000001</v>
      </c>
      <c r="H123" s="61">
        <f>VLOOKUP($A123,[3]!CurveTable,MATCH($H$4,[3]!CurveType,0))</f>
        <v>0</v>
      </c>
      <c r="I123" s="49"/>
      <c r="J123" s="49">
        <f t="shared" si="79"/>
        <v>0</v>
      </c>
      <c r="K123" s="61"/>
      <c r="L123" s="49"/>
      <c r="M123" s="49"/>
      <c r="N123" s="49">
        <f t="shared" si="74"/>
        <v>4.375</v>
      </c>
      <c r="O123" s="49">
        <f t="shared" si="76"/>
        <v>3.75</v>
      </c>
      <c r="P123" s="49"/>
      <c r="Q123" s="61">
        <f>VLOOKUP($A123,[3]!CurveTable,MATCH($Q$4,[3]!CurveType,0))</f>
        <v>0.17</v>
      </c>
      <c r="R123" s="61">
        <f>Q123+Summary!C$25</f>
        <v>0.17</v>
      </c>
      <c r="S123" s="61"/>
      <c r="T123" s="70">
        <f t="shared" si="75"/>
        <v>41791</v>
      </c>
      <c r="U123" s="69">
        <f t="shared" si="80"/>
        <v>4786</v>
      </c>
      <c r="W123" s="7">
        <f t="shared" si="81"/>
        <v>30</v>
      </c>
      <c r="X123" s="51">
        <f t="shared" si="82"/>
        <v>41791</v>
      </c>
      <c r="Y123" s="7">
        <f t="shared" si="83"/>
        <v>4786</v>
      </c>
      <c r="Z123" s="60">
        <f>VLOOKUP($A123,[3]!CurveTable,MATCH($Z$4,[3]!CurveType,0))</f>
        <v>6.3720332757822601E-2</v>
      </c>
      <c r="AA123" s="55">
        <f t="shared" si="84"/>
        <v>0.43958456322722916</v>
      </c>
      <c r="AB123" s="7">
        <f t="shared" si="85"/>
        <v>1</v>
      </c>
      <c r="AC123" s="7">
        <f t="shared" si="86"/>
        <v>30</v>
      </c>
      <c r="AD123" s="43">
        <f t="shared" si="87"/>
        <v>12966210.662890652</v>
      </c>
      <c r="AE123" s="43">
        <f t="shared" si="88"/>
        <v>0</v>
      </c>
      <c r="AF123" s="43">
        <f t="shared" si="89"/>
        <v>12966210.662890652</v>
      </c>
      <c r="AG123" s="43">
        <f t="shared" si="90"/>
        <v>0</v>
      </c>
      <c r="AH123" s="43">
        <f t="shared" si="91"/>
        <v>0</v>
      </c>
      <c r="AI123" s="43">
        <f t="shared" si="92"/>
        <v>0</v>
      </c>
      <c r="AJ123" s="43">
        <f t="shared" si="93"/>
        <v>0</v>
      </c>
      <c r="AK123" s="43">
        <f t="shared" si="94"/>
        <v>0</v>
      </c>
      <c r="AL123" s="43">
        <f t="shared" si="95"/>
        <v>0</v>
      </c>
      <c r="AM123" s="53"/>
      <c r="AO123" s="14">
        <f>_xll.EURO(N123,O123,Z123,Z123,R123,U123,0,0)</f>
        <v>0.30326817605189216</v>
      </c>
      <c r="AP123" s="90">
        <f t="shared" si="96"/>
        <v>1869457.2464090025</v>
      </c>
      <c r="AQ123" s="3">
        <f>-_xll.EURO(N123,O123,Z123,Z123,R123,U123,0,1)</f>
        <v>0.12511766274721578</v>
      </c>
    </row>
    <row r="124" spans="1:43">
      <c r="A124" s="47">
        <f t="shared" si="71"/>
        <v>41821</v>
      </c>
      <c r="B124" s="48">
        <f t="shared" si="97"/>
        <v>205479</v>
      </c>
      <c r="C124" s="40">
        <f t="shared" si="77"/>
        <v>6369849</v>
      </c>
      <c r="D124" s="40">
        <f t="shared" si="78"/>
        <v>2784233.9069986101</v>
      </c>
      <c r="E124" s="61">
        <f>VLOOKUP($A124,[3]!CurveTable,MATCH($E$4,[3]!CurveType,0))</f>
        <v>4.83</v>
      </c>
      <c r="F124" s="50"/>
      <c r="G124" s="49">
        <f t="shared" si="73"/>
        <v>4.83</v>
      </c>
      <c r="H124" s="61">
        <f>VLOOKUP($A124,[3]!CurveTable,MATCH($H$4,[3]!CurveType,0))</f>
        <v>0</v>
      </c>
      <c r="I124" s="49"/>
      <c r="J124" s="49">
        <f t="shared" si="79"/>
        <v>0</v>
      </c>
      <c r="K124" s="61"/>
      <c r="L124" s="49"/>
      <c r="M124" s="49"/>
      <c r="N124" s="49">
        <f t="shared" si="74"/>
        <v>4.42</v>
      </c>
      <c r="O124" s="49">
        <f t="shared" si="76"/>
        <v>3.75</v>
      </c>
      <c r="P124" s="49"/>
      <c r="Q124" s="61">
        <f>VLOOKUP($A124,[3]!CurveTable,MATCH($Q$4,[3]!CurveType,0))</f>
        <v>0.17</v>
      </c>
      <c r="R124" s="61">
        <f>Q124+Summary!C$25</f>
        <v>0.17</v>
      </c>
      <c r="S124" s="61"/>
      <c r="T124" s="70">
        <f t="shared" si="75"/>
        <v>41821</v>
      </c>
      <c r="U124" s="69">
        <f t="shared" si="80"/>
        <v>4816</v>
      </c>
      <c r="W124" s="7">
        <f t="shared" si="81"/>
        <v>31</v>
      </c>
      <c r="X124" s="51">
        <f t="shared" si="82"/>
        <v>41821</v>
      </c>
      <c r="Y124" s="7">
        <f t="shared" si="83"/>
        <v>4816</v>
      </c>
      <c r="Z124" s="60">
        <f>VLOOKUP($A124,[3]!CurveTable,MATCH($Z$4,[3]!CurveType,0))</f>
        <v>6.3761478909163408E-2</v>
      </c>
      <c r="AA124" s="55">
        <f t="shared" si="84"/>
        <v>0.4370957470104252</v>
      </c>
      <c r="AB124" s="7">
        <f t="shared" si="85"/>
        <v>1</v>
      </c>
      <c r="AC124" s="7">
        <f t="shared" si="86"/>
        <v>31</v>
      </c>
      <c r="AD124" s="43">
        <f t="shared" si="87"/>
        <v>13447849.770803288</v>
      </c>
      <c r="AE124" s="43">
        <f t="shared" si="88"/>
        <v>0</v>
      </c>
      <c r="AF124" s="43">
        <f t="shared" si="89"/>
        <v>13447849.770803288</v>
      </c>
      <c r="AG124" s="43">
        <f t="shared" si="90"/>
        <v>0</v>
      </c>
      <c r="AH124" s="43">
        <f t="shared" si="91"/>
        <v>0</v>
      </c>
      <c r="AI124" s="43">
        <f t="shared" si="92"/>
        <v>0</v>
      </c>
      <c r="AJ124" s="43">
        <f t="shared" si="93"/>
        <v>0</v>
      </c>
      <c r="AK124" s="43">
        <f t="shared" si="94"/>
        <v>0</v>
      </c>
      <c r="AL124" s="43">
        <f t="shared" si="95"/>
        <v>0</v>
      </c>
      <c r="AM124" s="53"/>
      <c r="AO124" s="14">
        <f>_xll.EURO(N124,O124,Z124,Z124,R124,U124,0,0)</f>
        <v>0.29722036511855732</v>
      </c>
      <c r="AP124" s="90">
        <f t="shared" si="96"/>
        <v>1893248.8455300771</v>
      </c>
      <c r="AQ124" s="3">
        <f>-_xll.EURO(N124,O124,Z124,Z124,R124,U124,0,1)</f>
        <v>0.12194051362615208</v>
      </c>
    </row>
    <row r="125" spans="1:43">
      <c r="A125" s="47">
        <f t="shared" si="71"/>
        <v>41852</v>
      </c>
      <c r="B125" s="48">
        <f t="shared" si="97"/>
        <v>205479</v>
      </c>
      <c r="C125" s="40">
        <f t="shared" si="77"/>
        <v>6369849</v>
      </c>
      <c r="D125" s="40">
        <f t="shared" si="78"/>
        <v>2767927.3500994137</v>
      </c>
      <c r="E125" s="61">
        <f>VLOOKUP($A125,[3]!CurveTable,MATCH($E$4,[3]!CurveType,0))</f>
        <v>4.8650000000000002</v>
      </c>
      <c r="F125" s="50"/>
      <c r="G125" s="49">
        <f t="shared" si="73"/>
        <v>4.8650000000000002</v>
      </c>
      <c r="H125" s="61">
        <f>VLOOKUP($A125,[3]!CurveTable,MATCH($H$4,[3]!CurveType,0))</f>
        <v>0</v>
      </c>
      <c r="I125" s="49"/>
      <c r="J125" s="49">
        <f t="shared" si="79"/>
        <v>0</v>
      </c>
      <c r="K125" s="61"/>
      <c r="L125" s="49"/>
      <c r="M125" s="49"/>
      <c r="N125" s="49">
        <f t="shared" si="74"/>
        <v>4.4550000000000001</v>
      </c>
      <c r="O125" s="49">
        <f t="shared" si="76"/>
        <v>3.75</v>
      </c>
      <c r="P125" s="49"/>
      <c r="Q125" s="61">
        <f>VLOOKUP($A125,[3]!CurveTable,MATCH($Q$4,[3]!CurveType,0))</f>
        <v>0.17</v>
      </c>
      <c r="R125" s="61">
        <f>Q125+Summary!C$25</f>
        <v>0.17</v>
      </c>
      <c r="S125" s="61"/>
      <c r="T125" s="70">
        <f t="shared" si="75"/>
        <v>41852</v>
      </c>
      <c r="U125" s="69">
        <f t="shared" si="80"/>
        <v>4847</v>
      </c>
      <c r="W125" s="7">
        <f t="shared" si="81"/>
        <v>31</v>
      </c>
      <c r="X125" s="51">
        <f t="shared" si="82"/>
        <v>41852</v>
      </c>
      <c r="Y125" s="7">
        <f t="shared" si="83"/>
        <v>4847</v>
      </c>
      <c r="Z125" s="60">
        <f>VLOOKUP($A125,[3]!CurveTable,MATCH($Z$4,[3]!CurveType,0))</f>
        <v>6.3803996599471405E-2</v>
      </c>
      <c r="AA125" s="55">
        <f t="shared" si="84"/>
        <v>0.43453578728466147</v>
      </c>
      <c r="AB125" s="7">
        <f t="shared" si="85"/>
        <v>1</v>
      </c>
      <c r="AC125" s="7">
        <f t="shared" si="86"/>
        <v>31</v>
      </c>
      <c r="AD125" s="43">
        <f t="shared" si="87"/>
        <v>13465966.558233649</v>
      </c>
      <c r="AE125" s="43">
        <f t="shared" si="88"/>
        <v>0</v>
      </c>
      <c r="AF125" s="43">
        <f t="shared" si="89"/>
        <v>13465966.558233649</v>
      </c>
      <c r="AG125" s="43">
        <f t="shared" si="90"/>
        <v>0</v>
      </c>
      <c r="AH125" s="43">
        <f t="shared" si="91"/>
        <v>0</v>
      </c>
      <c r="AI125" s="43">
        <f t="shared" si="92"/>
        <v>0</v>
      </c>
      <c r="AJ125" s="43">
        <f t="shared" si="93"/>
        <v>0</v>
      </c>
      <c r="AK125" s="43">
        <f t="shared" si="94"/>
        <v>0</v>
      </c>
      <c r="AL125" s="43">
        <f t="shared" si="95"/>
        <v>0</v>
      </c>
      <c r="AM125" s="53"/>
      <c r="AO125" s="14">
        <f>_xll.EURO(N125,O125,Z125,Z125,R125,U125,0,0)</f>
        <v>0.29251134149912339</v>
      </c>
      <c r="AP125" s="90">
        <f t="shared" si="96"/>
        <v>1863253.0761368496</v>
      </c>
      <c r="AQ125" s="3">
        <f>-_xll.EURO(N125,O125,Z125,Z125,R125,U125,0,1)</f>
        <v>0.11935385244038155</v>
      </c>
    </row>
    <row r="126" spans="1:43">
      <c r="A126" s="47">
        <f t="shared" si="71"/>
        <v>41883</v>
      </c>
      <c r="B126" s="48">
        <f t="shared" si="97"/>
        <v>205479</v>
      </c>
      <c r="C126" s="40">
        <f t="shared" si="77"/>
        <v>6164370</v>
      </c>
      <c r="D126" s="40">
        <f t="shared" si="78"/>
        <v>2662932.6598300743</v>
      </c>
      <c r="E126" s="61">
        <f>VLOOKUP($A126,[3]!CurveTable,MATCH($E$4,[3]!CurveType,0))</f>
        <v>4.87</v>
      </c>
      <c r="F126" s="50"/>
      <c r="G126" s="49">
        <f t="shared" si="73"/>
        <v>4.87</v>
      </c>
      <c r="H126" s="61">
        <f>VLOOKUP($A126,[3]!CurveTable,MATCH($H$4,[3]!CurveType,0))</f>
        <v>0</v>
      </c>
      <c r="I126" s="49"/>
      <c r="J126" s="49">
        <f t="shared" si="79"/>
        <v>0</v>
      </c>
      <c r="K126" s="61"/>
      <c r="L126" s="49"/>
      <c r="M126" s="49"/>
      <c r="N126" s="49">
        <f t="shared" si="74"/>
        <v>4.46</v>
      </c>
      <c r="O126" s="49">
        <f t="shared" si="76"/>
        <v>3.75</v>
      </c>
      <c r="P126" s="49"/>
      <c r="Q126" s="61">
        <f>VLOOKUP($A126,[3]!CurveTable,MATCH($Q$4,[3]!CurveType,0))</f>
        <v>0.17</v>
      </c>
      <c r="R126" s="61">
        <f>Q126+Summary!C$25</f>
        <v>0.17</v>
      </c>
      <c r="S126" s="61"/>
      <c r="T126" s="70">
        <f t="shared" si="75"/>
        <v>41883</v>
      </c>
      <c r="U126" s="69">
        <f t="shared" si="80"/>
        <v>4878</v>
      </c>
      <c r="W126" s="7">
        <f t="shared" si="81"/>
        <v>30</v>
      </c>
      <c r="X126" s="51">
        <f t="shared" si="82"/>
        <v>41883</v>
      </c>
      <c r="Y126" s="7">
        <f t="shared" si="83"/>
        <v>4878</v>
      </c>
      <c r="Z126" s="60">
        <f>VLOOKUP($A126,[3]!CurveTable,MATCH($Z$4,[3]!CurveType,0))</f>
        <v>6.3846514290379505E-2</v>
      </c>
      <c r="AA126" s="55">
        <f t="shared" si="84"/>
        <v>0.43198780407893655</v>
      </c>
      <c r="AB126" s="7">
        <f t="shared" si="85"/>
        <v>1</v>
      </c>
      <c r="AC126" s="7">
        <f t="shared" si="86"/>
        <v>30</v>
      </c>
      <c r="AD126" s="43">
        <f t="shared" si="87"/>
        <v>12968482.053372461</v>
      </c>
      <c r="AE126" s="43">
        <f t="shared" si="88"/>
        <v>0</v>
      </c>
      <c r="AF126" s="43">
        <f t="shared" si="89"/>
        <v>12968482.053372461</v>
      </c>
      <c r="AG126" s="43">
        <f t="shared" si="90"/>
        <v>0</v>
      </c>
      <c r="AH126" s="43">
        <f t="shared" si="91"/>
        <v>0</v>
      </c>
      <c r="AI126" s="43">
        <f t="shared" si="92"/>
        <v>0</v>
      </c>
      <c r="AJ126" s="43">
        <f t="shared" si="93"/>
        <v>0</v>
      </c>
      <c r="AK126" s="43">
        <f t="shared" si="94"/>
        <v>0</v>
      </c>
      <c r="AL126" s="43">
        <f t="shared" si="95"/>
        <v>0</v>
      </c>
      <c r="AM126" s="53"/>
      <c r="AO126" s="14">
        <f>_xll.EURO(N126,O126,Z126,Z126,R126,U126,0,0)</f>
        <v>0.29143419472134413</v>
      </c>
      <c r="AP126" s="90">
        <f t="shared" si="96"/>
        <v>1796508.2069144121</v>
      </c>
      <c r="AQ126" s="3">
        <f>-_xll.EURO(N126,O126,Z126,Z126,R126,U126,0,1)</f>
        <v>0.1183689298090958</v>
      </c>
    </row>
    <row r="127" spans="1:43">
      <c r="A127" s="47">
        <f t="shared" si="71"/>
        <v>41913</v>
      </c>
      <c r="B127" s="48">
        <f t="shared" si="97"/>
        <v>205479</v>
      </c>
      <c r="C127" s="40">
        <f t="shared" si="77"/>
        <v>6369849</v>
      </c>
      <c r="D127" s="40">
        <f t="shared" si="78"/>
        <v>2736062.7996091195</v>
      </c>
      <c r="E127" s="61">
        <f>VLOOKUP($A127,[3]!CurveTable,MATCH($E$4,[3]!CurveType,0))</f>
        <v>4.9000000000000004</v>
      </c>
      <c r="F127" s="50"/>
      <c r="G127" s="49">
        <f t="shared" si="73"/>
        <v>4.9000000000000004</v>
      </c>
      <c r="H127" s="61">
        <f>VLOOKUP($A127,[3]!CurveTable,MATCH($H$4,[3]!CurveType,0))</f>
        <v>0</v>
      </c>
      <c r="I127" s="49"/>
      <c r="J127" s="49">
        <f t="shared" si="79"/>
        <v>0</v>
      </c>
      <c r="K127" s="61"/>
      <c r="L127" s="49"/>
      <c r="M127" s="49"/>
      <c r="N127" s="49">
        <f t="shared" si="74"/>
        <v>4.49</v>
      </c>
      <c r="O127" s="49">
        <f t="shared" si="76"/>
        <v>3.75</v>
      </c>
      <c r="P127" s="49"/>
      <c r="Q127" s="61">
        <f>VLOOKUP($A127,[3]!CurveTable,MATCH($Q$4,[3]!CurveType,0))</f>
        <v>0.17</v>
      </c>
      <c r="R127" s="61">
        <f>Q127+Summary!C$25</f>
        <v>0.17</v>
      </c>
      <c r="S127" s="61"/>
      <c r="T127" s="70">
        <f t="shared" si="75"/>
        <v>41913</v>
      </c>
      <c r="U127" s="69">
        <f t="shared" si="80"/>
        <v>4908</v>
      </c>
      <c r="W127" s="7">
        <f t="shared" si="81"/>
        <v>31</v>
      </c>
      <c r="X127" s="51">
        <f t="shared" si="82"/>
        <v>41913</v>
      </c>
      <c r="Y127" s="7">
        <f t="shared" si="83"/>
        <v>4908</v>
      </c>
      <c r="Z127" s="60">
        <f>VLOOKUP($A127,[3]!CurveTable,MATCH($Z$4,[3]!CurveType,0))</f>
        <v>6.3887660443441505E-2</v>
      </c>
      <c r="AA127" s="55">
        <f t="shared" si="84"/>
        <v>0.42953338448197431</v>
      </c>
      <c r="AB127" s="7">
        <f t="shared" si="85"/>
        <v>1</v>
      </c>
      <c r="AC127" s="7">
        <f t="shared" si="86"/>
        <v>31</v>
      </c>
      <c r="AD127" s="43">
        <f t="shared" si="87"/>
        <v>13406707.718084687</v>
      </c>
      <c r="AE127" s="43">
        <f t="shared" si="88"/>
        <v>0</v>
      </c>
      <c r="AF127" s="43">
        <f t="shared" si="89"/>
        <v>13406707.718084687</v>
      </c>
      <c r="AG127" s="43">
        <f t="shared" si="90"/>
        <v>0</v>
      </c>
      <c r="AH127" s="43">
        <f t="shared" si="91"/>
        <v>0</v>
      </c>
      <c r="AI127" s="43">
        <f t="shared" si="92"/>
        <v>0</v>
      </c>
      <c r="AJ127" s="43">
        <f t="shared" si="93"/>
        <v>0</v>
      </c>
      <c r="AK127" s="43">
        <f t="shared" si="94"/>
        <v>0</v>
      </c>
      <c r="AL127" s="43">
        <f t="shared" si="95"/>
        <v>0</v>
      </c>
      <c r="AM127" s="53"/>
      <c r="AO127" s="14">
        <f>_xll.EURO(N127,O127,Z127,Z127,R127,U127,0,0)</f>
        <v>0.28745117546376042</v>
      </c>
      <c r="AP127" s="90">
        <f t="shared" si="96"/>
        <v>1831020.5825766588</v>
      </c>
      <c r="AQ127" s="3">
        <f>-_xll.EURO(N127,O127,Z127,Z127,R127,U127,0,1)</f>
        <v>0.1161470101563347</v>
      </c>
    </row>
    <row r="128" spans="1:43">
      <c r="A128" s="47">
        <f t="shared" si="71"/>
        <v>41944</v>
      </c>
      <c r="B128" s="48">
        <f t="shared" si="97"/>
        <v>205479</v>
      </c>
      <c r="C128" s="40">
        <f t="shared" si="77"/>
        <v>6164370</v>
      </c>
      <c r="D128" s="40">
        <f t="shared" si="78"/>
        <v>2632240.6479052529</v>
      </c>
      <c r="E128" s="61">
        <f>VLOOKUP($A128,[3]!CurveTable,MATCH($E$4,[3]!CurveType,0))</f>
        <v>5.01</v>
      </c>
      <c r="F128" s="50"/>
      <c r="G128" s="49">
        <f t="shared" si="73"/>
        <v>5.01</v>
      </c>
      <c r="H128" s="61">
        <f>VLOOKUP($A128,[3]!CurveTable,MATCH($H$4,[3]!CurveType,0))</f>
        <v>0</v>
      </c>
      <c r="I128" s="49"/>
      <c r="J128" s="49">
        <f t="shared" si="79"/>
        <v>0</v>
      </c>
      <c r="K128" s="61"/>
      <c r="L128" s="49"/>
      <c r="M128" s="49"/>
      <c r="N128" s="49">
        <f t="shared" si="74"/>
        <v>4.5999999999999996</v>
      </c>
      <c r="O128" s="49">
        <f t="shared" si="76"/>
        <v>3.75</v>
      </c>
      <c r="P128" s="49"/>
      <c r="Q128" s="61">
        <f>VLOOKUP($A128,[3]!CurveTable,MATCH($Q$4,[3]!CurveType,0))</f>
        <v>0.17</v>
      </c>
      <c r="R128" s="61">
        <f>Q128+Summary!C$25</f>
        <v>0.17</v>
      </c>
      <c r="S128" s="61"/>
      <c r="T128" s="70">
        <f t="shared" si="75"/>
        <v>41944</v>
      </c>
      <c r="U128" s="69">
        <f t="shared" si="80"/>
        <v>4939</v>
      </c>
      <c r="W128" s="7">
        <f t="shared" si="81"/>
        <v>30</v>
      </c>
      <c r="X128" s="51">
        <f t="shared" si="82"/>
        <v>41944</v>
      </c>
      <c r="Y128" s="7">
        <f t="shared" si="83"/>
        <v>4939</v>
      </c>
      <c r="Z128" s="60">
        <f>VLOOKUP($A128,[3]!CurveTable,MATCH($Z$4,[3]!CurveType,0))</f>
        <v>6.3930178135529495E-2</v>
      </c>
      <c r="AA128" s="55">
        <f t="shared" si="84"/>
        <v>0.42700886674635896</v>
      </c>
      <c r="AB128" s="7">
        <f t="shared" si="85"/>
        <v>1</v>
      </c>
      <c r="AC128" s="7">
        <f t="shared" si="86"/>
        <v>30</v>
      </c>
      <c r="AD128" s="43">
        <f t="shared" si="87"/>
        <v>13187525.646005316</v>
      </c>
      <c r="AE128" s="43">
        <f t="shared" si="88"/>
        <v>0</v>
      </c>
      <c r="AF128" s="43">
        <f t="shared" si="89"/>
        <v>13187525.646005316</v>
      </c>
      <c r="AG128" s="43">
        <f t="shared" si="90"/>
        <v>0</v>
      </c>
      <c r="AH128" s="43">
        <f t="shared" si="91"/>
        <v>0</v>
      </c>
      <c r="AI128" s="43">
        <f t="shared" si="92"/>
        <v>0</v>
      </c>
      <c r="AJ128" s="43">
        <f t="shared" si="93"/>
        <v>0</v>
      </c>
      <c r="AK128" s="43">
        <f t="shared" si="94"/>
        <v>0</v>
      </c>
      <c r="AL128" s="43">
        <f t="shared" si="95"/>
        <v>0</v>
      </c>
      <c r="AM128" s="53"/>
      <c r="AO128" s="14">
        <f>_xll.EURO(N128,O128,Z128,Z128,R128,U128,0,0)</f>
        <v>0.27456936507593921</v>
      </c>
      <c r="AP128" s="90">
        <f t="shared" si="96"/>
        <v>1692547.1569931675</v>
      </c>
      <c r="AQ128" s="3">
        <f>-_xll.EURO(N128,O128,Z128,Z128,R128,U128,0,1)</f>
        <v>0.11007323335199022</v>
      </c>
    </row>
    <row r="129" spans="1:43">
      <c r="A129" s="47">
        <f t="shared" si="71"/>
        <v>41974</v>
      </c>
      <c r="B129" s="48">
        <f t="shared" si="97"/>
        <v>205479</v>
      </c>
      <c r="C129" s="40">
        <f t="shared" si="77"/>
        <v>6369849</v>
      </c>
      <c r="D129" s="40">
        <f t="shared" si="78"/>
        <v>2704491.9560572417</v>
      </c>
      <c r="E129" s="61">
        <f>VLOOKUP($A129,[3]!CurveTable,MATCH($E$4,[3]!CurveType,0))</f>
        <v>5.13</v>
      </c>
      <c r="F129" s="50"/>
      <c r="G129" s="49">
        <f t="shared" si="73"/>
        <v>5.13</v>
      </c>
      <c r="H129" s="61">
        <f>VLOOKUP($A129,[3]!CurveTable,MATCH($H$4,[3]!CurveType,0))</f>
        <v>0</v>
      </c>
      <c r="I129" s="49"/>
      <c r="J129" s="49">
        <f t="shared" si="79"/>
        <v>0</v>
      </c>
      <c r="K129" s="61"/>
      <c r="L129" s="49"/>
      <c r="M129" s="49"/>
      <c r="N129" s="49">
        <f t="shared" si="74"/>
        <v>4.72</v>
      </c>
      <c r="O129" s="49">
        <f t="shared" si="76"/>
        <v>3.75</v>
      </c>
      <c r="P129" s="49"/>
      <c r="Q129" s="61">
        <f>VLOOKUP($A129,[3]!CurveTable,MATCH($Q$4,[3]!CurveType,0))</f>
        <v>0.17</v>
      </c>
      <c r="R129" s="61">
        <f>Q129+Summary!C$25</f>
        <v>0.17</v>
      </c>
      <c r="S129" s="61"/>
      <c r="T129" s="70">
        <f t="shared" si="75"/>
        <v>41974</v>
      </c>
      <c r="U129" s="69">
        <f t="shared" si="80"/>
        <v>4969</v>
      </c>
      <c r="W129" s="7">
        <f t="shared" si="81"/>
        <v>31</v>
      </c>
      <c r="X129" s="51">
        <f t="shared" si="82"/>
        <v>41974</v>
      </c>
      <c r="Y129" s="7">
        <f t="shared" si="83"/>
        <v>4969</v>
      </c>
      <c r="Z129" s="60">
        <f>VLOOKUP($A129,[3]!CurveTable,MATCH($Z$4,[3]!CurveType,0))</f>
        <v>6.3971324289733303E-2</v>
      </c>
      <c r="AA129" s="55">
        <f t="shared" si="84"/>
        <v>0.42457709061191901</v>
      </c>
      <c r="AB129" s="7">
        <f t="shared" si="85"/>
        <v>1</v>
      </c>
      <c r="AC129" s="7">
        <f t="shared" si="86"/>
        <v>31</v>
      </c>
      <c r="AD129" s="43">
        <f t="shared" si="87"/>
        <v>13874043.734573649</v>
      </c>
      <c r="AE129" s="43">
        <f t="shared" si="88"/>
        <v>0</v>
      </c>
      <c r="AF129" s="43">
        <f t="shared" si="89"/>
        <v>13874043.734573649</v>
      </c>
      <c r="AG129" s="43">
        <f t="shared" si="90"/>
        <v>0</v>
      </c>
      <c r="AH129" s="43">
        <f t="shared" si="91"/>
        <v>0</v>
      </c>
      <c r="AI129" s="43">
        <f t="shared" si="92"/>
        <v>0</v>
      </c>
      <c r="AJ129" s="43">
        <f t="shared" si="93"/>
        <v>0</v>
      </c>
      <c r="AK129" s="43">
        <f t="shared" si="94"/>
        <v>0</v>
      </c>
      <c r="AL129" s="43">
        <f t="shared" si="95"/>
        <v>0</v>
      </c>
      <c r="AM129" s="53"/>
      <c r="AO129" s="14">
        <f>_xll.EURO(N129,O129,Z129,Z129,R129,U129,0,0)</f>
        <v>0.26136738747510363</v>
      </c>
      <c r="AP129" s="90">
        <f t="shared" si="96"/>
        <v>1664870.7917409013</v>
      </c>
      <c r="AQ129" s="3">
        <f>-_xll.EURO(N129,O129,Z129,Z129,R129,U129,0,1)</f>
        <v>0.10392134215058674</v>
      </c>
    </row>
    <row r="130" spans="1:43">
      <c r="A130" s="47">
        <f t="shared" si="71"/>
        <v>42005</v>
      </c>
      <c r="B130" s="48">
        <f t="shared" ref="B130:B173" si="98">B129</f>
        <v>205479</v>
      </c>
      <c r="C130" s="40">
        <f t="shared" ref="C130:C173" si="99">IF(AB130=0,0,IF(AND(AB130=1,$H$3=1),B130*W130,IF($H$3=2,B130,"N/A")))</f>
        <v>6369849</v>
      </c>
      <c r="D130" s="40">
        <f t="shared" ref="D130:D173" si="100">C130*AA130</f>
        <v>2688559.7737923693</v>
      </c>
      <c r="E130" s="61">
        <f>VLOOKUP($A130,[3]!CurveTable,MATCH($E$4,[3]!CurveType,0))</f>
        <v>5.21</v>
      </c>
      <c r="F130" s="50"/>
      <c r="G130" s="49">
        <f t="shared" ref="G130:G173" si="101">E130</f>
        <v>5.21</v>
      </c>
      <c r="H130" s="61">
        <f>VLOOKUP($A130,[3]!CurveTable,MATCH($H$4,[3]!CurveType,0))</f>
        <v>0</v>
      </c>
      <c r="I130" s="49"/>
      <c r="J130" s="49">
        <f t="shared" ref="J130:J173" si="102">H130</f>
        <v>0</v>
      </c>
      <c r="K130" s="61"/>
      <c r="L130" s="49"/>
      <c r="M130" s="49"/>
      <c r="N130" s="49">
        <f t="shared" si="74"/>
        <v>4.8</v>
      </c>
      <c r="O130" s="49">
        <f t="shared" ref="O130:O193" si="103">O129</f>
        <v>3.75</v>
      </c>
      <c r="P130" s="49"/>
      <c r="Q130" s="61">
        <f>VLOOKUP($A130,[3]!CurveTable,MATCH($Q$4,[3]!CurveType,0))</f>
        <v>0.17</v>
      </c>
      <c r="R130" s="61">
        <f>Q130+Summary!C$25</f>
        <v>0.17</v>
      </c>
      <c r="S130" s="61"/>
      <c r="T130" s="70">
        <f t="shared" ref="T130:T193" si="104">X130</f>
        <v>42005</v>
      </c>
      <c r="U130" s="69">
        <f t="shared" si="80"/>
        <v>5000</v>
      </c>
      <c r="W130" s="7">
        <f t="shared" ref="W130:W193" si="105">A131-A130</f>
        <v>31</v>
      </c>
      <c r="X130" s="51">
        <f t="shared" ref="X130:X193" si="106">CHOOSE(F$3,A131+24,A130)</f>
        <v>42005</v>
      </c>
      <c r="Y130" s="7">
        <f t="shared" ref="Y130:Y193" si="107">X130-C$3</f>
        <v>5000</v>
      </c>
      <c r="Z130" s="60">
        <f>VLOOKUP($A130,[3]!CurveTable,MATCH($Z$4,[3]!CurveType,0))</f>
        <v>6.4013841983000808E-2</v>
      </c>
      <c r="AA130" s="55">
        <f t="shared" ref="AA130:AA193" si="108">1/(1+CHOOSE(F$3,(Z131+($K$3/10000))/2,(Z130+($K$3/10000))/2))^(2*Y130/365.25)</f>
        <v>0.42207590380751087</v>
      </c>
      <c r="AB130" s="7">
        <f t="shared" ref="AB130:AB193" si="109">IF(AND(mthbeg&lt;=A130,mthend&gt;=A130),1,0)</f>
        <v>1</v>
      </c>
      <c r="AC130" s="7">
        <f t="shared" ref="AC130:AC193" si="110">W130*AB130</f>
        <v>31</v>
      </c>
      <c r="AD130" s="43">
        <f t="shared" ref="AD130:AD193" si="111">$D130*E130</f>
        <v>14007396.421458244</v>
      </c>
      <c r="AE130" s="43">
        <f t="shared" ref="AE130:AE193" si="112">$D130*F130</f>
        <v>0</v>
      </c>
      <c r="AF130" s="43">
        <f t="shared" ref="AF130:AF193" si="113">$D130*G130</f>
        <v>14007396.421458244</v>
      </c>
      <c r="AG130" s="43">
        <f t="shared" ref="AG130:AG193" si="114">$D130*H130</f>
        <v>0</v>
      </c>
      <c r="AH130" s="43">
        <f t="shared" ref="AH130:AH193" si="115">$D130*I130</f>
        <v>0</v>
      </c>
      <c r="AI130" s="43">
        <f t="shared" ref="AI130:AI193" si="116">$D130*J130</f>
        <v>0</v>
      </c>
      <c r="AJ130" s="43">
        <f t="shared" ref="AJ130:AJ193" si="117">$D130*K130</f>
        <v>0</v>
      </c>
      <c r="AK130" s="43">
        <f t="shared" ref="AK130:AK193" si="118">$D130*L130</f>
        <v>0</v>
      </c>
      <c r="AL130" s="43">
        <f t="shared" ref="AL130:AL193" si="119">$D130*M130</f>
        <v>0</v>
      </c>
      <c r="AM130" s="53"/>
      <c r="AO130" s="14">
        <f>_xll.EURO(N130,O130,Z130,Z130,R130,U130,0,0)</f>
        <v>0.25289033267521988</v>
      </c>
      <c r="AP130" s="90">
        <f t="shared" ref="AP130:AP193" si="120">AO130*C130</f>
        <v>1610873.2327009167</v>
      </c>
      <c r="AQ130" s="3">
        <f>-_xll.EURO(N130,O130,Z130,Z130,R130,U130,0,1)</f>
        <v>9.9830798171704857E-2</v>
      </c>
    </row>
    <row r="131" spans="1:43">
      <c r="A131" s="47">
        <f t="shared" si="71"/>
        <v>42036</v>
      </c>
      <c r="B131" s="48">
        <f t="shared" si="98"/>
        <v>205479</v>
      </c>
      <c r="C131" s="40">
        <f t="shared" si="99"/>
        <v>5753412</v>
      </c>
      <c r="D131" s="40">
        <f t="shared" si="100"/>
        <v>2414054.1309241774</v>
      </c>
      <c r="E131" s="61">
        <f>VLOOKUP($A131,[3]!CurveTable,MATCH($E$4,[3]!CurveType,0))</f>
        <v>5.09</v>
      </c>
      <c r="F131" s="50"/>
      <c r="G131" s="49">
        <f t="shared" si="101"/>
        <v>5.09</v>
      </c>
      <c r="H131" s="61">
        <f>VLOOKUP($A131,[3]!CurveTable,MATCH($H$4,[3]!CurveType,0))</f>
        <v>0</v>
      </c>
      <c r="I131" s="49"/>
      <c r="J131" s="49">
        <f t="shared" si="102"/>
        <v>0</v>
      </c>
      <c r="K131" s="52"/>
      <c r="L131" s="52"/>
      <c r="M131" s="52"/>
      <c r="N131" s="49">
        <f t="shared" si="74"/>
        <v>4.68</v>
      </c>
      <c r="O131" s="49">
        <f t="shared" si="103"/>
        <v>3.75</v>
      </c>
      <c r="P131" s="49"/>
      <c r="Q131" s="61">
        <f>VLOOKUP($A131,[3]!CurveTable,MATCH($Q$4,[3]!CurveType,0))</f>
        <v>0.17</v>
      </c>
      <c r="R131" s="61">
        <f>Q131+Summary!C$25</f>
        <v>0.17</v>
      </c>
      <c r="S131" s="61"/>
      <c r="T131" s="70">
        <f t="shared" si="104"/>
        <v>42036</v>
      </c>
      <c r="U131" s="69">
        <f t="shared" si="80"/>
        <v>5031</v>
      </c>
      <c r="W131" s="7">
        <f t="shared" si="105"/>
        <v>28</v>
      </c>
      <c r="X131" s="51">
        <f t="shared" si="106"/>
        <v>42036</v>
      </c>
      <c r="Y131" s="7">
        <f t="shared" si="107"/>
        <v>5031</v>
      </c>
      <c r="Z131" s="60">
        <f>VLOOKUP($A131,[3]!CurveTable,MATCH($Z$4,[3]!CurveType,0))</f>
        <v>6.4056359676867305E-2</v>
      </c>
      <c r="AA131" s="55">
        <f t="shared" si="108"/>
        <v>0.41958652203669355</v>
      </c>
      <c r="AB131" s="7">
        <f t="shared" si="109"/>
        <v>1</v>
      </c>
      <c r="AC131" s="7">
        <f t="shared" si="110"/>
        <v>28</v>
      </c>
      <c r="AD131" s="43">
        <f t="shared" si="111"/>
        <v>12287535.526404062</v>
      </c>
      <c r="AE131" s="43">
        <f t="shared" si="112"/>
        <v>0</v>
      </c>
      <c r="AF131" s="43">
        <f t="shared" si="113"/>
        <v>12287535.526404062</v>
      </c>
      <c r="AG131" s="43">
        <f t="shared" si="114"/>
        <v>0</v>
      </c>
      <c r="AH131" s="43">
        <f t="shared" si="115"/>
        <v>0</v>
      </c>
      <c r="AI131" s="43">
        <f t="shared" si="116"/>
        <v>0</v>
      </c>
      <c r="AJ131" s="43">
        <f t="shared" si="117"/>
        <v>0</v>
      </c>
      <c r="AK131" s="43">
        <f t="shared" si="118"/>
        <v>0</v>
      </c>
      <c r="AL131" s="43">
        <f t="shared" si="119"/>
        <v>0</v>
      </c>
      <c r="AM131" s="53"/>
      <c r="AO131" s="14">
        <f>_xll.EURO(N131,O131,Z131,Z131,R131,U131,0,0)</f>
        <v>0.26479724722622672</v>
      </c>
      <c r="AP131" s="90">
        <f t="shared" si="120"/>
        <v>1523487.6597583394</v>
      </c>
      <c r="AQ131" s="3">
        <f>-_xll.EURO(N131,O131,Z131,Z131,R131,U131,0,1)</f>
        <v>0.10449549398962604</v>
      </c>
    </row>
    <row r="132" spans="1:43">
      <c r="A132" s="47">
        <f t="shared" si="71"/>
        <v>42064</v>
      </c>
      <c r="B132" s="48">
        <f t="shared" si="98"/>
        <v>205479</v>
      </c>
      <c r="C132" s="40">
        <f t="shared" si="99"/>
        <v>6369849</v>
      </c>
      <c r="D132" s="40">
        <f t="shared" si="100"/>
        <v>2658444.796873997</v>
      </c>
      <c r="E132" s="61">
        <f>VLOOKUP($A132,[3]!CurveTable,MATCH($E$4,[3]!CurveType,0))</f>
        <v>4.9510000000000005</v>
      </c>
      <c r="F132" s="50"/>
      <c r="G132" s="49">
        <f t="shared" si="101"/>
        <v>4.9510000000000005</v>
      </c>
      <c r="H132" s="61">
        <f>VLOOKUP($A132,[3]!CurveTable,MATCH($H$4,[3]!CurveType,0))</f>
        <v>0</v>
      </c>
      <c r="I132" s="49"/>
      <c r="J132" s="49">
        <f t="shared" si="102"/>
        <v>0</v>
      </c>
      <c r="K132" s="52"/>
      <c r="L132" s="52"/>
      <c r="M132" s="52"/>
      <c r="N132" s="49">
        <f t="shared" si="74"/>
        <v>4.5410000000000004</v>
      </c>
      <c r="O132" s="49">
        <f t="shared" si="103"/>
        <v>3.75</v>
      </c>
      <c r="P132" s="49"/>
      <c r="Q132" s="61">
        <f>VLOOKUP($A132,[3]!CurveTable,MATCH($Q$4,[3]!CurveType,0))</f>
        <v>0.17</v>
      </c>
      <c r="R132" s="61">
        <f>Q132+Summary!C$25</f>
        <v>0.17</v>
      </c>
      <c r="S132" s="61"/>
      <c r="T132" s="70">
        <f t="shared" si="104"/>
        <v>42064</v>
      </c>
      <c r="U132" s="69">
        <f t="shared" si="80"/>
        <v>5059</v>
      </c>
      <c r="W132" s="7">
        <f t="shared" si="105"/>
        <v>31</v>
      </c>
      <c r="X132" s="51">
        <f t="shared" si="106"/>
        <v>42064</v>
      </c>
      <c r="Y132" s="7">
        <f t="shared" si="107"/>
        <v>5059</v>
      </c>
      <c r="Z132" s="60">
        <f>VLOOKUP($A132,[3]!CurveTable,MATCH($Z$4,[3]!CurveType,0))</f>
        <v>6.4094762755714005E-2</v>
      </c>
      <c r="AA132" s="55">
        <f t="shared" si="108"/>
        <v>0.41734816584725898</v>
      </c>
      <c r="AB132" s="7">
        <f t="shared" si="109"/>
        <v>1</v>
      </c>
      <c r="AC132" s="7">
        <f t="shared" si="110"/>
        <v>31</v>
      </c>
      <c r="AD132" s="43">
        <f t="shared" si="111"/>
        <v>13161960.189323161</v>
      </c>
      <c r="AE132" s="43">
        <f t="shared" si="112"/>
        <v>0</v>
      </c>
      <c r="AF132" s="43">
        <f t="shared" si="113"/>
        <v>13161960.189323161</v>
      </c>
      <c r="AG132" s="43">
        <f t="shared" si="114"/>
        <v>0</v>
      </c>
      <c r="AH132" s="43">
        <f t="shared" si="115"/>
        <v>0</v>
      </c>
      <c r="AI132" s="43">
        <f t="shared" si="116"/>
        <v>0</v>
      </c>
      <c r="AJ132" s="43">
        <f t="shared" si="117"/>
        <v>0</v>
      </c>
      <c r="AK132" s="43">
        <f t="shared" si="118"/>
        <v>0</v>
      </c>
      <c r="AL132" s="43">
        <f t="shared" si="119"/>
        <v>0</v>
      </c>
      <c r="AM132" s="53"/>
      <c r="AO132" s="14">
        <f>_xll.EURO(N132,O132,Z132,Z132,R132,U132,0,0)</f>
        <v>0.27932467627002455</v>
      </c>
      <c r="AP132" s="90">
        <f t="shared" si="120"/>
        <v>1779256.0098139397</v>
      </c>
      <c r="AQ132" s="3">
        <f>-_xll.EURO(N132,O132,Z132,Z132,R132,U132,0,1)</f>
        <v>0.11030544360792605</v>
      </c>
    </row>
    <row r="133" spans="1:43">
      <c r="A133" s="47">
        <f t="shared" si="71"/>
        <v>42095</v>
      </c>
      <c r="B133" s="48">
        <f t="shared" si="98"/>
        <v>205479</v>
      </c>
      <c r="C133" s="40">
        <f t="shared" si="99"/>
        <v>6164370</v>
      </c>
      <c r="D133" s="40">
        <f t="shared" si="100"/>
        <v>2557480.9474729109</v>
      </c>
      <c r="E133" s="61">
        <f>VLOOKUP($A133,[3]!CurveTable,MATCH($E$4,[3]!CurveType,0))</f>
        <v>4.7810000000000006</v>
      </c>
      <c r="F133" s="50"/>
      <c r="G133" s="49">
        <f t="shared" si="101"/>
        <v>4.7810000000000006</v>
      </c>
      <c r="H133" s="61">
        <f>VLOOKUP($A133,[3]!CurveTable,MATCH($H$4,[3]!CurveType,0))</f>
        <v>0</v>
      </c>
      <c r="I133" s="49"/>
      <c r="J133" s="49">
        <f t="shared" si="102"/>
        <v>0</v>
      </c>
      <c r="K133" s="52"/>
      <c r="L133" s="52"/>
      <c r="M133" s="52"/>
      <c r="N133" s="49">
        <f t="shared" si="74"/>
        <v>4.3710000000000004</v>
      </c>
      <c r="O133" s="49">
        <f t="shared" si="103"/>
        <v>3.75</v>
      </c>
      <c r="P133" s="49"/>
      <c r="Q133" s="61">
        <f>VLOOKUP($A133,[3]!CurveTable,MATCH($Q$4,[3]!CurveType,0))</f>
        <v>0.17</v>
      </c>
      <c r="R133" s="61">
        <f>Q133+Summary!C$25</f>
        <v>0.17</v>
      </c>
      <c r="S133" s="61"/>
      <c r="T133" s="70">
        <f t="shared" si="104"/>
        <v>42095</v>
      </c>
      <c r="U133" s="69">
        <f t="shared" si="80"/>
        <v>5090</v>
      </c>
      <c r="W133" s="7">
        <f t="shared" si="105"/>
        <v>30</v>
      </c>
      <c r="X133" s="51">
        <f t="shared" si="106"/>
        <v>42095</v>
      </c>
      <c r="Y133" s="7">
        <f t="shared" si="107"/>
        <v>5090</v>
      </c>
      <c r="Z133" s="60">
        <f>VLOOKUP($A133,[3]!CurveTable,MATCH($Z$4,[3]!CurveType,0))</f>
        <v>6.4137280450721396E-2</v>
      </c>
      <c r="AA133" s="55">
        <f t="shared" si="108"/>
        <v>0.41488115532859171</v>
      </c>
      <c r="AB133" s="7">
        <f t="shared" si="109"/>
        <v>1</v>
      </c>
      <c r="AC133" s="7">
        <f t="shared" si="110"/>
        <v>30</v>
      </c>
      <c r="AD133" s="43">
        <f t="shared" si="111"/>
        <v>12227316.409867989</v>
      </c>
      <c r="AE133" s="43">
        <f t="shared" si="112"/>
        <v>0</v>
      </c>
      <c r="AF133" s="43">
        <f t="shared" si="113"/>
        <v>12227316.409867989</v>
      </c>
      <c r="AG133" s="43">
        <f t="shared" si="114"/>
        <v>0</v>
      </c>
      <c r="AH133" s="43">
        <f t="shared" si="115"/>
        <v>0</v>
      </c>
      <c r="AI133" s="43">
        <f t="shared" si="116"/>
        <v>0</v>
      </c>
      <c r="AJ133" s="43">
        <f t="shared" si="117"/>
        <v>0</v>
      </c>
      <c r="AK133" s="43">
        <f t="shared" si="118"/>
        <v>0</v>
      </c>
      <c r="AL133" s="43">
        <f t="shared" si="119"/>
        <v>0</v>
      </c>
      <c r="AM133" s="53"/>
      <c r="AO133" s="14">
        <f>_xll.EURO(N133,O133,Z133,Z133,R133,U133,0,0)</f>
        <v>0.29815995335218048</v>
      </c>
      <c r="AP133" s="90">
        <f t="shared" si="120"/>
        <v>1837968.2716455809</v>
      </c>
      <c r="AQ133" s="3">
        <f>-_xll.EURO(N133,O133,Z133,Z133,R133,U133,0,1)</f>
        <v>0.11788589595252075</v>
      </c>
    </row>
    <row r="134" spans="1:43">
      <c r="A134" s="47">
        <f t="shared" si="71"/>
        <v>42125</v>
      </c>
      <c r="B134" s="48">
        <f t="shared" si="98"/>
        <v>205479</v>
      </c>
      <c r="C134" s="40">
        <f t="shared" si="99"/>
        <v>6369849</v>
      </c>
      <c r="D134" s="40">
        <f t="shared" si="100"/>
        <v>2627593.7311041718</v>
      </c>
      <c r="E134" s="61">
        <f>VLOOKUP($A134,[3]!CurveTable,MATCH($E$4,[3]!CurveType,0))</f>
        <v>4.84</v>
      </c>
      <c r="F134" s="50"/>
      <c r="G134" s="49">
        <f t="shared" si="101"/>
        <v>4.84</v>
      </c>
      <c r="H134" s="61">
        <f>VLOOKUP($A134,[3]!CurveTable,MATCH($H$4,[3]!CurveType,0))</f>
        <v>0</v>
      </c>
      <c r="I134" s="49"/>
      <c r="J134" s="49">
        <f t="shared" si="102"/>
        <v>0</v>
      </c>
      <c r="K134" s="52"/>
      <c r="L134" s="52"/>
      <c r="M134" s="52"/>
      <c r="N134" s="49">
        <f t="shared" si="74"/>
        <v>4.43</v>
      </c>
      <c r="O134" s="49">
        <f t="shared" si="103"/>
        <v>3.75</v>
      </c>
      <c r="P134" s="49"/>
      <c r="Q134" s="61">
        <f>VLOOKUP($A134,[3]!CurveTable,MATCH($Q$4,[3]!CurveType,0))</f>
        <v>0.17</v>
      </c>
      <c r="R134" s="61">
        <f>Q134+Summary!C$25</f>
        <v>0.17</v>
      </c>
      <c r="S134" s="61"/>
      <c r="T134" s="70">
        <f t="shared" si="104"/>
        <v>42125</v>
      </c>
      <c r="U134" s="69">
        <f t="shared" si="80"/>
        <v>5120</v>
      </c>
      <c r="W134" s="7">
        <f t="shared" si="105"/>
        <v>31</v>
      </c>
      <c r="X134" s="51">
        <f t="shared" si="106"/>
        <v>42125</v>
      </c>
      <c r="Y134" s="7">
        <f t="shared" si="107"/>
        <v>5120</v>
      </c>
      <c r="Z134" s="60">
        <f>VLOOKUP($A134,[3]!CurveTable,MATCH($Z$4,[3]!CurveType,0))</f>
        <v>6.4178426607750999E-2</v>
      </c>
      <c r="AA134" s="55">
        <f t="shared" si="108"/>
        <v>0.41250486959803473</v>
      </c>
      <c r="AB134" s="7">
        <f t="shared" si="109"/>
        <v>1</v>
      </c>
      <c r="AC134" s="7">
        <f t="shared" si="110"/>
        <v>31</v>
      </c>
      <c r="AD134" s="43">
        <f t="shared" si="111"/>
        <v>12717553.658544192</v>
      </c>
      <c r="AE134" s="43">
        <f t="shared" si="112"/>
        <v>0</v>
      </c>
      <c r="AF134" s="43">
        <f t="shared" si="113"/>
        <v>12717553.658544192</v>
      </c>
      <c r="AG134" s="43">
        <f t="shared" si="114"/>
        <v>0</v>
      </c>
      <c r="AH134" s="43">
        <f t="shared" si="115"/>
        <v>0</v>
      </c>
      <c r="AI134" s="43">
        <f t="shared" si="116"/>
        <v>0</v>
      </c>
      <c r="AJ134" s="43">
        <f t="shared" si="117"/>
        <v>0</v>
      </c>
      <c r="AK134" s="43">
        <f t="shared" si="118"/>
        <v>0</v>
      </c>
      <c r="AL134" s="43">
        <f t="shared" si="119"/>
        <v>0</v>
      </c>
      <c r="AM134" s="53"/>
      <c r="AO134" s="14">
        <f>_xll.EURO(N134,O134,Z134,Z134,R134,U134,0,0)</f>
        <v>0.29072852850026443</v>
      </c>
      <c r="AP134" s="90">
        <f t="shared" si="120"/>
        <v>1851896.8265388808</v>
      </c>
      <c r="AQ134" s="3">
        <f>-_xll.EURO(N134,O134,Z134,Z134,R134,U134,0,1)</f>
        <v>0.114261399573982</v>
      </c>
    </row>
    <row r="135" spans="1:43">
      <c r="A135" s="47">
        <f t="shared" si="71"/>
        <v>42156</v>
      </c>
      <c r="B135" s="48">
        <f t="shared" si="98"/>
        <v>205479</v>
      </c>
      <c r="C135" s="40">
        <f t="shared" si="99"/>
        <v>6164370</v>
      </c>
      <c r="D135" s="40">
        <f t="shared" si="100"/>
        <v>2527766.8361101481</v>
      </c>
      <c r="E135" s="61">
        <f>VLOOKUP($A135,[3]!CurveTable,MATCH($E$4,[3]!CurveType,0))</f>
        <v>4.88</v>
      </c>
      <c r="F135" s="50"/>
      <c r="G135" s="49">
        <f t="shared" si="101"/>
        <v>4.88</v>
      </c>
      <c r="H135" s="61">
        <f>VLOOKUP($A135,[3]!CurveTable,MATCH($H$4,[3]!CurveType,0))</f>
        <v>0</v>
      </c>
      <c r="I135" s="49"/>
      <c r="J135" s="49">
        <f t="shared" si="102"/>
        <v>0</v>
      </c>
      <c r="K135" s="52"/>
      <c r="L135" s="52"/>
      <c r="M135" s="52"/>
      <c r="N135" s="49">
        <f t="shared" si="74"/>
        <v>4.47</v>
      </c>
      <c r="O135" s="49">
        <f t="shared" si="103"/>
        <v>3.75</v>
      </c>
      <c r="P135" s="49"/>
      <c r="Q135" s="61">
        <f>VLOOKUP($A135,[3]!CurveTable,MATCH($Q$4,[3]!CurveType,0))</f>
        <v>0.17</v>
      </c>
      <c r="R135" s="61">
        <f>Q135+Summary!C$25</f>
        <v>0.17</v>
      </c>
      <c r="S135" s="61"/>
      <c r="T135" s="70">
        <f t="shared" si="104"/>
        <v>42156</v>
      </c>
      <c r="U135" s="69">
        <f t="shared" si="80"/>
        <v>5151</v>
      </c>
      <c r="W135" s="7">
        <f t="shared" si="105"/>
        <v>30</v>
      </c>
      <c r="X135" s="51">
        <f t="shared" si="106"/>
        <v>42156</v>
      </c>
      <c r="Y135" s="7">
        <f t="shared" si="107"/>
        <v>5151</v>
      </c>
      <c r="Z135" s="60">
        <f>VLOOKUP($A135,[3]!CurveTable,MATCH($Z$4,[3]!CurveType,0))</f>
        <v>6.4220944303938307E-2</v>
      </c>
      <c r="AA135" s="55">
        <f t="shared" si="108"/>
        <v>0.4100608555473062</v>
      </c>
      <c r="AB135" s="7">
        <f t="shared" si="109"/>
        <v>1</v>
      </c>
      <c r="AC135" s="7">
        <f t="shared" si="110"/>
        <v>30</v>
      </c>
      <c r="AD135" s="43">
        <f t="shared" si="111"/>
        <v>12335502.160217522</v>
      </c>
      <c r="AE135" s="43">
        <f t="shared" si="112"/>
        <v>0</v>
      </c>
      <c r="AF135" s="43">
        <f t="shared" si="113"/>
        <v>12335502.160217522</v>
      </c>
      <c r="AG135" s="43">
        <f t="shared" si="114"/>
        <v>0</v>
      </c>
      <c r="AH135" s="43">
        <f t="shared" si="115"/>
        <v>0</v>
      </c>
      <c r="AI135" s="43">
        <f t="shared" si="116"/>
        <v>0</v>
      </c>
      <c r="AJ135" s="43">
        <f t="shared" si="117"/>
        <v>0</v>
      </c>
      <c r="AK135" s="43">
        <f t="shared" si="118"/>
        <v>0</v>
      </c>
      <c r="AL135" s="43">
        <f t="shared" si="119"/>
        <v>0</v>
      </c>
      <c r="AM135" s="53"/>
      <c r="AO135" s="14">
        <f>_xll.EURO(N135,O135,Z135,Z135,R135,U135,0,0)</f>
        <v>0.28563395707664418</v>
      </c>
      <c r="AP135" s="90">
        <f t="shared" si="120"/>
        <v>1760753.395984553</v>
      </c>
      <c r="AQ135" s="3">
        <f>-_xll.EURO(N135,O135,Z135,Z135,R135,U135,0,1)</f>
        <v>0.11163790793594029</v>
      </c>
    </row>
    <row r="136" spans="1:43">
      <c r="A136" s="47">
        <f t="shared" si="71"/>
        <v>42186</v>
      </c>
      <c r="B136" s="48">
        <f t="shared" si="98"/>
        <v>205479</v>
      </c>
      <c r="C136" s="40">
        <f t="shared" si="99"/>
        <v>6369849</v>
      </c>
      <c r="D136" s="40">
        <f t="shared" si="100"/>
        <v>2597030.4902480985</v>
      </c>
      <c r="E136" s="61">
        <f>VLOOKUP($A136,[3]!CurveTable,MATCH($E$4,[3]!CurveType,0))</f>
        <v>4.9249999999999998</v>
      </c>
      <c r="F136" s="50"/>
      <c r="G136" s="49">
        <f t="shared" si="101"/>
        <v>4.9249999999999998</v>
      </c>
      <c r="H136" s="61">
        <f>VLOOKUP($A136,[3]!CurveTable,MATCH($H$4,[3]!CurveType,0))</f>
        <v>0</v>
      </c>
      <c r="I136" s="49"/>
      <c r="J136" s="49">
        <f t="shared" si="102"/>
        <v>0</v>
      </c>
      <c r="K136" s="52"/>
      <c r="L136" s="52"/>
      <c r="M136" s="52"/>
      <c r="N136" s="49">
        <f t="shared" si="74"/>
        <v>4.5149999999999997</v>
      </c>
      <c r="O136" s="49">
        <f t="shared" si="103"/>
        <v>3.75</v>
      </c>
      <c r="P136" s="49"/>
      <c r="Q136" s="61">
        <f>VLOOKUP($A136,[3]!CurveTable,MATCH($Q$4,[3]!CurveType,0))</f>
        <v>0.17</v>
      </c>
      <c r="R136" s="61">
        <f>Q136+Summary!C$25</f>
        <v>0.17</v>
      </c>
      <c r="S136" s="61"/>
      <c r="T136" s="70">
        <f t="shared" si="104"/>
        <v>42186</v>
      </c>
      <c r="U136" s="69">
        <f t="shared" si="80"/>
        <v>5181</v>
      </c>
      <c r="W136" s="7">
        <f t="shared" si="105"/>
        <v>31</v>
      </c>
      <c r="X136" s="51">
        <f t="shared" si="106"/>
        <v>42186</v>
      </c>
      <c r="Y136" s="7">
        <f t="shared" si="107"/>
        <v>5181</v>
      </c>
      <c r="Z136" s="60">
        <f>VLOOKUP($A136,[3]!CurveTable,MATCH($Z$4,[3]!CurveType,0))</f>
        <v>6.4262090462109206E-2</v>
      </c>
      <c r="AA136" s="55">
        <f t="shared" si="108"/>
        <v>0.40770675886478602</v>
      </c>
      <c r="AB136" s="7">
        <f t="shared" si="109"/>
        <v>1</v>
      </c>
      <c r="AC136" s="7">
        <f t="shared" si="110"/>
        <v>31</v>
      </c>
      <c r="AD136" s="43">
        <f t="shared" si="111"/>
        <v>12790375.164471885</v>
      </c>
      <c r="AE136" s="43">
        <f t="shared" si="112"/>
        <v>0</v>
      </c>
      <c r="AF136" s="43">
        <f t="shared" si="113"/>
        <v>12790375.164471885</v>
      </c>
      <c r="AG136" s="43">
        <f t="shared" si="114"/>
        <v>0</v>
      </c>
      <c r="AH136" s="43">
        <f t="shared" si="115"/>
        <v>0</v>
      </c>
      <c r="AI136" s="43">
        <f t="shared" si="116"/>
        <v>0</v>
      </c>
      <c r="AJ136" s="43">
        <f t="shared" si="117"/>
        <v>0</v>
      </c>
      <c r="AK136" s="43">
        <f t="shared" si="118"/>
        <v>0</v>
      </c>
      <c r="AL136" s="43">
        <f t="shared" si="119"/>
        <v>0</v>
      </c>
      <c r="AM136" s="53"/>
      <c r="AO136" s="14">
        <f>_xll.EURO(N136,O136,Z136,Z136,R136,U136,0,0)</f>
        <v>0.28013416563068805</v>
      </c>
      <c r="AP136" s="90">
        <f t="shared" si="120"/>
        <v>1784412.3348084725</v>
      </c>
      <c r="AQ136" s="3">
        <f>-_xll.EURO(N136,O136,Z136,Z136,R136,U136,0,1)</f>
        <v>0.10887591628590437</v>
      </c>
    </row>
    <row r="137" spans="1:43">
      <c r="A137" s="47">
        <f t="shared" si="71"/>
        <v>42217</v>
      </c>
      <c r="B137" s="48">
        <f t="shared" si="98"/>
        <v>205479</v>
      </c>
      <c r="C137" s="40">
        <f t="shared" si="99"/>
        <v>6369849</v>
      </c>
      <c r="D137" s="40">
        <f t="shared" si="100"/>
        <v>2581608.1098025893</v>
      </c>
      <c r="E137" s="61">
        <f>VLOOKUP($A137,[3]!CurveTable,MATCH($E$4,[3]!CurveType,0))</f>
        <v>4.96</v>
      </c>
      <c r="F137" s="50"/>
      <c r="G137" s="49">
        <f t="shared" si="101"/>
        <v>4.96</v>
      </c>
      <c r="H137" s="61">
        <f>VLOOKUP($A137,[3]!CurveTable,MATCH($H$4,[3]!CurveType,0))</f>
        <v>0</v>
      </c>
      <c r="I137" s="49"/>
      <c r="J137" s="49">
        <f t="shared" si="102"/>
        <v>0</v>
      </c>
      <c r="K137" s="52"/>
      <c r="L137" s="52"/>
      <c r="M137" s="52"/>
      <c r="N137" s="49">
        <f t="shared" si="74"/>
        <v>4.55</v>
      </c>
      <c r="O137" s="49">
        <f t="shared" si="103"/>
        <v>3.75</v>
      </c>
      <c r="P137" s="49"/>
      <c r="Q137" s="61">
        <f>VLOOKUP($A137,[3]!CurveTable,MATCH($Q$4,[3]!CurveType,0))</f>
        <v>0.17</v>
      </c>
      <c r="R137" s="61">
        <f>Q137+Summary!C$25</f>
        <v>0.17</v>
      </c>
      <c r="S137" s="61"/>
      <c r="T137" s="70">
        <f t="shared" si="104"/>
        <v>42217</v>
      </c>
      <c r="U137" s="69">
        <f t="shared" si="80"/>
        <v>5212</v>
      </c>
      <c r="W137" s="7">
        <f t="shared" si="105"/>
        <v>31</v>
      </c>
      <c r="X137" s="51">
        <f t="shared" si="106"/>
        <v>42217</v>
      </c>
      <c r="Y137" s="7">
        <f t="shared" si="107"/>
        <v>5212</v>
      </c>
      <c r="Z137" s="60">
        <f>VLOOKUP($A137,[3]!CurveTable,MATCH($Z$4,[3]!CurveType,0))</f>
        <v>6.4304608159476001E-2</v>
      </c>
      <c r="AA137" s="55">
        <f t="shared" si="108"/>
        <v>0.40528560564035182</v>
      </c>
      <c r="AB137" s="7">
        <f t="shared" si="109"/>
        <v>1</v>
      </c>
      <c r="AC137" s="7">
        <f t="shared" si="110"/>
        <v>31</v>
      </c>
      <c r="AD137" s="43">
        <f t="shared" si="111"/>
        <v>12804776.224620843</v>
      </c>
      <c r="AE137" s="43">
        <f t="shared" si="112"/>
        <v>0</v>
      </c>
      <c r="AF137" s="43">
        <f t="shared" si="113"/>
        <v>12804776.224620843</v>
      </c>
      <c r="AG137" s="43">
        <f t="shared" si="114"/>
        <v>0</v>
      </c>
      <c r="AH137" s="43">
        <f t="shared" si="115"/>
        <v>0</v>
      </c>
      <c r="AI137" s="43">
        <f t="shared" si="116"/>
        <v>0</v>
      </c>
      <c r="AJ137" s="43">
        <f t="shared" si="117"/>
        <v>0</v>
      </c>
      <c r="AK137" s="43">
        <f t="shared" si="118"/>
        <v>0</v>
      </c>
      <c r="AL137" s="43">
        <f t="shared" si="119"/>
        <v>0</v>
      </c>
      <c r="AM137" s="53"/>
      <c r="AO137" s="14">
        <f>_xll.EURO(N137,O137,Z137,Z137,R137,U137,0,0)</f>
        <v>0.27582452609564517</v>
      </c>
      <c r="AP137" s="90">
        <f t="shared" si="120"/>
        <v>1756960.5817258193</v>
      </c>
      <c r="AQ137" s="3">
        <f>-_xll.EURO(N137,O137,Z137,Z137,R137,U137,0,1)</f>
        <v>0.10662078237567553</v>
      </c>
    </row>
    <row r="138" spans="1:43">
      <c r="A138" s="47">
        <f t="shared" si="71"/>
        <v>42248</v>
      </c>
      <c r="B138" s="48">
        <f t="shared" si="98"/>
        <v>205479</v>
      </c>
      <c r="C138" s="40">
        <f t="shared" si="99"/>
        <v>6164370</v>
      </c>
      <c r="D138" s="40">
        <f t="shared" si="100"/>
        <v>2483476.8399521126</v>
      </c>
      <c r="E138" s="61">
        <f>VLOOKUP($A138,[3]!CurveTable,MATCH($E$4,[3]!CurveType,0))</f>
        <v>4.9649999999999999</v>
      </c>
      <c r="F138" s="50"/>
      <c r="G138" s="49">
        <f t="shared" si="101"/>
        <v>4.9649999999999999</v>
      </c>
      <c r="H138" s="61">
        <f>VLOOKUP($A138,[3]!CurveTable,MATCH($H$4,[3]!CurveType,0))</f>
        <v>0</v>
      </c>
      <c r="I138" s="49"/>
      <c r="J138" s="49">
        <f t="shared" si="102"/>
        <v>0</v>
      </c>
      <c r="K138" s="52"/>
      <c r="L138" s="52"/>
      <c r="M138" s="52"/>
      <c r="N138" s="49">
        <f t="shared" si="74"/>
        <v>4.5549999999999997</v>
      </c>
      <c r="O138" s="49">
        <f t="shared" si="103"/>
        <v>3.75</v>
      </c>
      <c r="P138" s="49"/>
      <c r="Q138" s="61">
        <f>VLOOKUP($A138,[3]!CurveTable,MATCH($Q$4,[3]!CurveType,0))</f>
        <v>0.17</v>
      </c>
      <c r="R138" s="61">
        <f>Q138+Summary!C$25</f>
        <v>0.17</v>
      </c>
      <c r="S138" s="61"/>
      <c r="T138" s="70">
        <f t="shared" si="104"/>
        <v>42248</v>
      </c>
      <c r="U138" s="69">
        <f t="shared" si="80"/>
        <v>5243</v>
      </c>
      <c r="W138" s="7">
        <f t="shared" si="105"/>
        <v>30</v>
      </c>
      <c r="X138" s="51">
        <f t="shared" si="106"/>
        <v>42248</v>
      </c>
      <c r="Y138" s="7">
        <f t="shared" si="107"/>
        <v>5243</v>
      </c>
      <c r="Z138" s="60">
        <f>VLOOKUP($A138,[3]!CurveTable,MATCH($Z$4,[3]!CurveType,0))</f>
        <v>6.4347125857441997E-2</v>
      </c>
      <c r="AA138" s="55">
        <f t="shared" si="108"/>
        <v>0.40287601814169377</v>
      </c>
      <c r="AB138" s="7">
        <f t="shared" si="109"/>
        <v>1</v>
      </c>
      <c r="AC138" s="7">
        <f t="shared" si="110"/>
        <v>30</v>
      </c>
      <c r="AD138" s="43">
        <f t="shared" si="111"/>
        <v>12330462.51036224</v>
      </c>
      <c r="AE138" s="43">
        <f t="shared" si="112"/>
        <v>0</v>
      </c>
      <c r="AF138" s="43">
        <f t="shared" si="113"/>
        <v>12330462.51036224</v>
      </c>
      <c r="AG138" s="43">
        <f t="shared" si="114"/>
        <v>0</v>
      </c>
      <c r="AH138" s="43">
        <f t="shared" si="115"/>
        <v>0</v>
      </c>
      <c r="AI138" s="43">
        <f t="shared" si="116"/>
        <v>0</v>
      </c>
      <c r="AJ138" s="43">
        <f t="shared" si="117"/>
        <v>0</v>
      </c>
      <c r="AK138" s="43">
        <f t="shared" si="118"/>
        <v>0</v>
      </c>
      <c r="AL138" s="43">
        <f t="shared" si="119"/>
        <v>0</v>
      </c>
      <c r="AM138" s="53"/>
      <c r="AO138" s="14">
        <f>_xll.EURO(N138,O138,Z138,Z138,R138,U138,0,0)</f>
        <v>0.27475909187359154</v>
      </c>
      <c r="AP138" s="90">
        <f t="shared" si="120"/>
        <v>1693716.7031728115</v>
      </c>
      <c r="AQ138" s="3">
        <f>-_xll.EURO(N138,O138,Z138,Z138,R138,U138,0,1)</f>
        <v>0.10574522566161197</v>
      </c>
    </row>
    <row r="139" spans="1:43">
      <c r="A139" s="47">
        <f t="shared" ref="A139:A202" si="121">EDATE(A138,1)</f>
        <v>42278</v>
      </c>
      <c r="B139" s="48">
        <f t="shared" si="98"/>
        <v>205479</v>
      </c>
      <c r="C139" s="40">
        <f t="shared" si="99"/>
        <v>6369849</v>
      </c>
      <c r="D139" s="40">
        <f t="shared" si="100"/>
        <v>2551475.7470683125</v>
      </c>
      <c r="E139" s="61">
        <f>VLOOKUP($A139,[3]!CurveTable,MATCH($E$4,[3]!CurveType,0))</f>
        <v>4.9950000000000001</v>
      </c>
      <c r="F139" s="50"/>
      <c r="G139" s="49">
        <f t="shared" si="101"/>
        <v>4.9950000000000001</v>
      </c>
      <c r="H139" s="61">
        <f>VLOOKUP($A139,[3]!CurveTable,MATCH($H$4,[3]!CurveType,0))</f>
        <v>0</v>
      </c>
      <c r="I139" s="49"/>
      <c r="J139" s="49">
        <f t="shared" si="102"/>
        <v>0</v>
      </c>
      <c r="K139" s="52"/>
      <c r="L139" s="52"/>
      <c r="M139" s="52"/>
      <c r="N139" s="49">
        <f t="shared" ref="N139:N202" si="122">G139+J139+M139+$N$7</f>
        <v>4.585</v>
      </c>
      <c r="O139" s="49">
        <f t="shared" si="103"/>
        <v>3.75</v>
      </c>
      <c r="P139" s="49"/>
      <c r="Q139" s="61">
        <f>VLOOKUP($A139,[3]!CurveTable,MATCH($Q$4,[3]!CurveType,0))</f>
        <v>0.17</v>
      </c>
      <c r="R139" s="61">
        <f>Q139+Summary!C$25</f>
        <v>0.17</v>
      </c>
      <c r="S139" s="61"/>
      <c r="T139" s="70">
        <f t="shared" si="104"/>
        <v>42278</v>
      </c>
      <c r="U139" s="69">
        <f t="shared" si="80"/>
        <v>5273</v>
      </c>
      <c r="W139" s="7">
        <f t="shared" si="105"/>
        <v>31</v>
      </c>
      <c r="X139" s="51">
        <f t="shared" si="106"/>
        <v>42278</v>
      </c>
      <c r="Y139" s="7">
        <f t="shared" si="107"/>
        <v>5273</v>
      </c>
      <c r="Z139" s="60">
        <f>VLOOKUP($A139,[3]!CurveTable,MATCH($Z$4,[3]!CurveType,0))</f>
        <v>6.4388272017335005E-2</v>
      </c>
      <c r="AA139" s="55">
        <f t="shared" si="108"/>
        <v>0.40055513828794254</v>
      </c>
      <c r="AB139" s="7">
        <f t="shared" si="109"/>
        <v>1</v>
      </c>
      <c r="AC139" s="7">
        <f t="shared" si="110"/>
        <v>31</v>
      </c>
      <c r="AD139" s="43">
        <f t="shared" si="111"/>
        <v>12744621.356606221</v>
      </c>
      <c r="AE139" s="43">
        <f t="shared" si="112"/>
        <v>0</v>
      </c>
      <c r="AF139" s="43">
        <f t="shared" si="113"/>
        <v>12744621.356606221</v>
      </c>
      <c r="AG139" s="43">
        <f t="shared" si="114"/>
        <v>0</v>
      </c>
      <c r="AH139" s="43">
        <f t="shared" si="115"/>
        <v>0</v>
      </c>
      <c r="AI139" s="43">
        <f t="shared" si="116"/>
        <v>0</v>
      </c>
      <c r="AJ139" s="43">
        <f t="shared" si="117"/>
        <v>0</v>
      </c>
      <c r="AK139" s="43">
        <f t="shared" si="118"/>
        <v>0</v>
      </c>
      <c r="AL139" s="43">
        <f t="shared" si="119"/>
        <v>0</v>
      </c>
      <c r="AM139" s="53"/>
      <c r="AO139" s="14">
        <f>_xll.EURO(N139,O139,Z139,Z139,R139,U139,0,0)</f>
        <v>0.27110104025909126</v>
      </c>
      <c r="AP139" s="90">
        <f t="shared" si="120"/>
        <v>1726872.6901933323</v>
      </c>
      <c r="AQ139" s="3">
        <f>-_xll.EURO(N139,O139,Z139,Z139,R139,U139,0,1)</f>
        <v>0.10380451212279525</v>
      </c>
    </row>
    <row r="140" spans="1:43">
      <c r="A140" s="47">
        <f t="shared" si="121"/>
        <v>42309</v>
      </c>
      <c r="B140" s="48">
        <f t="shared" si="98"/>
        <v>205479</v>
      </c>
      <c r="C140" s="40">
        <f t="shared" si="99"/>
        <v>6164370</v>
      </c>
      <c r="D140" s="40">
        <f t="shared" si="100"/>
        <v>2454456.1472546929</v>
      </c>
      <c r="E140" s="61">
        <f>VLOOKUP($A140,[3]!CurveTable,MATCH($E$4,[3]!CurveType,0))</f>
        <v>5.1050000000000004</v>
      </c>
      <c r="F140" s="50"/>
      <c r="G140" s="49">
        <f t="shared" si="101"/>
        <v>5.1050000000000004</v>
      </c>
      <c r="H140" s="61">
        <f>VLOOKUP($A140,[3]!CurveTable,MATCH($H$4,[3]!CurveType,0))</f>
        <v>0</v>
      </c>
      <c r="I140" s="49"/>
      <c r="J140" s="49">
        <f t="shared" si="102"/>
        <v>0</v>
      </c>
      <c r="K140" s="52"/>
      <c r="L140" s="52"/>
      <c r="M140" s="52"/>
      <c r="N140" s="49">
        <f t="shared" si="122"/>
        <v>4.6950000000000003</v>
      </c>
      <c r="O140" s="49">
        <f t="shared" si="103"/>
        <v>3.75</v>
      </c>
      <c r="P140" s="49"/>
      <c r="Q140" s="61">
        <f>VLOOKUP($A140,[3]!CurveTable,MATCH($Q$4,[3]!CurveType,0))</f>
        <v>0.17</v>
      </c>
      <c r="R140" s="61">
        <f>Q140+Summary!C$25</f>
        <v>0.17</v>
      </c>
      <c r="S140" s="61"/>
      <c r="T140" s="70">
        <f t="shared" si="104"/>
        <v>42309</v>
      </c>
      <c r="U140" s="69">
        <f t="shared" si="80"/>
        <v>5304</v>
      </c>
      <c r="W140" s="7">
        <f t="shared" si="105"/>
        <v>30</v>
      </c>
      <c r="X140" s="51">
        <f t="shared" si="106"/>
        <v>42309</v>
      </c>
      <c r="Y140" s="7">
        <f t="shared" si="107"/>
        <v>5304</v>
      </c>
      <c r="Z140" s="60">
        <f>VLOOKUP($A140,[3]!CurveTable,MATCH($Z$4,[3]!CurveType,0))</f>
        <v>6.4430789716480003E-2</v>
      </c>
      <c r="AA140" s="55">
        <f t="shared" si="108"/>
        <v>0.39816820652470453</v>
      </c>
      <c r="AB140" s="7">
        <f t="shared" si="109"/>
        <v>1</v>
      </c>
      <c r="AC140" s="7">
        <f t="shared" si="110"/>
        <v>30</v>
      </c>
      <c r="AD140" s="43">
        <f t="shared" si="111"/>
        <v>12529998.631735208</v>
      </c>
      <c r="AE140" s="43">
        <f t="shared" si="112"/>
        <v>0</v>
      </c>
      <c r="AF140" s="43">
        <f t="shared" si="113"/>
        <v>12529998.631735208</v>
      </c>
      <c r="AG140" s="43">
        <f t="shared" si="114"/>
        <v>0</v>
      </c>
      <c r="AH140" s="43">
        <f t="shared" si="115"/>
        <v>0</v>
      </c>
      <c r="AI140" s="43">
        <f t="shared" si="116"/>
        <v>0</v>
      </c>
      <c r="AJ140" s="43">
        <f t="shared" si="117"/>
        <v>0</v>
      </c>
      <c r="AK140" s="43">
        <f t="shared" si="118"/>
        <v>0</v>
      </c>
      <c r="AL140" s="43">
        <f t="shared" si="119"/>
        <v>0</v>
      </c>
      <c r="AM140" s="53"/>
      <c r="AO140" s="14">
        <f>_xll.EURO(N140,O140,Z140,Z140,R140,U140,0,0)</f>
        <v>0.25947766603170019</v>
      </c>
      <c r="AP140" s="90">
        <f t="shared" si="120"/>
        <v>1599516.3401558318</v>
      </c>
      <c r="AQ140" s="3">
        <f>-_xll.EURO(N140,O140,Z140,Z140,R140,U140,0,1)</f>
        <v>9.8540818290390839E-2</v>
      </c>
    </row>
    <row r="141" spans="1:43">
      <c r="A141" s="47">
        <f t="shared" si="121"/>
        <v>42339</v>
      </c>
      <c r="B141" s="48">
        <f t="shared" si="98"/>
        <v>205479</v>
      </c>
      <c r="C141" s="40">
        <f t="shared" si="99"/>
        <v>6369849</v>
      </c>
      <c r="D141" s="40">
        <f t="shared" si="100"/>
        <v>2521626.9363667183</v>
      </c>
      <c r="E141" s="61">
        <f>VLOOKUP($A141,[3]!CurveTable,MATCH($E$4,[3]!CurveType,0))</f>
        <v>5.2249999999999996</v>
      </c>
      <c r="F141" s="50"/>
      <c r="G141" s="49">
        <f t="shared" si="101"/>
        <v>5.2249999999999996</v>
      </c>
      <c r="H141" s="61">
        <f>VLOOKUP($A141,[3]!CurveTable,MATCH($H$4,[3]!CurveType,0))</f>
        <v>0</v>
      </c>
      <c r="I141" s="49"/>
      <c r="J141" s="49">
        <f t="shared" si="102"/>
        <v>0</v>
      </c>
      <c r="K141" s="52"/>
      <c r="L141" s="52"/>
      <c r="M141" s="52"/>
      <c r="N141" s="49">
        <f t="shared" si="122"/>
        <v>4.8149999999999995</v>
      </c>
      <c r="O141" s="49">
        <f t="shared" si="103"/>
        <v>3.75</v>
      </c>
      <c r="P141" s="49"/>
      <c r="Q141" s="61">
        <f>VLOOKUP($A141,[3]!CurveTable,MATCH($Q$4,[3]!CurveType,0))</f>
        <v>0.17</v>
      </c>
      <c r="R141" s="61">
        <f>Q141+Summary!C$25</f>
        <v>0.17</v>
      </c>
      <c r="S141" s="61"/>
      <c r="T141" s="70">
        <f t="shared" si="104"/>
        <v>42339</v>
      </c>
      <c r="U141" s="69">
        <f t="shared" si="80"/>
        <v>5334</v>
      </c>
      <c r="W141" s="7">
        <f t="shared" si="105"/>
        <v>31</v>
      </c>
      <c r="X141" s="51">
        <f t="shared" si="106"/>
        <v>42339</v>
      </c>
      <c r="Y141" s="7">
        <f t="shared" si="107"/>
        <v>5334</v>
      </c>
      <c r="Z141" s="60">
        <f>VLOOKUP($A141,[3]!CurveTable,MATCH($Z$4,[3]!CurveType,0))</f>
        <v>6.4471935877514305E-2</v>
      </c>
      <c r="AA141" s="55">
        <f t="shared" si="108"/>
        <v>0.39586918565365026</v>
      </c>
      <c r="AB141" s="7">
        <f t="shared" si="109"/>
        <v>1</v>
      </c>
      <c r="AC141" s="7">
        <f t="shared" si="110"/>
        <v>31</v>
      </c>
      <c r="AD141" s="43">
        <f t="shared" si="111"/>
        <v>13175500.742516102</v>
      </c>
      <c r="AE141" s="43">
        <f t="shared" si="112"/>
        <v>0</v>
      </c>
      <c r="AF141" s="43">
        <f t="shared" si="113"/>
        <v>13175500.742516102</v>
      </c>
      <c r="AG141" s="43">
        <f t="shared" si="114"/>
        <v>0</v>
      </c>
      <c r="AH141" s="43">
        <f t="shared" si="115"/>
        <v>0</v>
      </c>
      <c r="AI141" s="43">
        <f t="shared" si="116"/>
        <v>0</v>
      </c>
      <c r="AJ141" s="43">
        <f t="shared" si="117"/>
        <v>0</v>
      </c>
      <c r="AK141" s="43">
        <f t="shared" si="118"/>
        <v>0</v>
      </c>
      <c r="AL141" s="43">
        <f t="shared" si="119"/>
        <v>0</v>
      </c>
      <c r="AM141" s="53"/>
      <c r="AO141" s="14">
        <f>_xll.EURO(N141,O141,Z141,Z141,R141,U141,0,0)</f>
        <v>0.24755223517972802</v>
      </c>
      <c r="AP141" s="90">
        <f t="shared" si="120"/>
        <v>1576870.3577073554</v>
      </c>
      <c r="AQ141" s="3">
        <f>-_xll.EURO(N141,O141,Z141,Z141,R141,U141,0,1)</f>
        <v>9.3206051179052826E-2</v>
      </c>
    </row>
    <row r="142" spans="1:43">
      <c r="A142" s="47">
        <f t="shared" si="121"/>
        <v>42370</v>
      </c>
      <c r="B142" s="48">
        <f t="shared" si="98"/>
        <v>205479</v>
      </c>
      <c r="C142" s="40">
        <f t="shared" si="99"/>
        <v>6369849</v>
      </c>
      <c r="D142" s="40">
        <f t="shared" si="100"/>
        <v>2506565.986862944</v>
      </c>
      <c r="E142" s="61">
        <f>VLOOKUP($A142,[3]!CurveTable,MATCH($E$4,[3]!CurveType,0))</f>
        <v>5.31</v>
      </c>
      <c r="F142" s="50"/>
      <c r="G142" s="49">
        <f t="shared" si="101"/>
        <v>5.31</v>
      </c>
      <c r="H142" s="61">
        <f>VLOOKUP($A142,[3]!CurveTable,MATCH($H$4,[3]!CurveType,0))</f>
        <v>0</v>
      </c>
      <c r="I142" s="49"/>
      <c r="J142" s="49">
        <f t="shared" si="102"/>
        <v>0</v>
      </c>
      <c r="K142" s="52"/>
      <c r="L142" s="52"/>
      <c r="M142" s="52"/>
      <c r="N142" s="49">
        <f t="shared" si="122"/>
        <v>4.8999999999999995</v>
      </c>
      <c r="O142" s="49">
        <f t="shared" si="103"/>
        <v>3.75</v>
      </c>
      <c r="P142" s="49"/>
      <c r="Q142" s="61">
        <f>VLOOKUP($A142,[3]!CurveTable,MATCH($Q$4,[3]!CurveType,0))</f>
        <v>0.17</v>
      </c>
      <c r="R142" s="61">
        <f>Q142+Summary!C$25</f>
        <v>0.17</v>
      </c>
      <c r="S142" s="61"/>
      <c r="T142" s="70">
        <f t="shared" si="104"/>
        <v>42370</v>
      </c>
      <c r="U142" s="69">
        <f t="shared" si="80"/>
        <v>5365</v>
      </c>
      <c r="W142" s="7">
        <f t="shared" si="105"/>
        <v>31</v>
      </c>
      <c r="X142" s="51">
        <f t="shared" si="106"/>
        <v>42370</v>
      </c>
      <c r="Y142" s="7">
        <f t="shared" si="107"/>
        <v>5365</v>
      </c>
      <c r="Z142" s="60">
        <f>VLOOKUP($A142,[3]!CurveTable,MATCH($Z$4,[3]!CurveType,0))</f>
        <v>6.4514453577839206E-2</v>
      </c>
      <c r="AA142" s="55">
        <f t="shared" si="108"/>
        <v>0.39350477332554412</v>
      </c>
      <c r="AB142" s="7">
        <f t="shared" si="109"/>
        <v>1</v>
      </c>
      <c r="AC142" s="7">
        <f t="shared" si="110"/>
        <v>31</v>
      </c>
      <c r="AD142" s="43">
        <f t="shared" si="111"/>
        <v>13309865.390242232</v>
      </c>
      <c r="AE142" s="43">
        <f t="shared" si="112"/>
        <v>0</v>
      </c>
      <c r="AF142" s="43">
        <f t="shared" si="113"/>
        <v>13309865.390242232</v>
      </c>
      <c r="AG142" s="43">
        <f t="shared" si="114"/>
        <v>0</v>
      </c>
      <c r="AH142" s="43">
        <f t="shared" si="115"/>
        <v>0</v>
      </c>
      <c r="AI142" s="43">
        <f t="shared" si="116"/>
        <v>0</v>
      </c>
      <c r="AJ142" s="43">
        <f t="shared" si="117"/>
        <v>0</v>
      </c>
      <c r="AK142" s="43">
        <f t="shared" si="118"/>
        <v>0</v>
      </c>
      <c r="AL142" s="43">
        <f t="shared" si="119"/>
        <v>0</v>
      </c>
      <c r="AM142" s="53"/>
      <c r="AO142" s="14">
        <f>_xll.EURO(N142,O142,Z142,Z142,R142,U142,0,0)</f>
        <v>0.23939966612258956</v>
      </c>
      <c r="AP142" s="90">
        <f t="shared" si="120"/>
        <v>1524939.723851311</v>
      </c>
      <c r="AQ142" s="3">
        <f>-_xll.EURO(N142,O142,Z142,Z142,R142,U142,0,1)</f>
        <v>8.9461454750747585E-2</v>
      </c>
    </row>
    <row r="143" spans="1:43">
      <c r="A143" s="47">
        <f t="shared" si="121"/>
        <v>42401</v>
      </c>
      <c r="B143" s="48">
        <f t="shared" si="98"/>
        <v>205479</v>
      </c>
      <c r="C143" s="40">
        <f t="shared" si="99"/>
        <v>5958891</v>
      </c>
      <c r="D143" s="40">
        <f t="shared" si="100"/>
        <v>2330830.6605343828</v>
      </c>
      <c r="E143" s="61">
        <f>VLOOKUP($A143,[3]!CurveTable,MATCH($E$4,[3]!CurveType,0))</f>
        <v>5.19</v>
      </c>
      <c r="F143" s="50"/>
      <c r="G143" s="49">
        <f t="shared" si="101"/>
        <v>5.19</v>
      </c>
      <c r="H143" s="61">
        <f>VLOOKUP($A143,[3]!CurveTable,MATCH($H$4,[3]!CurveType,0))</f>
        <v>0</v>
      </c>
      <c r="I143" s="49"/>
      <c r="J143" s="49">
        <f t="shared" si="102"/>
        <v>0</v>
      </c>
      <c r="K143" s="52"/>
      <c r="L143" s="52"/>
      <c r="M143" s="52"/>
      <c r="N143" s="49">
        <f t="shared" si="122"/>
        <v>4.78</v>
      </c>
      <c r="O143" s="49">
        <f t="shared" si="103"/>
        <v>3.75</v>
      </c>
      <c r="P143" s="49"/>
      <c r="Q143" s="61">
        <f>VLOOKUP($A143,[3]!CurveTable,MATCH($Q$4,[3]!CurveType,0))</f>
        <v>0.17</v>
      </c>
      <c r="R143" s="61">
        <f>Q143+Summary!C$25</f>
        <v>0.17</v>
      </c>
      <c r="S143" s="61"/>
      <c r="T143" s="70">
        <f t="shared" si="104"/>
        <v>42401</v>
      </c>
      <c r="U143" s="69">
        <f t="shared" si="80"/>
        <v>5396</v>
      </c>
      <c r="W143" s="7">
        <f t="shared" si="105"/>
        <v>29</v>
      </c>
      <c r="X143" s="51">
        <f t="shared" si="106"/>
        <v>42401</v>
      </c>
      <c r="Y143" s="7">
        <f t="shared" si="107"/>
        <v>5396</v>
      </c>
      <c r="Z143" s="60">
        <f>VLOOKUP($A143,[3]!CurveTable,MATCH($Z$4,[3]!CurveType,0))</f>
        <v>6.4556971278763697E-2</v>
      </c>
      <c r="AA143" s="55">
        <f t="shared" si="108"/>
        <v>0.39115175299135074</v>
      </c>
      <c r="AB143" s="7">
        <f t="shared" si="109"/>
        <v>1</v>
      </c>
      <c r="AC143" s="7">
        <f t="shared" si="110"/>
        <v>29</v>
      </c>
      <c r="AD143" s="43">
        <f t="shared" si="111"/>
        <v>12097011.128173448</v>
      </c>
      <c r="AE143" s="43">
        <f t="shared" si="112"/>
        <v>0</v>
      </c>
      <c r="AF143" s="43">
        <f t="shared" si="113"/>
        <v>12097011.128173448</v>
      </c>
      <c r="AG143" s="43">
        <f t="shared" si="114"/>
        <v>0</v>
      </c>
      <c r="AH143" s="43">
        <f t="shared" si="115"/>
        <v>0</v>
      </c>
      <c r="AI143" s="43">
        <f t="shared" si="116"/>
        <v>0</v>
      </c>
      <c r="AJ143" s="43">
        <f t="shared" si="117"/>
        <v>0</v>
      </c>
      <c r="AK143" s="43">
        <f t="shared" si="118"/>
        <v>0</v>
      </c>
      <c r="AL143" s="43">
        <f t="shared" si="119"/>
        <v>0</v>
      </c>
      <c r="AM143" s="53"/>
      <c r="AO143" s="14">
        <f>_xll.EURO(N143,O143,Z143,Z143,R143,U143,0,0)</f>
        <v>0.2499642898164236</v>
      </c>
      <c r="AP143" s="90">
        <f t="shared" si="120"/>
        <v>1489509.9569084782</v>
      </c>
      <c r="AQ143" s="3">
        <f>-_xll.EURO(N143,O143,Z143,Z143,R143,U143,0,1)</f>
        <v>9.345564183454444E-2</v>
      </c>
    </row>
    <row r="144" spans="1:43">
      <c r="A144" s="47">
        <f t="shared" si="121"/>
        <v>42430</v>
      </c>
      <c r="B144" s="48">
        <f t="shared" si="98"/>
        <v>205479</v>
      </c>
      <c r="C144" s="40">
        <f t="shared" si="99"/>
        <v>6369849</v>
      </c>
      <c r="D144" s="40">
        <f t="shared" si="100"/>
        <v>2477621.7056757938</v>
      </c>
      <c r="E144" s="61">
        <f>VLOOKUP($A144,[3]!CurveTable,MATCH($E$4,[3]!CurveType,0))</f>
        <v>5.0510000000000002</v>
      </c>
      <c r="F144" s="50"/>
      <c r="G144" s="49">
        <f t="shared" si="101"/>
        <v>5.0510000000000002</v>
      </c>
      <c r="H144" s="61">
        <f>VLOOKUP($A144,[3]!CurveTable,MATCH($H$4,[3]!CurveType,0))</f>
        <v>0</v>
      </c>
      <c r="I144" s="49"/>
      <c r="J144" s="49">
        <f t="shared" si="102"/>
        <v>0</v>
      </c>
      <c r="K144" s="52"/>
      <c r="L144" s="52"/>
      <c r="M144" s="52"/>
      <c r="N144" s="49">
        <f t="shared" si="122"/>
        <v>4.641</v>
      </c>
      <c r="O144" s="49">
        <f t="shared" si="103"/>
        <v>3.75</v>
      </c>
      <c r="P144" s="49"/>
      <c r="Q144" s="61">
        <f>VLOOKUP($A144,[3]!CurveTable,MATCH($Q$4,[3]!CurveType,0))</f>
        <v>0.17</v>
      </c>
      <c r="R144" s="61">
        <f>Q144+Summary!C$25</f>
        <v>0.17</v>
      </c>
      <c r="S144" s="61"/>
      <c r="T144" s="70">
        <f t="shared" si="104"/>
        <v>42430</v>
      </c>
      <c r="U144" s="69">
        <f t="shared" si="80"/>
        <v>5425</v>
      </c>
      <c r="W144" s="7">
        <f t="shared" si="105"/>
        <v>31</v>
      </c>
      <c r="X144" s="51">
        <f t="shared" si="106"/>
        <v>42430</v>
      </c>
      <c r="Y144" s="7">
        <f t="shared" si="107"/>
        <v>5425</v>
      </c>
      <c r="Z144" s="60">
        <f>VLOOKUP($A144,[3]!CurveTable,MATCH($Z$4,[3]!CurveType,0))</f>
        <v>6.4596745902750996E-2</v>
      </c>
      <c r="AA144" s="55">
        <f t="shared" si="108"/>
        <v>0.38896082241129953</v>
      </c>
      <c r="AB144" s="7">
        <f t="shared" si="109"/>
        <v>1</v>
      </c>
      <c r="AC144" s="7">
        <f t="shared" si="110"/>
        <v>31</v>
      </c>
      <c r="AD144" s="43">
        <f t="shared" si="111"/>
        <v>12514467.235368434</v>
      </c>
      <c r="AE144" s="43">
        <f t="shared" si="112"/>
        <v>0</v>
      </c>
      <c r="AF144" s="43">
        <f t="shared" si="113"/>
        <v>12514467.235368434</v>
      </c>
      <c r="AG144" s="43">
        <f t="shared" si="114"/>
        <v>0</v>
      </c>
      <c r="AH144" s="43">
        <f t="shared" si="115"/>
        <v>0</v>
      </c>
      <c r="AI144" s="43">
        <f t="shared" si="116"/>
        <v>0</v>
      </c>
      <c r="AJ144" s="43">
        <f t="shared" si="117"/>
        <v>0</v>
      </c>
      <c r="AK144" s="43">
        <f t="shared" si="118"/>
        <v>0</v>
      </c>
      <c r="AL144" s="43">
        <f t="shared" si="119"/>
        <v>0</v>
      </c>
      <c r="AM144" s="53"/>
      <c r="AO144" s="14">
        <f>_xll.EURO(N144,O144,Z144,Z144,R144,U144,0,0)</f>
        <v>0.26283885913995525</v>
      </c>
      <c r="AP144" s="90">
        <f t="shared" si="120"/>
        <v>1674243.8440537849</v>
      </c>
      <c r="AQ144" s="3">
        <f>-_xll.EURO(N144,O144,Z144,Z144,R144,U144,0,1)</f>
        <v>9.841667444842736E-2</v>
      </c>
    </row>
    <row r="145" spans="1:43">
      <c r="A145" s="47">
        <f t="shared" si="121"/>
        <v>42461</v>
      </c>
      <c r="B145" s="48">
        <f t="shared" si="98"/>
        <v>205479</v>
      </c>
      <c r="C145" s="40">
        <f t="shared" si="99"/>
        <v>6164370</v>
      </c>
      <c r="D145" s="40">
        <f t="shared" si="100"/>
        <v>2383328.8370722178</v>
      </c>
      <c r="E145" s="61">
        <f>VLOOKUP($A145,[3]!CurveTable,MATCH($E$4,[3]!CurveType,0))</f>
        <v>4.8810000000000002</v>
      </c>
      <c r="F145" s="50"/>
      <c r="G145" s="49">
        <f t="shared" si="101"/>
        <v>4.8810000000000002</v>
      </c>
      <c r="H145" s="61">
        <f>VLOOKUP($A145,[3]!CurveTable,MATCH($H$4,[3]!CurveType,0))</f>
        <v>0</v>
      </c>
      <c r="I145" s="49"/>
      <c r="J145" s="49">
        <f t="shared" si="102"/>
        <v>0</v>
      </c>
      <c r="K145" s="52"/>
      <c r="L145" s="52"/>
      <c r="M145" s="52"/>
      <c r="N145" s="49">
        <f t="shared" si="122"/>
        <v>4.4710000000000001</v>
      </c>
      <c r="O145" s="49">
        <f t="shared" si="103"/>
        <v>3.75</v>
      </c>
      <c r="P145" s="49"/>
      <c r="Q145" s="61">
        <f>VLOOKUP($A145,[3]!CurveTable,MATCH($Q$4,[3]!CurveType,0))</f>
        <v>0.17</v>
      </c>
      <c r="R145" s="61">
        <f>Q145+Summary!C$25</f>
        <v>0.17</v>
      </c>
      <c r="S145" s="61"/>
      <c r="T145" s="70">
        <f t="shared" si="104"/>
        <v>42461</v>
      </c>
      <c r="U145" s="69">
        <f t="shared" si="80"/>
        <v>5456</v>
      </c>
      <c r="W145" s="7">
        <f t="shared" si="105"/>
        <v>30</v>
      </c>
      <c r="X145" s="51">
        <f t="shared" si="106"/>
        <v>42461</v>
      </c>
      <c r="Y145" s="7">
        <f t="shared" si="107"/>
        <v>5456</v>
      </c>
      <c r="Z145" s="60">
        <f>VLOOKUP($A145,[3]!CurveTable,MATCH($Z$4,[3]!CurveType,0))</f>
        <v>6.4639263604835406E-2</v>
      </c>
      <c r="AA145" s="55">
        <f t="shared" si="108"/>
        <v>0.38662975082161161</v>
      </c>
      <c r="AB145" s="7">
        <f t="shared" si="109"/>
        <v>1</v>
      </c>
      <c r="AC145" s="7">
        <f t="shared" si="110"/>
        <v>30</v>
      </c>
      <c r="AD145" s="43">
        <f t="shared" si="111"/>
        <v>11633028.053749496</v>
      </c>
      <c r="AE145" s="43">
        <f t="shared" si="112"/>
        <v>0</v>
      </c>
      <c r="AF145" s="43">
        <f t="shared" si="113"/>
        <v>11633028.053749496</v>
      </c>
      <c r="AG145" s="43">
        <f t="shared" si="114"/>
        <v>0</v>
      </c>
      <c r="AH145" s="43">
        <f t="shared" si="115"/>
        <v>0</v>
      </c>
      <c r="AI145" s="43">
        <f t="shared" si="116"/>
        <v>0</v>
      </c>
      <c r="AJ145" s="43">
        <f t="shared" si="117"/>
        <v>0</v>
      </c>
      <c r="AK145" s="43">
        <f t="shared" si="118"/>
        <v>0</v>
      </c>
      <c r="AL145" s="43">
        <f t="shared" si="119"/>
        <v>0</v>
      </c>
      <c r="AM145" s="53"/>
      <c r="AO145" s="14">
        <f>_xll.EURO(N145,O145,Z145,Z145,R145,U145,0,0)</f>
        <v>0.27952531408247205</v>
      </c>
      <c r="AP145" s="90">
        <f t="shared" si="120"/>
        <v>1723097.4603705683</v>
      </c>
      <c r="AQ145" s="3">
        <f>-_xll.EURO(N145,O145,Z145,Z145,R145,U145,0,1)</f>
        <v>0.10491364485665122</v>
      </c>
    </row>
    <row r="146" spans="1:43">
      <c r="A146" s="47">
        <f t="shared" si="121"/>
        <v>42491</v>
      </c>
      <c r="B146" s="48">
        <f t="shared" si="98"/>
        <v>205479</v>
      </c>
      <c r="C146" s="40">
        <f t="shared" si="99"/>
        <v>6369849</v>
      </c>
      <c r="D146" s="40">
        <f t="shared" si="100"/>
        <v>2448472.0092303362</v>
      </c>
      <c r="E146" s="61">
        <f>VLOOKUP($A146,[3]!CurveTable,MATCH($E$4,[3]!CurveType,0))</f>
        <v>4.9400000000000004</v>
      </c>
      <c r="F146" s="50"/>
      <c r="G146" s="49">
        <f t="shared" si="101"/>
        <v>4.9400000000000004</v>
      </c>
      <c r="H146" s="61">
        <f>VLOOKUP($A146,[3]!CurveTable,MATCH($H$4,[3]!CurveType,0))</f>
        <v>0</v>
      </c>
      <c r="I146" s="49"/>
      <c r="J146" s="49">
        <f t="shared" si="102"/>
        <v>0</v>
      </c>
      <c r="K146" s="52"/>
      <c r="L146" s="52"/>
      <c r="M146" s="52"/>
      <c r="N146" s="49">
        <f t="shared" si="122"/>
        <v>4.53</v>
      </c>
      <c r="O146" s="49">
        <f t="shared" si="103"/>
        <v>3.75</v>
      </c>
      <c r="P146" s="49"/>
      <c r="Q146" s="61">
        <f>VLOOKUP($A146,[3]!CurveTable,MATCH($Q$4,[3]!CurveType,0))</f>
        <v>0.17</v>
      </c>
      <c r="R146" s="61">
        <f>Q146+Summary!C$25</f>
        <v>0.17</v>
      </c>
      <c r="S146" s="61"/>
      <c r="T146" s="70">
        <f t="shared" si="104"/>
        <v>42491</v>
      </c>
      <c r="U146" s="69">
        <f t="shared" si="80"/>
        <v>5486</v>
      </c>
      <c r="W146" s="7">
        <f t="shared" si="105"/>
        <v>31</v>
      </c>
      <c r="X146" s="51">
        <f t="shared" si="106"/>
        <v>42491</v>
      </c>
      <c r="Y146" s="7">
        <f t="shared" si="107"/>
        <v>5486</v>
      </c>
      <c r="Z146" s="60">
        <f>VLOOKUP($A146,[3]!CurveTable,MATCH($Z$4,[3]!CurveType,0))</f>
        <v>6.4680409768713198E-2</v>
      </c>
      <c r="AA146" s="55">
        <f t="shared" si="108"/>
        <v>0.38438462343932112</v>
      </c>
      <c r="AB146" s="7">
        <f t="shared" si="109"/>
        <v>1</v>
      </c>
      <c r="AC146" s="7">
        <f t="shared" si="110"/>
        <v>31</v>
      </c>
      <c r="AD146" s="43">
        <f t="shared" si="111"/>
        <v>12095451.725597862</v>
      </c>
      <c r="AE146" s="43">
        <f t="shared" si="112"/>
        <v>0</v>
      </c>
      <c r="AF146" s="43">
        <f t="shared" si="113"/>
        <v>12095451.725597862</v>
      </c>
      <c r="AG146" s="43">
        <f t="shared" si="114"/>
        <v>0</v>
      </c>
      <c r="AH146" s="43">
        <f t="shared" si="115"/>
        <v>0</v>
      </c>
      <c r="AI146" s="43">
        <f t="shared" si="116"/>
        <v>0</v>
      </c>
      <c r="AJ146" s="43">
        <f t="shared" si="117"/>
        <v>0</v>
      </c>
      <c r="AK146" s="43">
        <f t="shared" si="118"/>
        <v>0</v>
      </c>
      <c r="AL146" s="43">
        <f t="shared" si="119"/>
        <v>0</v>
      </c>
      <c r="AM146" s="53"/>
      <c r="AO146" s="14">
        <f>_xll.EURO(N146,O146,Z146,Z146,R146,U146,0,0)</f>
        <v>0.27281498592317754</v>
      </c>
      <c r="AP146" s="90">
        <f t="shared" si="120"/>
        <v>1737790.2652677665</v>
      </c>
      <c r="AQ146" s="3">
        <f>-_xll.EURO(N146,O146,Z146,Z146,R146,U146,0,1)</f>
        <v>0.10177197838149354</v>
      </c>
    </row>
    <row r="147" spans="1:43">
      <c r="A147" s="47">
        <f t="shared" si="121"/>
        <v>42522</v>
      </c>
      <c r="B147" s="48">
        <f t="shared" si="98"/>
        <v>205479</v>
      </c>
      <c r="C147" s="40">
        <f t="shared" si="99"/>
        <v>6164370</v>
      </c>
      <c r="D147" s="40">
        <f t="shared" si="100"/>
        <v>2355256.1719521931</v>
      </c>
      <c r="E147" s="61">
        <f>VLOOKUP($A147,[3]!CurveTable,MATCH($E$4,[3]!CurveType,0))</f>
        <v>4.9800000000000004</v>
      </c>
      <c r="F147" s="50"/>
      <c r="G147" s="49">
        <f t="shared" si="101"/>
        <v>4.9800000000000004</v>
      </c>
      <c r="H147" s="61">
        <f>VLOOKUP($A147,[3]!CurveTable,MATCH($H$4,[3]!CurveType,0))</f>
        <v>0</v>
      </c>
      <c r="I147" s="49"/>
      <c r="J147" s="49">
        <f t="shared" si="102"/>
        <v>0</v>
      </c>
      <c r="K147" s="52"/>
      <c r="L147" s="52"/>
      <c r="M147" s="52"/>
      <c r="N147" s="49">
        <f t="shared" si="122"/>
        <v>4.57</v>
      </c>
      <c r="O147" s="49">
        <f t="shared" si="103"/>
        <v>3.75</v>
      </c>
      <c r="P147" s="49"/>
      <c r="Q147" s="61">
        <f>VLOOKUP($A147,[3]!CurveTable,MATCH($Q$4,[3]!CurveType,0))</f>
        <v>0.17</v>
      </c>
      <c r="R147" s="61">
        <f>Q147+Summary!C$25</f>
        <v>0.17</v>
      </c>
      <c r="S147" s="61"/>
      <c r="T147" s="70">
        <f t="shared" si="104"/>
        <v>42522</v>
      </c>
      <c r="U147" s="69">
        <f t="shared" si="80"/>
        <v>5517</v>
      </c>
      <c r="W147" s="7">
        <f t="shared" si="105"/>
        <v>30</v>
      </c>
      <c r="X147" s="51">
        <f t="shared" si="106"/>
        <v>42522</v>
      </c>
      <c r="Y147" s="7">
        <f t="shared" si="107"/>
        <v>5517</v>
      </c>
      <c r="Z147" s="60">
        <f>VLOOKUP($A147,[3]!CurveTable,MATCH($Z$4,[3]!CurveType,0))</f>
        <v>6.4722927471976707E-2</v>
      </c>
      <c r="AA147" s="55">
        <f t="shared" si="108"/>
        <v>0.38207573068329664</v>
      </c>
      <c r="AB147" s="7">
        <f t="shared" si="109"/>
        <v>1</v>
      </c>
      <c r="AC147" s="7">
        <f t="shared" si="110"/>
        <v>30</v>
      </c>
      <c r="AD147" s="43">
        <f t="shared" si="111"/>
        <v>11729175.736321922</v>
      </c>
      <c r="AE147" s="43">
        <f t="shared" si="112"/>
        <v>0</v>
      </c>
      <c r="AF147" s="43">
        <f t="shared" si="113"/>
        <v>11729175.736321922</v>
      </c>
      <c r="AG147" s="43">
        <f t="shared" si="114"/>
        <v>0</v>
      </c>
      <c r="AH147" s="43">
        <f t="shared" si="115"/>
        <v>0</v>
      </c>
      <c r="AI147" s="43">
        <f t="shared" si="116"/>
        <v>0</v>
      </c>
      <c r="AJ147" s="43">
        <f t="shared" si="117"/>
        <v>0</v>
      </c>
      <c r="AK147" s="43">
        <f t="shared" si="118"/>
        <v>0</v>
      </c>
      <c r="AL147" s="43">
        <f t="shared" si="119"/>
        <v>0</v>
      </c>
      <c r="AM147" s="53"/>
      <c r="AO147" s="14">
        <f>_xll.EURO(N147,O147,Z147,Z147,R147,U147,0,0)</f>
        <v>0.26818003897851567</v>
      </c>
      <c r="AP147" s="90">
        <f t="shared" si="120"/>
        <v>1653160.9868779925</v>
      </c>
      <c r="AQ147" s="3">
        <f>-_xll.EURO(N147,O147,Z147,Z147,R147,U147,0,1)</f>
        <v>9.9489903347374287E-2</v>
      </c>
    </row>
    <row r="148" spans="1:43">
      <c r="A148" s="47">
        <f t="shared" si="121"/>
        <v>42552</v>
      </c>
      <c r="B148" s="48">
        <f t="shared" si="98"/>
        <v>205479</v>
      </c>
      <c r="C148" s="40">
        <f t="shared" si="99"/>
        <v>6369849</v>
      </c>
      <c r="D148" s="40">
        <f t="shared" si="100"/>
        <v>2419599.8849253408</v>
      </c>
      <c r="E148" s="61">
        <f>VLOOKUP($A148,[3]!CurveTable,MATCH($E$4,[3]!CurveType,0))</f>
        <v>5.0250000000000004</v>
      </c>
      <c r="F148" s="50"/>
      <c r="G148" s="49">
        <f t="shared" si="101"/>
        <v>5.0250000000000004</v>
      </c>
      <c r="H148" s="61">
        <f>VLOOKUP($A148,[3]!CurveTable,MATCH($H$4,[3]!CurveType,0))</f>
        <v>0</v>
      </c>
      <c r="I148" s="49"/>
      <c r="J148" s="49">
        <f t="shared" si="102"/>
        <v>0</v>
      </c>
      <c r="K148" s="52"/>
      <c r="L148" s="52"/>
      <c r="M148" s="52"/>
      <c r="N148" s="49">
        <f t="shared" si="122"/>
        <v>4.6150000000000002</v>
      </c>
      <c r="O148" s="49">
        <f t="shared" si="103"/>
        <v>3.75</v>
      </c>
      <c r="P148" s="49"/>
      <c r="Q148" s="61">
        <f>VLOOKUP($A148,[3]!CurveTable,MATCH($Q$4,[3]!CurveType,0))</f>
        <v>0.17</v>
      </c>
      <c r="R148" s="61">
        <f>Q148+Summary!C$25</f>
        <v>0.17</v>
      </c>
      <c r="S148" s="61"/>
      <c r="T148" s="70">
        <f t="shared" si="104"/>
        <v>42552</v>
      </c>
      <c r="U148" s="69">
        <f t="shared" si="80"/>
        <v>5547</v>
      </c>
      <c r="W148" s="7">
        <f t="shared" si="105"/>
        <v>31</v>
      </c>
      <c r="X148" s="51">
        <f t="shared" si="106"/>
        <v>42552</v>
      </c>
      <c r="Y148" s="7">
        <f t="shared" si="107"/>
        <v>5547</v>
      </c>
      <c r="Z148" s="60">
        <f>VLOOKUP($A148,[3]!CurveTable,MATCH($Z$4,[3]!CurveType,0))</f>
        <v>6.4764073636995906E-2</v>
      </c>
      <c r="AA148" s="55">
        <f t="shared" si="108"/>
        <v>0.3798520004046157</v>
      </c>
      <c r="AB148" s="7">
        <f t="shared" si="109"/>
        <v>1</v>
      </c>
      <c r="AC148" s="7">
        <f t="shared" si="110"/>
        <v>31</v>
      </c>
      <c r="AD148" s="43">
        <f t="shared" si="111"/>
        <v>12158489.421749838</v>
      </c>
      <c r="AE148" s="43">
        <f t="shared" si="112"/>
        <v>0</v>
      </c>
      <c r="AF148" s="43">
        <f t="shared" si="113"/>
        <v>12158489.421749838</v>
      </c>
      <c r="AG148" s="43">
        <f t="shared" si="114"/>
        <v>0</v>
      </c>
      <c r="AH148" s="43">
        <f t="shared" si="115"/>
        <v>0</v>
      </c>
      <c r="AI148" s="43">
        <f t="shared" si="116"/>
        <v>0</v>
      </c>
      <c r="AJ148" s="43">
        <f t="shared" si="117"/>
        <v>0</v>
      </c>
      <c r="AK148" s="43">
        <f t="shared" si="118"/>
        <v>0</v>
      </c>
      <c r="AL148" s="43">
        <f t="shared" si="119"/>
        <v>0</v>
      </c>
      <c r="AM148" s="53"/>
      <c r="AO148" s="14">
        <f>_xll.EURO(N148,O148,Z148,Z148,R148,U148,0,0)</f>
        <v>0.26318527033862216</v>
      </c>
      <c r="AP148" s="90">
        <f t="shared" si="120"/>
        <v>1676450.4310812021</v>
      </c>
      <c r="AQ148" s="3">
        <f>-_xll.EURO(N148,O148,Z148,Z148,R148,U148,0,1)</f>
        <v>9.7088721120886068E-2</v>
      </c>
    </row>
    <row r="149" spans="1:43">
      <c r="A149" s="47">
        <f t="shared" si="121"/>
        <v>42583</v>
      </c>
      <c r="B149" s="48">
        <f t="shared" si="98"/>
        <v>205479</v>
      </c>
      <c r="C149" s="40">
        <f t="shared" si="99"/>
        <v>6369849</v>
      </c>
      <c r="D149" s="40">
        <f t="shared" si="100"/>
        <v>2405032.989663397</v>
      </c>
      <c r="E149" s="61">
        <f>VLOOKUP($A149,[3]!CurveTable,MATCH($E$4,[3]!CurveType,0))</f>
        <v>5.0599999999999996</v>
      </c>
      <c r="F149" s="50"/>
      <c r="G149" s="49">
        <f t="shared" si="101"/>
        <v>5.0599999999999996</v>
      </c>
      <c r="H149" s="61">
        <f>VLOOKUP($A149,[3]!CurveTable,MATCH($H$4,[3]!CurveType,0))</f>
        <v>0</v>
      </c>
      <c r="I149" s="49"/>
      <c r="J149" s="49">
        <f t="shared" si="102"/>
        <v>0</v>
      </c>
      <c r="K149" s="52"/>
      <c r="L149" s="52"/>
      <c r="M149" s="52"/>
      <c r="N149" s="49">
        <f t="shared" si="122"/>
        <v>4.6499999999999995</v>
      </c>
      <c r="O149" s="49">
        <f t="shared" si="103"/>
        <v>3.75</v>
      </c>
      <c r="P149" s="49"/>
      <c r="Q149" s="61">
        <f>VLOOKUP($A149,[3]!CurveTable,MATCH($Q$4,[3]!CurveType,0))</f>
        <v>0.17</v>
      </c>
      <c r="R149" s="61">
        <f>Q149+Summary!C$25</f>
        <v>0.17</v>
      </c>
      <c r="S149" s="61"/>
      <c r="T149" s="70">
        <f t="shared" si="104"/>
        <v>42583</v>
      </c>
      <c r="U149" s="69">
        <f t="shared" si="80"/>
        <v>5578</v>
      </c>
      <c r="W149" s="7">
        <f t="shared" si="105"/>
        <v>31</v>
      </c>
      <c r="X149" s="51">
        <f t="shared" si="106"/>
        <v>42583</v>
      </c>
      <c r="Y149" s="7">
        <f t="shared" si="107"/>
        <v>5578</v>
      </c>
      <c r="Z149" s="60">
        <f>VLOOKUP($A149,[3]!CurveTable,MATCH($Z$4,[3]!CurveType,0))</f>
        <v>6.4806591341438805E-2</v>
      </c>
      <c r="AA149" s="55">
        <f t="shared" si="108"/>
        <v>0.3775651494507008</v>
      </c>
      <c r="AB149" s="7">
        <f t="shared" si="109"/>
        <v>1</v>
      </c>
      <c r="AC149" s="7">
        <f t="shared" si="110"/>
        <v>31</v>
      </c>
      <c r="AD149" s="43">
        <f t="shared" si="111"/>
        <v>12169466.927696787</v>
      </c>
      <c r="AE149" s="43">
        <f t="shared" si="112"/>
        <v>0</v>
      </c>
      <c r="AF149" s="43">
        <f t="shared" si="113"/>
        <v>12169466.927696787</v>
      </c>
      <c r="AG149" s="43">
        <f t="shared" si="114"/>
        <v>0</v>
      </c>
      <c r="AH149" s="43">
        <f t="shared" si="115"/>
        <v>0</v>
      </c>
      <c r="AI149" s="43">
        <f t="shared" si="116"/>
        <v>0</v>
      </c>
      <c r="AJ149" s="43">
        <f t="shared" si="117"/>
        <v>0</v>
      </c>
      <c r="AK149" s="43">
        <f t="shared" si="118"/>
        <v>0</v>
      </c>
      <c r="AL149" s="43">
        <f t="shared" si="119"/>
        <v>0</v>
      </c>
      <c r="AM149" s="53"/>
      <c r="AO149" s="14">
        <f>_xll.EURO(N149,O149,Z149,Z149,R149,U149,0,0)</f>
        <v>0.25924729614227482</v>
      </c>
      <c r="AP149" s="90">
        <f t="shared" si="120"/>
        <v>1651366.1300845731</v>
      </c>
      <c r="AQ149" s="3">
        <f>-_xll.EURO(N149,O149,Z149,Z149,R149,U149,0,1)</f>
        <v>9.5122544452003632E-2</v>
      </c>
    </row>
    <row r="150" spans="1:43">
      <c r="A150" s="47">
        <f t="shared" si="121"/>
        <v>42614</v>
      </c>
      <c r="B150" s="48">
        <f t="shared" si="98"/>
        <v>205479</v>
      </c>
      <c r="C150" s="40">
        <f t="shared" si="99"/>
        <v>6164370</v>
      </c>
      <c r="D150" s="40">
        <f t="shared" si="100"/>
        <v>2313423.0114756483</v>
      </c>
      <c r="E150" s="61">
        <f>VLOOKUP($A150,[3]!CurveTable,MATCH($E$4,[3]!CurveType,0))</f>
        <v>5.0650000000000004</v>
      </c>
      <c r="F150" s="50"/>
      <c r="G150" s="49">
        <f t="shared" si="101"/>
        <v>5.0650000000000004</v>
      </c>
      <c r="H150" s="61">
        <f>VLOOKUP($A150,[3]!CurveTable,MATCH($H$4,[3]!CurveType,0))</f>
        <v>0</v>
      </c>
      <c r="I150" s="49"/>
      <c r="J150" s="49">
        <f t="shared" si="102"/>
        <v>0</v>
      </c>
      <c r="K150" s="52"/>
      <c r="L150" s="52"/>
      <c r="M150" s="52"/>
      <c r="N150" s="49">
        <f t="shared" si="122"/>
        <v>4.6550000000000002</v>
      </c>
      <c r="O150" s="49">
        <f t="shared" si="103"/>
        <v>3.75</v>
      </c>
      <c r="P150" s="49"/>
      <c r="Q150" s="61">
        <f>VLOOKUP($A150,[3]!CurveTable,MATCH($Q$4,[3]!CurveType,0))</f>
        <v>0.17</v>
      </c>
      <c r="R150" s="61">
        <f>Q150+Summary!C$25</f>
        <v>0.17</v>
      </c>
      <c r="S150" s="61"/>
      <c r="T150" s="70">
        <f t="shared" si="104"/>
        <v>42614</v>
      </c>
      <c r="U150" s="69">
        <f t="shared" si="80"/>
        <v>5609</v>
      </c>
      <c r="W150" s="7">
        <f t="shared" si="105"/>
        <v>30</v>
      </c>
      <c r="X150" s="51">
        <f t="shared" si="106"/>
        <v>42614</v>
      </c>
      <c r="Y150" s="7">
        <f t="shared" si="107"/>
        <v>5609</v>
      </c>
      <c r="Z150" s="60">
        <f>VLOOKUP($A150,[3]!CurveTable,MATCH($Z$4,[3]!CurveType,0))</f>
        <v>6.4849109046480405E-2</v>
      </c>
      <c r="AA150" s="55">
        <f t="shared" si="108"/>
        <v>0.37528944749838966</v>
      </c>
      <c r="AB150" s="7">
        <f t="shared" si="109"/>
        <v>1</v>
      </c>
      <c r="AC150" s="7">
        <f t="shared" si="110"/>
        <v>30</v>
      </c>
      <c r="AD150" s="43">
        <f t="shared" si="111"/>
        <v>11717487.55312416</v>
      </c>
      <c r="AE150" s="43">
        <f t="shared" si="112"/>
        <v>0</v>
      </c>
      <c r="AF150" s="43">
        <f t="shared" si="113"/>
        <v>11717487.55312416</v>
      </c>
      <c r="AG150" s="43">
        <f t="shared" si="114"/>
        <v>0</v>
      </c>
      <c r="AH150" s="43">
        <f t="shared" si="115"/>
        <v>0</v>
      </c>
      <c r="AI150" s="43">
        <f t="shared" si="116"/>
        <v>0</v>
      </c>
      <c r="AJ150" s="43">
        <f t="shared" si="117"/>
        <v>0</v>
      </c>
      <c r="AK150" s="43">
        <f t="shared" si="118"/>
        <v>0</v>
      </c>
      <c r="AL150" s="43">
        <f t="shared" si="119"/>
        <v>0</v>
      </c>
      <c r="AM150" s="53"/>
      <c r="AO150" s="14">
        <f>_xll.EURO(N150,O150,Z150,Z150,R150,U150,0,0)</f>
        <v>0.25820352659232448</v>
      </c>
      <c r="AP150" s="90">
        <f t="shared" si="120"/>
        <v>1591662.0732199273</v>
      </c>
      <c r="AQ150" s="3">
        <f>-_xll.EURO(N150,O150,Z150,Z150,R150,U150,0,1)</f>
        <v>9.4344354376328585E-2</v>
      </c>
    </row>
    <row r="151" spans="1:43">
      <c r="A151" s="47">
        <f t="shared" si="121"/>
        <v>42644</v>
      </c>
      <c r="B151" s="48">
        <f t="shared" si="98"/>
        <v>205479</v>
      </c>
      <c r="C151" s="40">
        <f t="shared" si="99"/>
        <v>6369849</v>
      </c>
      <c r="D151" s="40">
        <f t="shared" si="100"/>
        <v>2376576.2483708691</v>
      </c>
      <c r="E151" s="61">
        <f>VLOOKUP($A151,[3]!CurveTable,MATCH($E$4,[3]!CurveType,0))</f>
        <v>5.0949999999999998</v>
      </c>
      <c r="F151" s="50"/>
      <c r="G151" s="49">
        <f t="shared" si="101"/>
        <v>5.0949999999999998</v>
      </c>
      <c r="H151" s="61">
        <f>VLOOKUP($A151,[3]!CurveTable,MATCH($H$4,[3]!CurveType,0))</f>
        <v>0</v>
      </c>
      <c r="I151" s="49"/>
      <c r="J151" s="49">
        <f t="shared" si="102"/>
        <v>0</v>
      </c>
      <c r="K151" s="52"/>
      <c r="L151" s="52"/>
      <c r="M151" s="52"/>
      <c r="N151" s="49">
        <f t="shared" si="122"/>
        <v>4.6849999999999996</v>
      </c>
      <c r="O151" s="49">
        <f t="shared" si="103"/>
        <v>3.75</v>
      </c>
      <c r="P151" s="49"/>
      <c r="Q151" s="61">
        <f>VLOOKUP($A151,[3]!CurveTable,MATCH($Q$4,[3]!CurveType,0))</f>
        <v>0.17</v>
      </c>
      <c r="R151" s="61">
        <f>Q151+Summary!C$25</f>
        <v>0.17</v>
      </c>
      <c r="S151" s="61"/>
      <c r="T151" s="70">
        <f t="shared" si="104"/>
        <v>42644</v>
      </c>
      <c r="U151" s="69">
        <f t="shared" si="80"/>
        <v>5639</v>
      </c>
      <c r="W151" s="7">
        <f t="shared" si="105"/>
        <v>31</v>
      </c>
      <c r="X151" s="51">
        <f t="shared" si="106"/>
        <v>42644</v>
      </c>
      <c r="Y151" s="7">
        <f t="shared" si="107"/>
        <v>5639</v>
      </c>
      <c r="Z151" s="60">
        <f>VLOOKUP($A151,[3]!CurveTable,MATCH($Z$4,[3]!CurveType,0))</f>
        <v>6.4890255213220407E-2</v>
      </c>
      <c r="AA151" s="55">
        <f t="shared" si="108"/>
        <v>0.37309773722593254</v>
      </c>
      <c r="AB151" s="7">
        <f t="shared" si="109"/>
        <v>1</v>
      </c>
      <c r="AC151" s="7">
        <f t="shared" si="110"/>
        <v>31</v>
      </c>
      <c r="AD151" s="43">
        <f t="shared" si="111"/>
        <v>12108655.985449577</v>
      </c>
      <c r="AE151" s="43">
        <f t="shared" si="112"/>
        <v>0</v>
      </c>
      <c r="AF151" s="43">
        <f t="shared" si="113"/>
        <v>12108655.985449577</v>
      </c>
      <c r="AG151" s="43">
        <f t="shared" si="114"/>
        <v>0</v>
      </c>
      <c r="AH151" s="43">
        <f t="shared" si="115"/>
        <v>0</v>
      </c>
      <c r="AI151" s="43">
        <f t="shared" si="116"/>
        <v>0</v>
      </c>
      <c r="AJ151" s="43">
        <f t="shared" si="117"/>
        <v>0</v>
      </c>
      <c r="AK151" s="43">
        <f t="shared" si="118"/>
        <v>0</v>
      </c>
      <c r="AL151" s="43">
        <f t="shared" si="119"/>
        <v>0</v>
      </c>
      <c r="AO151" s="14">
        <f>_xll.EURO(N151,O151,Z151,Z151,R151,U151,0,0)</f>
        <v>0.25484971795770495</v>
      </c>
      <c r="AP151" s="90">
        <f t="shared" si="120"/>
        <v>1623354.2210831689</v>
      </c>
      <c r="AQ151" s="3">
        <f>-_xll.EURO(N151,O151,Z151,Z151,R151,U151,0,1)</f>
        <v>9.2649285887737909E-2</v>
      </c>
    </row>
    <row r="152" spans="1:43">
      <c r="A152" s="47">
        <f t="shared" si="121"/>
        <v>42675</v>
      </c>
      <c r="B152" s="48">
        <f t="shared" si="98"/>
        <v>205479</v>
      </c>
      <c r="C152" s="40">
        <f t="shared" si="99"/>
        <v>6164370</v>
      </c>
      <c r="D152" s="40">
        <f t="shared" si="100"/>
        <v>2286018.8274545576</v>
      </c>
      <c r="E152" s="61">
        <f>VLOOKUP($A152,[3]!CurveTable,MATCH($E$4,[3]!CurveType,0))</f>
        <v>5.2050000000000001</v>
      </c>
      <c r="F152" s="50"/>
      <c r="G152" s="49">
        <f t="shared" si="101"/>
        <v>5.2050000000000001</v>
      </c>
      <c r="H152" s="61">
        <f>VLOOKUP($A152,[3]!CurveTable,MATCH($H$4,[3]!CurveType,0))</f>
        <v>0</v>
      </c>
      <c r="I152" s="49"/>
      <c r="J152" s="49">
        <f t="shared" si="102"/>
        <v>0</v>
      </c>
      <c r="K152" s="52"/>
      <c r="L152" s="52"/>
      <c r="M152" s="52"/>
      <c r="N152" s="49">
        <f t="shared" si="122"/>
        <v>4.7949999999999999</v>
      </c>
      <c r="O152" s="49">
        <f t="shared" si="103"/>
        <v>3.75</v>
      </c>
      <c r="P152" s="49"/>
      <c r="Q152" s="61">
        <f>VLOOKUP($A152,[3]!CurveTable,MATCH($Q$4,[3]!CurveType,0))</f>
        <v>0.17</v>
      </c>
      <c r="R152" s="61">
        <f>Q152+Summary!C$25</f>
        <v>0.17</v>
      </c>
      <c r="S152" s="61"/>
      <c r="T152" s="70">
        <f t="shared" si="104"/>
        <v>42675</v>
      </c>
      <c r="U152" s="69">
        <f t="shared" si="80"/>
        <v>5670</v>
      </c>
      <c r="W152" s="7">
        <f t="shared" si="105"/>
        <v>30</v>
      </c>
      <c r="X152" s="51">
        <f t="shared" si="106"/>
        <v>42675</v>
      </c>
      <c r="Y152" s="7">
        <f t="shared" si="107"/>
        <v>5670</v>
      </c>
      <c r="Z152" s="60">
        <f>VLOOKUP($A152,[3]!CurveTable,MATCH($Z$4,[3]!CurveType,0))</f>
        <v>6.4932772919441606E-2</v>
      </c>
      <c r="AA152" s="55">
        <f t="shared" si="108"/>
        <v>0.37084387008803132</v>
      </c>
      <c r="AB152" s="7">
        <f t="shared" si="109"/>
        <v>1</v>
      </c>
      <c r="AC152" s="7">
        <f t="shared" si="110"/>
        <v>30</v>
      </c>
      <c r="AD152" s="43">
        <f t="shared" si="111"/>
        <v>11898727.996900972</v>
      </c>
      <c r="AE152" s="43">
        <f t="shared" si="112"/>
        <v>0</v>
      </c>
      <c r="AF152" s="43">
        <f t="shared" si="113"/>
        <v>11898727.996900972</v>
      </c>
      <c r="AG152" s="43">
        <f t="shared" si="114"/>
        <v>0</v>
      </c>
      <c r="AH152" s="43">
        <f t="shared" si="115"/>
        <v>0</v>
      </c>
      <c r="AI152" s="43">
        <f t="shared" si="116"/>
        <v>0</v>
      </c>
      <c r="AJ152" s="43">
        <f t="shared" si="117"/>
        <v>0</v>
      </c>
      <c r="AK152" s="43">
        <f t="shared" si="118"/>
        <v>0</v>
      </c>
      <c r="AL152" s="43">
        <f t="shared" si="119"/>
        <v>0</v>
      </c>
      <c r="AO152" s="14">
        <f>_xll.EURO(N152,O152,Z152,Z152,R152,U152,0,0)</f>
        <v>0.24437627659406647</v>
      </c>
      <c r="AP152" s="90">
        <f t="shared" si="120"/>
        <v>1506425.7881481654</v>
      </c>
      <c r="AQ152" s="3">
        <f>-_xll.EURO(N152,O152,Z152,Z152,R152,U152,0,1)</f>
        <v>8.8088338497934918E-2</v>
      </c>
    </row>
    <row r="153" spans="1:43">
      <c r="A153" s="47">
        <f t="shared" si="121"/>
        <v>42705</v>
      </c>
      <c r="B153" s="48">
        <f t="shared" si="98"/>
        <v>205479</v>
      </c>
      <c r="C153" s="40">
        <f t="shared" si="99"/>
        <v>6369849</v>
      </c>
      <c r="D153" s="40">
        <f t="shared" si="100"/>
        <v>2348392.7659534644</v>
      </c>
      <c r="E153" s="61">
        <f>VLOOKUP($A153,[3]!CurveTable,MATCH($E$4,[3]!CurveType,0))</f>
        <v>5.3250000000000002</v>
      </c>
      <c r="F153" s="50"/>
      <c r="G153" s="49">
        <f t="shared" si="101"/>
        <v>5.3250000000000002</v>
      </c>
      <c r="H153" s="61">
        <f>VLOOKUP($A153,[3]!CurveTable,MATCH($H$4,[3]!CurveType,0))</f>
        <v>0</v>
      </c>
      <c r="I153" s="49"/>
      <c r="J153" s="49">
        <f t="shared" si="102"/>
        <v>0</v>
      </c>
      <c r="K153" s="52"/>
      <c r="L153" s="52"/>
      <c r="M153" s="52"/>
      <c r="N153" s="49">
        <f t="shared" si="122"/>
        <v>4.915</v>
      </c>
      <c r="O153" s="49">
        <f t="shared" si="103"/>
        <v>3.75</v>
      </c>
      <c r="P153" s="49"/>
      <c r="Q153" s="61">
        <f>VLOOKUP($A153,[3]!CurveTable,MATCH($Q$4,[3]!CurveType,0))</f>
        <v>0.17</v>
      </c>
      <c r="R153" s="61">
        <f>Q153+Summary!C$25</f>
        <v>0.17</v>
      </c>
      <c r="S153" s="61"/>
      <c r="T153" s="70">
        <f t="shared" si="104"/>
        <v>42705</v>
      </c>
      <c r="U153" s="69">
        <f t="shared" si="80"/>
        <v>5700</v>
      </c>
      <c r="W153" s="7">
        <f t="shared" si="105"/>
        <v>31</v>
      </c>
      <c r="X153" s="51">
        <f t="shared" si="106"/>
        <v>42705</v>
      </c>
      <c r="Y153" s="7">
        <f t="shared" si="107"/>
        <v>5700</v>
      </c>
      <c r="Z153" s="60">
        <f>VLOOKUP($A153,[3]!CurveTable,MATCH($Z$4,[3]!CurveType,0))</f>
        <v>6.4973919087322404E-2</v>
      </c>
      <c r="AA153" s="55">
        <f t="shared" si="108"/>
        <v>0.36867322380066847</v>
      </c>
      <c r="AB153" s="7">
        <f t="shared" si="109"/>
        <v>1</v>
      </c>
      <c r="AC153" s="7">
        <f t="shared" si="110"/>
        <v>31</v>
      </c>
      <c r="AD153" s="43">
        <f t="shared" si="111"/>
        <v>12505191.478702199</v>
      </c>
      <c r="AE153" s="43">
        <f t="shared" si="112"/>
        <v>0</v>
      </c>
      <c r="AF153" s="43">
        <f t="shared" si="113"/>
        <v>12505191.478702199</v>
      </c>
      <c r="AG153" s="43">
        <f t="shared" si="114"/>
        <v>0</v>
      </c>
      <c r="AH153" s="43">
        <f t="shared" si="115"/>
        <v>0</v>
      </c>
      <c r="AI153" s="43">
        <f t="shared" si="116"/>
        <v>0</v>
      </c>
      <c r="AJ153" s="43">
        <f t="shared" si="117"/>
        <v>0</v>
      </c>
      <c r="AK153" s="43">
        <f t="shared" si="118"/>
        <v>0</v>
      </c>
      <c r="AL153" s="43">
        <f t="shared" si="119"/>
        <v>0</v>
      </c>
      <c r="AO153" s="14">
        <f>_xll.EURO(N153,O153,Z153,Z153,R153,U153,0,0)</f>
        <v>0.23362026873484154</v>
      </c>
      <c r="AP153" s="90">
        <f t="shared" si="120"/>
        <v>1488125.8351803618</v>
      </c>
      <c r="AQ153" s="3">
        <f>-_xll.EURO(N153,O153,Z153,Z153,R153,U153,0,1)</f>
        <v>8.3463036266659976E-2</v>
      </c>
    </row>
    <row r="154" spans="1:43">
      <c r="A154" s="47">
        <f t="shared" si="121"/>
        <v>42736</v>
      </c>
      <c r="B154" s="48">
        <f t="shared" si="98"/>
        <v>205479</v>
      </c>
      <c r="C154" s="40">
        <f t="shared" si="99"/>
        <v>6369849</v>
      </c>
      <c r="D154" s="40">
        <f t="shared" si="100"/>
        <v>2334174.1816984545</v>
      </c>
      <c r="E154" s="61">
        <f>VLOOKUP($A154,[3]!CurveTable,MATCH($E$4,[3]!CurveType,0))</f>
        <v>5.4124999999999996</v>
      </c>
      <c r="F154" s="50"/>
      <c r="G154" s="49">
        <f t="shared" si="101"/>
        <v>5.4124999999999996</v>
      </c>
      <c r="H154" s="61">
        <f>VLOOKUP($A154,[3]!CurveTable,MATCH($H$4,[3]!CurveType,0))</f>
        <v>0</v>
      </c>
      <c r="I154" s="49"/>
      <c r="J154" s="49">
        <f t="shared" si="102"/>
        <v>0</v>
      </c>
      <c r="K154" s="52"/>
      <c r="L154" s="52"/>
      <c r="M154" s="52"/>
      <c r="N154" s="49">
        <f t="shared" si="122"/>
        <v>5.0024999999999995</v>
      </c>
      <c r="O154" s="49">
        <f t="shared" si="103"/>
        <v>3.75</v>
      </c>
      <c r="P154" s="49"/>
      <c r="Q154" s="61">
        <f>VLOOKUP($A154,[3]!CurveTable,MATCH($Q$4,[3]!CurveType,0))</f>
        <v>0.17</v>
      </c>
      <c r="R154" s="61">
        <f>Q154+Summary!C$25</f>
        <v>0.17</v>
      </c>
      <c r="S154" s="61"/>
      <c r="T154" s="70">
        <f t="shared" si="104"/>
        <v>42736</v>
      </c>
      <c r="U154" s="69">
        <f t="shared" si="80"/>
        <v>5731</v>
      </c>
      <c r="W154" s="7">
        <f t="shared" si="105"/>
        <v>31</v>
      </c>
      <c r="X154" s="51">
        <f t="shared" si="106"/>
        <v>42736</v>
      </c>
      <c r="Y154" s="7">
        <f t="shared" si="107"/>
        <v>5731</v>
      </c>
      <c r="Z154" s="60">
        <f>VLOOKUP($A154,[3]!CurveTable,MATCH($Z$4,[3]!CurveType,0))</f>
        <v>6.5016436794723007E-2</v>
      </c>
      <c r="AA154" s="55">
        <f t="shared" si="108"/>
        <v>0.36644105404986127</v>
      </c>
      <c r="AB154" s="7">
        <f t="shared" si="109"/>
        <v>1</v>
      </c>
      <c r="AC154" s="7">
        <f t="shared" si="110"/>
        <v>31</v>
      </c>
      <c r="AD154" s="43">
        <f t="shared" si="111"/>
        <v>12633717.758442884</v>
      </c>
      <c r="AE154" s="43">
        <f t="shared" si="112"/>
        <v>0</v>
      </c>
      <c r="AF154" s="43">
        <f t="shared" si="113"/>
        <v>12633717.758442884</v>
      </c>
      <c r="AG154" s="43">
        <f t="shared" si="114"/>
        <v>0</v>
      </c>
      <c r="AH154" s="43">
        <f t="shared" si="115"/>
        <v>0</v>
      </c>
      <c r="AI154" s="43">
        <f t="shared" si="116"/>
        <v>0</v>
      </c>
      <c r="AJ154" s="43">
        <f t="shared" si="117"/>
        <v>0</v>
      </c>
      <c r="AK154" s="43">
        <f t="shared" si="118"/>
        <v>0</v>
      </c>
      <c r="AL154" s="43">
        <f t="shared" si="119"/>
        <v>0</v>
      </c>
      <c r="AO154" s="14">
        <f>_xll.EURO(N154,O154,Z154,Z154,R154,U154,0,0)</f>
        <v>0.22602747514198185</v>
      </c>
      <c r="AP154" s="90">
        <f t="shared" si="120"/>
        <v>1439760.8865056778</v>
      </c>
      <c r="AQ154" s="3">
        <f>-_xll.EURO(N154,O154,Z154,Z154,R154,U154,0,1)</f>
        <v>8.0126541585340563E-2</v>
      </c>
    </row>
    <row r="155" spans="1:43">
      <c r="A155" s="47">
        <f t="shared" si="121"/>
        <v>42767</v>
      </c>
      <c r="B155" s="48">
        <f t="shared" si="98"/>
        <v>205479</v>
      </c>
      <c r="C155" s="40">
        <f t="shared" si="99"/>
        <v>5753412</v>
      </c>
      <c r="D155" s="40">
        <f t="shared" si="100"/>
        <v>2095506.9024146921</v>
      </c>
      <c r="E155" s="61">
        <f>VLOOKUP($A155,[3]!CurveTable,MATCH($E$4,[3]!CurveType,0))</f>
        <v>5.2925000000000004</v>
      </c>
      <c r="F155" s="50"/>
      <c r="G155" s="49">
        <f t="shared" si="101"/>
        <v>5.2925000000000004</v>
      </c>
      <c r="H155" s="61">
        <f>VLOOKUP($A155,[3]!CurveTable,MATCH($H$4,[3]!CurveType,0))</f>
        <v>0</v>
      </c>
      <c r="I155" s="49"/>
      <c r="J155" s="49">
        <f t="shared" si="102"/>
        <v>0</v>
      </c>
      <c r="K155" s="52"/>
      <c r="L155" s="52"/>
      <c r="M155" s="52"/>
      <c r="N155" s="49">
        <f t="shared" si="122"/>
        <v>4.8825000000000003</v>
      </c>
      <c r="O155" s="49">
        <f t="shared" si="103"/>
        <v>3.75</v>
      </c>
      <c r="P155" s="49"/>
      <c r="Q155" s="61">
        <f>VLOOKUP($A155,[3]!CurveTable,MATCH($Q$4,[3]!CurveType,0))</f>
        <v>0.17</v>
      </c>
      <c r="R155" s="61">
        <f>Q155+Summary!C$25</f>
        <v>0.17</v>
      </c>
      <c r="S155" s="61"/>
      <c r="T155" s="70">
        <f t="shared" si="104"/>
        <v>42767</v>
      </c>
      <c r="U155" s="69">
        <f t="shared" si="80"/>
        <v>5762</v>
      </c>
      <c r="W155" s="7">
        <f t="shared" si="105"/>
        <v>28</v>
      </c>
      <c r="X155" s="51">
        <f t="shared" si="106"/>
        <v>42767</v>
      </c>
      <c r="Y155" s="7">
        <f t="shared" si="107"/>
        <v>5762</v>
      </c>
      <c r="Z155" s="60">
        <f>VLOOKUP($A155,[3]!CurveTable,MATCH($Z$4,[3]!CurveType,0))</f>
        <v>6.5058954502721797E-2</v>
      </c>
      <c r="AA155" s="55">
        <f t="shared" si="108"/>
        <v>0.36421985813195579</v>
      </c>
      <c r="AB155" s="7">
        <f t="shared" si="109"/>
        <v>1</v>
      </c>
      <c r="AC155" s="7">
        <f t="shared" si="110"/>
        <v>28</v>
      </c>
      <c r="AD155" s="43">
        <f t="shared" si="111"/>
        <v>11090470.281029759</v>
      </c>
      <c r="AE155" s="43">
        <f t="shared" si="112"/>
        <v>0</v>
      </c>
      <c r="AF155" s="43">
        <f t="shared" si="113"/>
        <v>11090470.281029759</v>
      </c>
      <c r="AG155" s="43">
        <f t="shared" si="114"/>
        <v>0</v>
      </c>
      <c r="AH155" s="43">
        <f t="shared" si="115"/>
        <v>0</v>
      </c>
      <c r="AI155" s="43">
        <f t="shared" si="116"/>
        <v>0</v>
      </c>
      <c r="AJ155" s="43">
        <f t="shared" si="117"/>
        <v>0</v>
      </c>
      <c r="AK155" s="43">
        <f t="shared" si="118"/>
        <v>0</v>
      </c>
      <c r="AL155" s="43">
        <f t="shared" si="119"/>
        <v>0</v>
      </c>
      <c r="AO155" s="14">
        <f>_xll.EURO(N155,O155,Z155,Z155,R155,U155,0,0)</f>
        <v>0.23539435916036322</v>
      </c>
      <c r="AP155" s="90">
        <f t="shared" si="120"/>
        <v>1354320.7307255436</v>
      </c>
      <c r="AQ155" s="3">
        <f>-_xll.EURO(N155,O155,Z155,Z155,R155,U155,0,1)</f>
        <v>8.3548581330951374E-2</v>
      </c>
    </row>
    <row r="156" spans="1:43">
      <c r="A156" s="47">
        <f t="shared" si="121"/>
        <v>42795</v>
      </c>
      <c r="B156" s="48">
        <f t="shared" si="98"/>
        <v>205479</v>
      </c>
      <c r="C156" s="40">
        <f t="shared" si="99"/>
        <v>6369849</v>
      </c>
      <c r="D156" s="40">
        <f t="shared" si="100"/>
        <v>2307305.9375105803</v>
      </c>
      <c r="E156" s="61">
        <f>VLOOKUP($A156,[3]!CurveTable,MATCH($E$4,[3]!CurveType,0))</f>
        <v>5.1535000000000002</v>
      </c>
      <c r="F156" s="50"/>
      <c r="G156" s="49">
        <f t="shared" si="101"/>
        <v>5.1535000000000002</v>
      </c>
      <c r="H156" s="61">
        <f>H155</f>
        <v>0</v>
      </c>
      <c r="I156" s="49"/>
      <c r="J156" s="49">
        <f t="shared" si="102"/>
        <v>0</v>
      </c>
      <c r="K156" s="52"/>
      <c r="L156" s="52"/>
      <c r="M156" s="52"/>
      <c r="N156" s="49">
        <f t="shared" si="122"/>
        <v>4.7435</v>
      </c>
      <c r="O156" s="49">
        <f t="shared" si="103"/>
        <v>3.75</v>
      </c>
      <c r="P156" s="49"/>
      <c r="Q156" s="61">
        <f>VLOOKUP($A156,[3]!CurveTable,MATCH($Q$4,[3]!CurveType,0))</f>
        <v>0.17</v>
      </c>
      <c r="R156" s="61">
        <f>Q156+Summary!C$25</f>
        <v>0.17</v>
      </c>
      <c r="S156" s="61"/>
      <c r="T156" s="70">
        <f t="shared" si="104"/>
        <v>42795</v>
      </c>
      <c r="U156" s="69">
        <f t="shared" si="80"/>
        <v>5790</v>
      </c>
      <c r="W156" s="7">
        <f t="shared" si="105"/>
        <v>31</v>
      </c>
      <c r="X156" s="51">
        <f t="shared" si="106"/>
        <v>42795</v>
      </c>
      <c r="Y156" s="7">
        <f t="shared" si="107"/>
        <v>5790</v>
      </c>
      <c r="Z156" s="60">
        <f>VLOOKUP($A156,[3]!CurveTable,MATCH($Z$4,[3]!CurveType,0))</f>
        <v>6.5097357594333397E-2</v>
      </c>
      <c r="AA156" s="55">
        <f t="shared" si="108"/>
        <v>0.36222301933854012</v>
      </c>
      <c r="AB156" s="7">
        <f t="shared" si="109"/>
        <v>1</v>
      </c>
      <c r="AC156" s="7">
        <f t="shared" si="110"/>
        <v>31</v>
      </c>
      <c r="AD156" s="43">
        <f t="shared" si="111"/>
        <v>11890701.148960777</v>
      </c>
      <c r="AE156" s="43">
        <f t="shared" si="112"/>
        <v>0</v>
      </c>
      <c r="AF156" s="43">
        <f t="shared" si="113"/>
        <v>11890701.148960777</v>
      </c>
      <c r="AG156" s="43">
        <f t="shared" si="114"/>
        <v>0</v>
      </c>
      <c r="AH156" s="43">
        <f t="shared" si="115"/>
        <v>0</v>
      </c>
      <c r="AI156" s="43">
        <f t="shared" si="116"/>
        <v>0</v>
      </c>
      <c r="AJ156" s="43">
        <f t="shared" si="117"/>
        <v>0</v>
      </c>
      <c r="AK156" s="43">
        <f t="shared" si="118"/>
        <v>0</v>
      </c>
      <c r="AL156" s="43">
        <f t="shared" si="119"/>
        <v>0</v>
      </c>
      <c r="AO156" s="14">
        <f>_xll.EURO(N156,O156,Z156,Z156,R156,U156,0,0)</f>
        <v>0.24682853265703553</v>
      </c>
      <c r="AP156" s="90">
        <f t="shared" si="120"/>
        <v>1572260.4819168851</v>
      </c>
      <c r="AQ156" s="3">
        <f>-_xll.EURO(N156,O156,Z156,Z156,R156,U156,0,1)</f>
        <v>8.7820389880459607E-2</v>
      </c>
    </row>
    <row r="157" spans="1:43">
      <c r="A157" s="47">
        <f t="shared" si="121"/>
        <v>42826</v>
      </c>
      <c r="B157" s="48">
        <f t="shared" si="98"/>
        <v>205479</v>
      </c>
      <c r="C157" s="40">
        <f t="shared" si="99"/>
        <v>6164370</v>
      </c>
      <c r="D157" s="40">
        <f t="shared" si="100"/>
        <v>2219312.5819516648</v>
      </c>
      <c r="E157" s="61">
        <f>VLOOKUP($A157,[3]!CurveTable,MATCH($E$4,[3]!CurveType,0))</f>
        <v>4.9835000000000003</v>
      </c>
      <c r="F157" s="50"/>
      <c r="G157" s="49">
        <f t="shared" si="101"/>
        <v>4.9835000000000003</v>
      </c>
      <c r="H157" s="61">
        <f t="shared" ref="H157:H220" si="123">H156</f>
        <v>0</v>
      </c>
      <c r="I157" s="49"/>
      <c r="J157" s="49">
        <f t="shared" si="102"/>
        <v>0</v>
      </c>
      <c r="K157" s="52"/>
      <c r="L157" s="52"/>
      <c r="M157" s="52"/>
      <c r="N157" s="49">
        <f t="shared" si="122"/>
        <v>4.5735000000000001</v>
      </c>
      <c r="O157" s="49">
        <f t="shared" si="103"/>
        <v>3.75</v>
      </c>
      <c r="P157" s="49"/>
      <c r="Q157" s="61">
        <f>VLOOKUP($A157,[3]!CurveTable,MATCH($Q$4,[3]!CurveType,0))</f>
        <v>0.17</v>
      </c>
      <c r="R157" s="61">
        <f>Q157+Summary!C$25</f>
        <v>0.17</v>
      </c>
      <c r="S157" s="61"/>
      <c r="T157" s="70">
        <f t="shared" si="104"/>
        <v>42826</v>
      </c>
      <c r="U157" s="69">
        <f t="shared" si="80"/>
        <v>5821</v>
      </c>
      <c r="W157" s="7">
        <f t="shared" si="105"/>
        <v>30</v>
      </c>
      <c r="X157" s="51">
        <f t="shared" si="106"/>
        <v>42826</v>
      </c>
      <c r="Y157" s="7">
        <f t="shared" si="107"/>
        <v>5821</v>
      </c>
      <c r="Z157" s="60">
        <f>VLOOKUP($A157,[3]!CurveTable,MATCH($Z$4,[3]!CurveType,0))</f>
        <v>6.5139875303472608E-2</v>
      </c>
      <c r="AA157" s="55">
        <f t="shared" si="108"/>
        <v>0.36002261089968074</v>
      </c>
      <c r="AB157" s="7">
        <f t="shared" si="109"/>
        <v>1</v>
      </c>
      <c r="AC157" s="7">
        <f t="shared" si="110"/>
        <v>30</v>
      </c>
      <c r="AD157" s="43">
        <f t="shared" si="111"/>
        <v>11059944.252156122</v>
      </c>
      <c r="AE157" s="43">
        <f t="shared" si="112"/>
        <v>0</v>
      </c>
      <c r="AF157" s="43">
        <f t="shared" si="113"/>
        <v>11059944.252156122</v>
      </c>
      <c r="AG157" s="43">
        <f t="shared" si="114"/>
        <v>0</v>
      </c>
      <c r="AH157" s="43">
        <f t="shared" si="115"/>
        <v>0</v>
      </c>
      <c r="AI157" s="43">
        <f t="shared" si="116"/>
        <v>0</v>
      </c>
      <c r="AJ157" s="43">
        <f t="shared" si="117"/>
        <v>0</v>
      </c>
      <c r="AK157" s="43">
        <f t="shared" si="118"/>
        <v>0</v>
      </c>
      <c r="AL157" s="43">
        <f t="shared" si="119"/>
        <v>0</v>
      </c>
      <c r="AO157" s="14">
        <f>_xll.EURO(N157,O157,Z157,Z157,R157,U157,0,0)</f>
        <v>0.26161207441341694</v>
      </c>
      <c r="AP157" s="90">
        <f t="shared" si="120"/>
        <v>1612673.6231518351</v>
      </c>
      <c r="AQ157" s="3">
        <f>-_xll.EURO(N157,O157,Z157,Z157,R157,U157,0,1)</f>
        <v>9.3394668502342473E-2</v>
      </c>
    </row>
    <row r="158" spans="1:43">
      <c r="A158" s="47">
        <f t="shared" si="121"/>
        <v>42856</v>
      </c>
      <c r="B158" s="48">
        <f t="shared" si="98"/>
        <v>205479</v>
      </c>
      <c r="C158" s="40">
        <f t="shared" si="99"/>
        <v>6369849</v>
      </c>
      <c r="D158" s="40">
        <f t="shared" si="100"/>
        <v>2279791.4682221673</v>
      </c>
      <c r="E158" s="61">
        <f>VLOOKUP($A158,[3]!CurveTable,MATCH($E$4,[3]!CurveType,0))</f>
        <v>5.0425000000000004</v>
      </c>
      <c r="F158" s="50"/>
      <c r="G158" s="49">
        <f t="shared" si="101"/>
        <v>5.0425000000000004</v>
      </c>
      <c r="H158" s="61">
        <f t="shared" si="123"/>
        <v>0</v>
      </c>
      <c r="I158" s="49"/>
      <c r="J158" s="49">
        <f t="shared" si="102"/>
        <v>0</v>
      </c>
      <c r="K158" s="52"/>
      <c r="L158" s="52"/>
      <c r="M158" s="52"/>
      <c r="N158" s="49">
        <f t="shared" si="122"/>
        <v>4.6325000000000003</v>
      </c>
      <c r="O158" s="49">
        <f t="shared" si="103"/>
        <v>3.75</v>
      </c>
      <c r="P158" s="49"/>
      <c r="Q158" s="61">
        <f>VLOOKUP($A158,[3]!CurveTable,MATCH($Q$4,[3]!CurveType,0))</f>
        <v>0.17</v>
      </c>
      <c r="R158" s="61">
        <f>Q158+Summary!C$25</f>
        <v>0.17</v>
      </c>
      <c r="S158" s="61"/>
      <c r="T158" s="70">
        <f t="shared" si="104"/>
        <v>42856</v>
      </c>
      <c r="U158" s="69">
        <f t="shared" si="80"/>
        <v>5851</v>
      </c>
      <c r="W158" s="7">
        <f t="shared" si="105"/>
        <v>31</v>
      </c>
      <c r="X158" s="51">
        <f t="shared" si="106"/>
        <v>42856</v>
      </c>
      <c r="Y158" s="7">
        <f t="shared" si="107"/>
        <v>5851</v>
      </c>
      <c r="Z158" s="60">
        <f>VLOOKUP($A158,[3]!CurveTable,MATCH($Z$4,[3]!CurveType,0))</f>
        <v>6.5181021474178799E-2</v>
      </c>
      <c r="AA158" s="55">
        <f t="shared" si="108"/>
        <v>0.3579035340119</v>
      </c>
      <c r="AB158" s="7">
        <f t="shared" si="109"/>
        <v>1</v>
      </c>
      <c r="AC158" s="7">
        <f t="shared" si="110"/>
        <v>31</v>
      </c>
      <c r="AD158" s="43">
        <f t="shared" si="111"/>
        <v>11495848.478510279</v>
      </c>
      <c r="AE158" s="43">
        <f t="shared" si="112"/>
        <v>0</v>
      </c>
      <c r="AF158" s="43">
        <f t="shared" si="113"/>
        <v>11495848.478510279</v>
      </c>
      <c r="AG158" s="43">
        <f t="shared" si="114"/>
        <v>0</v>
      </c>
      <c r="AH158" s="43">
        <f t="shared" si="115"/>
        <v>0</v>
      </c>
      <c r="AI158" s="43">
        <f t="shared" si="116"/>
        <v>0</v>
      </c>
      <c r="AJ158" s="43">
        <f t="shared" si="117"/>
        <v>0</v>
      </c>
      <c r="AK158" s="43">
        <f t="shared" si="118"/>
        <v>0</v>
      </c>
      <c r="AL158" s="43">
        <f t="shared" si="119"/>
        <v>0</v>
      </c>
      <c r="AO158" s="14">
        <f>_xll.EURO(N158,O158,Z158,Z158,R158,U158,0,0)</f>
        <v>0.25555068538150888</v>
      </c>
      <c r="AP158" s="90">
        <f t="shared" si="120"/>
        <v>1627819.2777267189</v>
      </c>
      <c r="AQ158" s="3">
        <f>-_xll.EURO(N158,O158,Z158,Z158,R158,U158,0,1)</f>
        <v>9.0667467333792856E-2</v>
      </c>
    </row>
    <row r="159" spans="1:43">
      <c r="A159" s="47">
        <f t="shared" si="121"/>
        <v>42887</v>
      </c>
      <c r="B159" s="48">
        <f t="shared" si="98"/>
        <v>205479</v>
      </c>
      <c r="C159" s="40">
        <f t="shared" si="99"/>
        <v>6164370</v>
      </c>
      <c r="D159" s="40">
        <f t="shared" si="100"/>
        <v>2192817.3266722746</v>
      </c>
      <c r="E159" s="61">
        <f>VLOOKUP($A159,[3]!CurveTable,MATCH($E$4,[3]!CurveType,0))</f>
        <v>5.0824999999999996</v>
      </c>
      <c r="F159" s="50"/>
      <c r="G159" s="49">
        <f t="shared" si="101"/>
        <v>5.0824999999999996</v>
      </c>
      <c r="H159" s="61">
        <f t="shared" si="123"/>
        <v>0</v>
      </c>
      <c r="I159" s="49"/>
      <c r="J159" s="49">
        <f t="shared" si="102"/>
        <v>0</v>
      </c>
      <c r="K159" s="52"/>
      <c r="L159" s="52"/>
      <c r="M159" s="52"/>
      <c r="N159" s="49">
        <f t="shared" si="122"/>
        <v>4.6724999999999994</v>
      </c>
      <c r="O159" s="49">
        <f t="shared" si="103"/>
        <v>3.75</v>
      </c>
      <c r="P159" s="49"/>
      <c r="Q159" s="61">
        <f>VLOOKUP($A159,[3]!CurveTable,MATCH($Q$4,[3]!CurveType,0))</f>
        <v>0.17</v>
      </c>
      <c r="R159" s="61">
        <f>Q159+Summary!C$25</f>
        <v>0.17</v>
      </c>
      <c r="S159" s="61"/>
      <c r="T159" s="70">
        <f t="shared" si="104"/>
        <v>42887</v>
      </c>
      <c r="U159" s="69">
        <f t="shared" si="80"/>
        <v>5882</v>
      </c>
      <c r="W159" s="7">
        <f t="shared" si="105"/>
        <v>30</v>
      </c>
      <c r="X159" s="51">
        <f t="shared" si="106"/>
        <v>42887</v>
      </c>
      <c r="Y159" s="7">
        <f t="shared" si="107"/>
        <v>5882</v>
      </c>
      <c r="Z159" s="60">
        <f>VLOOKUP($A159,[3]!CurveTable,MATCH($Z$4,[3]!CurveType,0))</f>
        <v>6.5223539184497095E-2</v>
      </c>
      <c r="AA159" s="55">
        <f t="shared" si="108"/>
        <v>0.35572448225402997</v>
      </c>
      <c r="AB159" s="7">
        <f t="shared" si="109"/>
        <v>1</v>
      </c>
      <c r="AC159" s="7">
        <f t="shared" si="110"/>
        <v>30</v>
      </c>
      <c r="AD159" s="43">
        <f t="shared" si="111"/>
        <v>11144994.062811835</v>
      </c>
      <c r="AE159" s="43">
        <f t="shared" si="112"/>
        <v>0</v>
      </c>
      <c r="AF159" s="43">
        <f t="shared" si="113"/>
        <v>11144994.062811835</v>
      </c>
      <c r="AG159" s="43">
        <f t="shared" si="114"/>
        <v>0</v>
      </c>
      <c r="AH159" s="43">
        <f t="shared" si="115"/>
        <v>0</v>
      </c>
      <c r="AI159" s="43">
        <f t="shared" si="116"/>
        <v>0</v>
      </c>
      <c r="AJ159" s="43">
        <f t="shared" si="117"/>
        <v>0</v>
      </c>
      <c r="AK159" s="43">
        <f t="shared" si="118"/>
        <v>0</v>
      </c>
      <c r="AL159" s="43">
        <f t="shared" si="119"/>
        <v>0</v>
      </c>
      <c r="AO159" s="14">
        <f>_xll.EURO(N159,O159,Z159,Z159,R159,U159,0,0)</f>
        <v>0.25133305170592951</v>
      </c>
      <c r="AP159" s="90">
        <f t="shared" si="120"/>
        <v>1549309.9239444807</v>
      </c>
      <c r="AQ159" s="3">
        <f>-_xll.EURO(N159,O159,Z159,Z159,R159,U159,0,1)</f>
        <v>8.8679317332135146E-2</v>
      </c>
    </row>
    <row r="160" spans="1:43">
      <c r="A160" s="47">
        <f t="shared" si="121"/>
        <v>42917</v>
      </c>
      <c r="B160" s="48">
        <f t="shared" si="98"/>
        <v>205479</v>
      </c>
      <c r="C160" s="40">
        <f t="shared" si="99"/>
        <v>6369849</v>
      </c>
      <c r="D160" s="40">
        <f t="shared" si="100"/>
        <v>2252544.2635787162</v>
      </c>
      <c r="E160" s="61">
        <f>VLOOKUP($A160,[3]!CurveTable,MATCH($E$4,[3]!CurveType,0))</f>
        <v>5.1275000000000004</v>
      </c>
      <c r="F160" s="50"/>
      <c r="G160" s="49">
        <f t="shared" si="101"/>
        <v>5.1275000000000004</v>
      </c>
      <c r="H160" s="61">
        <f t="shared" si="123"/>
        <v>0</v>
      </c>
      <c r="I160" s="49"/>
      <c r="J160" s="49">
        <f t="shared" si="102"/>
        <v>0</v>
      </c>
      <c r="K160" s="52"/>
      <c r="L160" s="52"/>
      <c r="M160" s="52"/>
      <c r="N160" s="49">
        <f t="shared" si="122"/>
        <v>4.7175000000000002</v>
      </c>
      <c r="O160" s="49">
        <f t="shared" si="103"/>
        <v>3.75</v>
      </c>
      <c r="P160" s="49"/>
      <c r="Q160" s="61">
        <f>VLOOKUP($A160,[3]!CurveTable,MATCH($Q$4,[3]!CurveType,0))</f>
        <v>0.17</v>
      </c>
      <c r="R160" s="61">
        <f>Q160+Summary!C$25</f>
        <v>0.17</v>
      </c>
      <c r="S160" s="61"/>
      <c r="T160" s="70">
        <f t="shared" si="104"/>
        <v>42917</v>
      </c>
      <c r="U160" s="69">
        <f t="shared" si="80"/>
        <v>5912</v>
      </c>
      <c r="W160" s="7">
        <f t="shared" si="105"/>
        <v>31</v>
      </c>
      <c r="X160" s="51">
        <f t="shared" si="106"/>
        <v>42917</v>
      </c>
      <c r="Y160" s="7">
        <f t="shared" si="107"/>
        <v>5912</v>
      </c>
      <c r="Z160" s="60">
        <f>VLOOKUP($A160,[3]!CurveTable,MATCH($Z$4,[3]!CurveType,0))</f>
        <v>6.5264685356344096E-2</v>
      </c>
      <c r="AA160" s="55">
        <f t="shared" si="108"/>
        <v>0.35362600645301262</v>
      </c>
      <c r="AB160" s="7">
        <f t="shared" si="109"/>
        <v>1</v>
      </c>
      <c r="AC160" s="7">
        <f t="shared" si="110"/>
        <v>31</v>
      </c>
      <c r="AD160" s="43">
        <f t="shared" si="111"/>
        <v>11549920.711499868</v>
      </c>
      <c r="AE160" s="43">
        <f t="shared" si="112"/>
        <v>0</v>
      </c>
      <c r="AF160" s="43">
        <f t="shared" si="113"/>
        <v>11549920.711499868</v>
      </c>
      <c r="AG160" s="43">
        <f t="shared" si="114"/>
        <v>0</v>
      </c>
      <c r="AH160" s="43">
        <f t="shared" si="115"/>
        <v>0</v>
      </c>
      <c r="AI160" s="43">
        <f t="shared" si="116"/>
        <v>0</v>
      </c>
      <c r="AJ160" s="43">
        <f t="shared" si="117"/>
        <v>0</v>
      </c>
      <c r="AK160" s="43">
        <f t="shared" si="118"/>
        <v>0</v>
      </c>
      <c r="AL160" s="43">
        <f t="shared" si="119"/>
        <v>0</v>
      </c>
      <c r="AO160" s="14">
        <f>_xll.EURO(N160,O160,Z160,Z160,R160,U160,0,0)</f>
        <v>0.24679610115312683</v>
      </c>
      <c r="AP160" s="90">
        <f t="shared" si="120"/>
        <v>1572053.8981341438</v>
      </c>
      <c r="AQ160" s="3">
        <f>-_xll.EURO(N160,O160,Z160,Z160,R160,U160,0,1)</f>
        <v>8.6588701131332144E-2</v>
      </c>
    </row>
    <row r="161" spans="1:43">
      <c r="A161" s="47">
        <f t="shared" si="121"/>
        <v>42948</v>
      </c>
      <c r="B161" s="48">
        <f t="shared" si="98"/>
        <v>205479</v>
      </c>
      <c r="C161" s="40">
        <f t="shared" si="99"/>
        <v>6369849</v>
      </c>
      <c r="D161" s="40">
        <f t="shared" si="100"/>
        <v>2238799.1939684702</v>
      </c>
      <c r="E161" s="61">
        <f>VLOOKUP($A161,[3]!CurveTable,MATCH($E$4,[3]!CurveType,0))</f>
        <v>5.1624999999999996</v>
      </c>
      <c r="F161" s="50"/>
      <c r="G161" s="49">
        <f t="shared" si="101"/>
        <v>5.1624999999999996</v>
      </c>
      <c r="H161" s="61">
        <f t="shared" si="123"/>
        <v>0</v>
      </c>
      <c r="I161" s="49"/>
      <c r="J161" s="49">
        <f t="shared" si="102"/>
        <v>0</v>
      </c>
      <c r="K161" s="52"/>
      <c r="L161" s="52"/>
      <c r="M161" s="52"/>
      <c r="N161" s="49">
        <f t="shared" si="122"/>
        <v>4.7524999999999995</v>
      </c>
      <c r="O161" s="49">
        <f t="shared" si="103"/>
        <v>3.75</v>
      </c>
      <c r="P161" s="49"/>
      <c r="Q161" s="61">
        <f>VLOOKUP($A161,[3]!CurveTable,MATCH($Q$4,[3]!CurveType,0))</f>
        <v>0.17</v>
      </c>
      <c r="R161" s="61">
        <f>Q161+Summary!C$25</f>
        <v>0.17</v>
      </c>
      <c r="S161" s="61"/>
      <c r="T161" s="70">
        <f t="shared" si="104"/>
        <v>42948</v>
      </c>
      <c r="U161" s="69">
        <f t="shared" si="80"/>
        <v>5943</v>
      </c>
      <c r="W161" s="7">
        <f t="shared" si="105"/>
        <v>31</v>
      </c>
      <c r="X161" s="51">
        <f t="shared" si="106"/>
        <v>42948</v>
      </c>
      <c r="Y161" s="7">
        <f t="shared" si="107"/>
        <v>5943</v>
      </c>
      <c r="Z161" s="60">
        <f>VLOOKUP($A161,[3]!CurveTable,MATCH($Z$4,[3]!CurveType,0))</f>
        <v>6.5307203067841407E-2</v>
      </c>
      <c r="AA161" s="55">
        <f t="shared" si="108"/>
        <v>0.35146817357341914</v>
      </c>
      <c r="AB161" s="7">
        <f t="shared" si="109"/>
        <v>1</v>
      </c>
      <c r="AC161" s="7">
        <f t="shared" si="110"/>
        <v>31</v>
      </c>
      <c r="AD161" s="43">
        <f t="shared" si="111"/>
        <v>11557800.838862227</v>
      </c>
      <c r="AE161" s="43">
        <f t="shared" si="112"/>
        <v>0</v>
      </c>
      <c r="AF161" s="43">
        <f t="shared" si="113"/>
        <v>11557800.838862227</v>
      </c>
      <c r="AG161" s="43">
        <f t="shared" si="114"/>
        <v>0</v>
      </c>
      <c r="AH161" s="43">
        <f t="shared" si="115"/>
        <v>0</v>
      </c>
      <c r="AI161" s="43">
        <f t="shared" si="116"/>
        <v>0</v>
      </c>
      <c r="AJ161" s="43">
        <f t="shared" si="117"/>
        <v>0</v>
      </c>
      <c r="AK161" s="43">
        <f t="shared" si="118"/>
        <v>0</v>
      </c>
      <c r="AL161" s="43">
        <f t="shared" si="119"/>
        <v>0</v>
      </c>
      <c r="AO161" s="14">
        <f>_xll.EURO(N161,O161,Z161,Z161,R161,U161,0,0)</f>
        <v>0.24319774190946675</v>
      </c>
      <c r="AP161" s="90">
        <f t="shared" si="120"/>
        <v>1549132.8931042748</v>
      </c>
      <c r="AQ161" s="3">
        <f>-_xll.EURO(N161,O161,Z161,Z161,R161,U161,0,1)</f>
        <v>8.4871892654297537E-2</v>
      </c>
    </row>
    <row r="162" spans="1:43">
      <c r="A162" s="47">
        <f t="shared" si="121"/>
        <v>42979</v>
      </c>
      <c r="B162" s="48">
        <f t="shared" si="98"/>
        <v>205479</v>
      </c>
      <c r="C162" s="40">
        <f t="shared" si="99"/>
        <v>6164370</v>
      </c>
      <c r="D162" s="40">
        <f t="shared" si="100"/>
        <v>2153344.3318235697</v>
      </c>
      <c r="E162" s="61">
        <f>VLOOKUP($A162,[3]!CurveTable,MATCH($E$4,[3]!CurveType,0))</f>
        <v>5.1675000000000004</v>
      </c>
      <c r="F162" s="50"/>
      <c r="G162" s="49">
        <f t="shared" si="101"/>
        <v>5.1675000000000004</v>
      </c>
      <c r="H162" s="61">
        <f t="shared" si="123"/>
        <v>0</v>
      </c>
      <c r="I162" s="49"/>
      <c r="J162" s="49">
        <f t="shared" si="102"/>
        <v>0</v>
      </c>
      <c r="K162" s="52"/>
      <c r="L162" s="52"/>
      <c r="M162" s="52"/>
      <c r="N162" s="49">
        <f t="shared" si="122"/>
        <v>4.7575000000000003</v>
      </c>
      <c r="O162" s="49">
        <f t="shared" si="103"/>
        <v>3.75</v>
      </c>
      <c r="P162" s="49"/>
      <c r="Q162" s="61">
        <f>VLOOKUP($A162,[3]!CurveTable,MATCH($Q$4,[3]!CurveType,0))</f>
        <v>0.17</v>
      </c>
      <c r="R162" s="61">
        <f>Q162+Summary!C$25</f>
        <v>0.17</v>
      </c>
      <c r="S162" s="61"/>
      <c r="T162" s="70">
        <f t="shared" si="104"/>
        <v>42979</v>
      </c>
      <c r="U162" s="69">
        <f t="shared" si="80"/>
        <v>5974</v>
      </c>
      <c r="W162" s="7">
        <f t="shared" si="105"/>
        <v>30</v>
      </c>
      <c r="X162" s="51">
        <f t="shared" si="106"/>
        <v>42979</v>
      </c>
      <c r="Y162" s="7">
        <f t="shared" si="107"/>
        <v>5974</v>
      </c>
      <c r="Z162" s="60">
        <f>VLOOKUP($A162,[3]!CurveTable,MATCH($Z$4,[3]!CurveType,0))</f>
        <v>6.5349720779938295E-2</v>
      </c>
      <c r="AA162" s="55">
        <f t="shared" si="108"/>
        <v>0.34932107122440248</v>
      </c>
      <c r="AB162" s="7">
        <f t="shared" si="109"/>
        <v>1</v>
      </c>
      <c r="AC162" s="7">
        <f t="shared" si="110"/>
        <v>30</v>
      </c>
      <c r="AD162" s="43">
        <f t="shared" si="111"/>
        <v>11127406.834698297</v>
      </c>
      <c r="AE162" s="43">
        <f t="shared" si="112"/>
        <v>0</v>
      </c>
      <c r="AF162" s="43">
        <f t="shared" si="113"/>
        <v>11127406.834698297</v>
      </c>
      <c r="AG162" s="43">
        <f t="shared" si="114"/>
        <v>0</v>
      </c>
      <c r="AH162" s="43">
        <f t="shared" si="115"/>
        <v>0</v>
      </c>
      <c r="AI162" s="43">
        <f t="shared" si="116"/>
        <v>0</v>
      </c>
      <c r="AJ162" s="43">
        <f t="shared" si="117"/>
        <v>0</v>
      </c>
      <c r="AK162" s="43">
        <f t="shared" si="118"/>
        <v>0</v>
      </c>
      <c r="AL162" s="43">
        <f t="shared" si="119"/>
        <v>0</v>
      </c>
      <c r="AO162" s="14">
        <f>_xll.EURO(N162,O162,Z162,Z162,R162,U162,0,0)</f>
        <v>0.24218163962669215</v>
      </c>
      <c r="AP162" s="90">
        <f t="shared" si="120"/>
        <v>1492897.2338655922</v>
      </c>
      <c r="AQ162" s="3">
        <f>-_xll.EURO(N162,O162,Z162,Z162,R162,U162,0,1)</f>
        <v>8.4179329460599972E-2</v>
      </c>
    </row>
    <row r="163" spans="1:43">
      <c r="A163" s="47">
        <f t="shared" si="121"/>
        <v>43009</v>
      </c>
      <c r="B163" s="48">
        <f t="shared" si="98"/>
        <v>205479</v>
      </c>
      <c r="C163" s="40">
        <f t="shared" si="99"/>
        <v>6369849</v>
      </c>
      <c r="D163" s="40">
        <f t="shared" si="100"/>
        <v>2211951.8092982247</v>
      </c>
      <c r="E163" s="61">
        <f>VLOOKUP($A163,[3]!CurveTable,MATCH($E$4,[3]!CurveType,0))</f>
        <v>5.1974999999999998</v>
      </c>
      <c r="F163" s="50"/>
      <c r="G163" s="49">
        <f t="shared" si="101"/>
        <v>5.1974999999999998</v>
      </c>
      <c r="H163" s="61">
        <f t="shared" si="123"/>
        <v>0</v>
      </c>
      <c r="I163" s="49"/>
      <c r="J163" s="49">
        <f t="shared" si="102"/>
        <v>0</v>
      </c>
      <c r="K163" s="52"/>
      <c r="L163" s="52"/>
      <c r="M163" s="52"/>
      <c r="N163" s="49">
        <f t="shared" si="122"/>
        <v>4.7874999999999996</v>
      </c>
      <c r="O163" s="49">
        <f t="shared" si="103"/>
        <v>3.75</v>
      </c>
      <c r="P163" s="49"/>
      <c r="Q163" s="61">
        <f>VLOOKUP($A163,[3]!CurveTable,MATCH($Q$4,[3]!CurveType,0))</f>
        <v>0.17</v>
      </c>
      <c r="R163" s="61">
        <f>Q163+Summary!C$25</f>
        <v>0.17</v>
      </c>
      <c r="S163" s="61"/>
      <c r="T163" s="70">
        <f t="shared" si="104"/>
        <v>43009</v>
      </c>
      <c r="U163" s="69">
        <f t="shared" si="80"/>
        <v>6004</v>
      </c>
      <c r="W163" s="7">
        <f t="shared" si="105"/>
        <v>31</v>
      </c>
      <c r="X163" s="51">
        <f t="shared" si="106"/>
        <v>43009</v>
      </c>
      <c r="Y163" s="7">
        <f t="shared" si="107"/>
        <v>6004</v>
      </c>
      <c r="Z163" s="60">
        <f>VLOOKUP($A163,[3]!CurveTable,MATCH($Z$4,[3]!CurveType,0))</f>
        <v>6.5390866953505294E-2</v>
      </c>
      <c r="AA163" s="55">
        <f t="shared" si="108"/>
        <v>0.3472534135892742</v>
      </c>
      <c r="AB163" s="7">
        <f t="shared" si="109"/>
        <v>1</v>
      </c>
      <c r="AC163" s="7">
        <f t="shared" si="110"/>
        <v>31</v>
      </c>
      <c r="AD163" s="43">
        <f t="shared" si="111"/>
        <v>11496619.528827522</v>
      </c>
      <c r="AE163" s="43">
        <f t="shared" si="112"/>
        <v>0</v>
      </c>
      <c r="AF163" s="43">
        <f t="shared" si="113"/>
        <v>11496619.528827522</v>
      </c>
      <c r="AG163" s="43">
        <f t="shared" si="114"/>
        <v>0</v>
      </c>
      <c r="AH163" s="43">
        <f t="shared" si="115"/>
        <v>0</v>
      </c>
      <c r="AI163" s="43">
        <f t="shared" si="116"/>
        <v>0</v>
      </c>
      <c r="AJ163" s="43">
        <f t="shared" si="117"/>
        <v>0</v>
      </c>
      <c r="AK163" s="43">
        <f t="shared" si="118"/>
        <v>0</v>
      </c>
      <c r="AL163" s="43">
        <f t="shared" si="119"/>
        <v>0</v>
      </c>
      <c r="AO163" s="14">
        <f>_xll.EURO(N163,O163,Z163,Z163,R163,U163,0,0)</f>
        <v>0.23910721955823366</v>
      </c>
      <c r="AP163" s="90">
        <f t="shared" si="120"/>
        <v>1523076.8833957952</v>
      </c>
      <c r="AQ163" s="3">
        <f>-_xll.EURO(N163,O163,Z163,Z163,R163,U163,0,1)</f>
        <v>8.2696672304488975E-2</v>
      </c>
    </row>
    <row r="164" spans="1:43">
      <c r="A164" s="47">
        <f t="shared" si="121"/>
        <v>43040</v>
      </c>
      <c r="B164" s="48">
        <f t="shared" si="98"/>
        <v>205479</v>
      </c>
      <c r="C164" s="40">
        <f t="shared" si="99"/>
        <v>6164370</v>
      </c>
      <c r="D164" s="40">
        <f t="shared" si="100"/>
        <v>2127492.5108684874</v>
      </c>
      <c r="E164" s="61">
        <f>VLOOKUP($A164,[3]!CurveTable,MATCH($E$4,[3]!CurveType,0))</f>
        <v>5.3075000000000001</v>
      </c>
      <c r="F164" s="50"/>
      <c r="G164" s="49">
        <f t="shared" si="101"/>
        <v>5.3075000000000001</v>
      </c>
      <c r="H164" s="61">
        <f t="shared" si="123"/>
        <v>0</v>
      </c>
      <c r="I164" s="49"/>
      <c r="J164" s="49">
        <f t="shared" si="102"/>
        <v>0</v>
      </c>
      <c r="K164" s="52"/>
      <c r="L164" s="52"/>
      <c r="M164" s="52"/>
      <c r="N164" s="49">
        <f t="shared" si="122"/>
        <v>4.8975</v>
      </c>
      <c r="O164" s="49">
        <f t="shared" si="103"/>
        <v>3.75</v>
      </c>
      <c r="P164" s="49"/>
      <c r="Q164" s="61">
        <f>VLOOKUP($A164,[3]!CurveTable,MATCH($Q$4,[3]!CurveType,0))</f>
        <v>0.17</v>
      </c>
      <c r="R164" s="61">
        <f>Q164+Summary!C$25</f>
        <v>0.17</v>
      </c>
      <c r="S164" s="61"/>
      <c r="T164" s="70">
        <f t="shared" si="104"/>
        <v>43040</v>
      </c>
      <c r="U164" s="69">
        <f t="shared" si="80"/>
        <v>6035</v>
      </c>
      <c r="W164" s="7">
        <f t="shared" si="105"/>
        <v>30</v>
      </c>
      <c r="X164" s="51">
        <f t="shared" si="106"/>
        <v>43040</v>
      </c>
      <c r="Y164" s="7">
        <f t="shared" si="107"/>
        <v>6035</v>
      </c>
      <c r="Z164" s="60">
        <f>VLOOKUP($A164,[3]!CurveTable,MATCH($Z$4,[3]!CurveType,0))</f>
        <v>6.5433384666781197E-2</v>
      </c>
      <c r="AA164" s="55">
        <f t="shared" si="108"/>
        <v>0.34512732215433001</v>
      </c>
      <c r="AB164" s="7">
        <f t="shared" si="109"/>
        <v>1</v>
      </c>
      <c r="AC164" s="7">
        <f t="shared" si="110"/>
        <v>30</v>
      </c>
      <c r="AD164" s="43">
        <f t="shared" si="111"/>
        <v>11291666.501434498</v>
      </c>
      <c r="AE164" s="43">
        <f t="shared" si="112"/>
        <v>0</v>
      </c>
      <c r="AF164" s="43">
        <f t="shared" si="113"/>
        <v>11291666.501434498</v>
      </c>
      <c r="AG164" s="43">
        <f t="shared" si="114"/>
        <v>0</v>
      </c>
      <c r="AH164" s="43">
        <f t="shared" si="115"/>
        <v>0</v>
      </c>
      <c r="AI164" s="43">
        <f t="shared" si="116"/>
        <v>0</v>
      </c>
      <c r="AJ164" s="43">
        <f t="shared" si="117"/>
        <v>0</v>
      </c>
      <c r="AK164" s="43">
        <f t="shared" si="118"/>
        <v>0</v>
      </c>
      <c r="AL164" s="43">
        <f t="shared" si="119"/>
        <v>0</v>
      </c>
      <c r="AO164" s="14">
        <f>_xll.EURO(N164,O164,Z164,Z164,R164,U164,0,0)</f>
        <v>0.22966926859611531</v>
      </c>
      <c r="AP164" s="90">
        <f t="shared" si="120"/>
        <v>1415766.3492558354</v>
      </c>
      <c r="AQ164" s="3">
        <f>-_xll.EURO(N164,O164,Z164,Z164,R164,U164,0,1)</f>
        <v>7.8739571617744766E-2</v>
      </c>
    </row>
    <row r="165" spans="1:43">
      <c r="A165" s="47">
        <f t="shared" si="121"/>
        <v>43070</v>
      </c>
      <c r="B165" s="48">
        <f t="shared" si="98"/>
        <v>205479</v>
      </c>
      <c r="C165" s="40">
        <f t="shared" si="99"/>
        <v>6369849</v>
      </c>
      <c r="D165" s="40">
        <f t="shared" si="100"/>
        <v>2185367.3548616506</v>
      </c>
      <c r="E165" s="61">
        <f>VLOOKUP($A165,[3]!CurveTable,MATCH($E$4,[3]!CurveType,0))</f>
        <v>5.4275000000000002</v>
      </c>
      <c r="F165" s="50"/>
      <c r="G165" s="49">
        <f t="shared" si="101"/>
        <v>5.4275000000000002</v>
      </c>
      <c r="H165" s="61">
        <f t="shared" si="123"/>
        <v>0</v>
      </c>
      <c r="I165" s="49"/>
      <c r="J165" s="49">
        <f t="shared" si="102"/>
        <v>0</v>
      </c>
      <c r="K165" s="52"/>
      <c r="L165" s="52"/>
      <c r="M165" s="52"/>
      <c r="N165" s="49">
        <f t="shared" si="122"/>
        <v>5.0175000000000001</v>
      </c>
      <c r="O165" s="49">
        <f t="shared" si="103"/>
        <v>3.75</v>
      </c>
      <c r="P165" s="49"/>
      <c r="Q165" s="61">
        <f>VLOOKUP($A165,[3]!CurveTable,MATCH($Q$4,[3]!CurveType,0))</f>
        <v>0.17</v>
      </c>
      <c r="R165" s="61">
        <f>Q165+Summary!C$25</f>
        <v>0.17</v>
      </c>
      <c r="S165" s="61"/>
      <c r="T165" s="70">
        <f t="shared" si="104"/>
        <v>43070</v>
      </c>
      <c r="U165" s="69">
        <f t="shared" si="80"/>
        <v>6065</v>
      </c>
      <c r="W165" s="7">
        <f t="shared" si="105"/>
        <v>31</v>
      </c>
      <c r="X165" s="51">
        <f t="shared" si="106"/>
        <v>43070</v>
      </c>
      <c r="Y165" s="7">
        <f t="shared" si="107"/>
        <v>6065</v>
      </c>
      <c r="Z165" s="60">
        <f>VLOOKUP($A165,[3]!CurveTable,MATCH($Z$4,[3]!CurveType,0))</f>
        <v>6.5474530841489006E-2</v>
      </c>
      <c r="AA165" s="55">
        <f t="shared" si="108"/>
        <v>0.34307993091541894</v>
      </c>
      <c r="AB165" s="7">
        <f t="shared" si="109"/>
        <v>1</v>
      </c>
      <c r="AC165" s="7">
        <f t="shared" si="110"/>
        <v>31</v>
      </c>
      <c r="AD165" s="43">
        <f t="shared" si="111"/>
        <v>11861081.318511609</v>
      </c>
      <c r="AE165" s="43">
        <f t="shared" si="112"/>
        <v>0</v>
      </c>
      <c r="AF165" s="43">
        <f t="shared" si="113"/>
        <v>11861081.318511609</v>
      </c>
      <c r="AG165" s="43">
        <f t="shared" si="114"/>
        <v>0</v>
      </c>
      <c r="AH165" s="43">
        <f t="shared" si="115"/>
        <v>0</v>
      </c>
      <c r="AI165" s="43">
        <f t="shared" si="116"/>
        <v>0</v>
      </c>
      <c r="AJ165" s="43">
        <f t="shared" si="117"/>
        <v>0</v>
      </c>
      <c r="AK165" s="43">
        <f t="shared" si="118"/>
        <v>0</v>
      </c>
      <c r="AL165" s="43">
        <f t="shared" si="119"/>
        <v>0</v>
      </c>
      <c r="AO165" s="14">
        <f>_xll.EURO(N165,O165,Z165,Z165,R165,U165,0,0)</f>
        <v>0.21996863706289216</v>
      </c>
      <c r="AP165" s="90">
        <f t="shared" si="120"/>
        <v>1401167.0028264266</v>
      </c>
      <c r="AQ165" s="3">
        <f>-_xll.EURO(N165,O165,Z165,Z165,R165,U165,0,1)</f>
        <v>7.4724377037604053E-2</v>
      </c>
    </row>
    <row r="166" spans="1:43">
      <c r="A166" s="47">
        <f t="shared" si="121"/>
        <v>43101</v>
      </c>
      <c r="B166" s="48">
        <f t="shared" si="98"/>
        <v>205479</v>
      </c>
      <c r="C166" s="40">
        <f t="shared" si="99"/>
        <v>6369849</v>
      </c>
      <c r="D166" s="40">
        <f t="shared" si="100"/>
        <v>2171957.4310730402</v>
      </c>
      <c r="E166" s="61">
        <f>VLOOKUP($A166,[3]!CurveTable,MATCH($E$4,[3]!CurveType,0))</f>
        <v>5.5175000000000001</v>
      </c>
      <c r="F166" s="50"/>
      <c r="G166" s="49">
        <f t="shared" si="101"/>
        <v>5.5175000000000001</v>
      </c>
      <c r="H166" s="61">
        <f t="shared" si="123"/>
        <v>0</v>
      </c>
      <c r="I166" s="49"/>
      <c r="J166" s="49">
        <f t="shared" si="102"/>
        <v>0</v>
      </c>
      <c r="K166" s="52"/>
      <c r="L166" s="52"/>
      <c r="M166" s="52"/>
      <c r="N166" s="49">
        <f t="shared" si="122"/>
        <v>5.1074999999999999</v>
      </c>
      <c r="O166" s="49">
        <f t="shared" si="103"/>
        <v>3.75</v>
      </c>
      <c r="P166" s="49"/>
      <c r="Q166" s="61">
        <f>VLOOKUP($A166,[3]!CurveTable,MATCH($Q$4,[3]!CurveType,0))</f>
        <v>0.17</v>
      </c>
      <c r="R166" s="61">
        <f>Q166+Summary!C$25</f>
        <v>0.17</v>
      </c>
      <c r="S166" s="61"/>
      <c r="T166" s="70">
        <f t="shared" si="104"/>
        <v>43101</v>
      </c>
      <c r="U166" s="69">
        <f t="shared" si="80"/>
        <v>6096</v>
      </c>
      <c r="W166" s="7">
        <f t="shared" si="105"/>
        <v>31</v>
      </c>
      <c r="X166" s="51">
        <f t="shared" si="106"/>
        <v>43101</v>
      </c>
      <c r="Y166" s="7">
        <f t="shared" si="107"/>
        <v>6096</v>
      </c>
      <c r="Z166" s="60">
        <f>VLOOKUP($A166,[3]!CurveTable,MATCH($Z$4,[3]!CurveType,0))</f>
        <v>6.5517048555943105E-2</v>
      </c>
      <c r="AA166" s="55">
        <f t="shared" si="108"/>
        <v>0.3409747124418554</v>
      </c>
      <c r="AB166" s="7">
        <f t="shared" si="109"/>
        <v>1</v>
      </c>
      <c r="AC166" s="7">
        <f t="shared" si="110"/>
        <v>31</v>
      </c>
      <c r="AD166" s="43">
        <f t="shared" si="111"/>
        <v>11983775.125945499</v>
      </c>
      <c r="AE166" s="43">
        <f t="shared" si="112"/>
        <v>0</v>
      </c>
      <c r="AF166" s="43">
        <f t="shared" si="113"/>
        <v>11983775.125945499</v>
      </c>
      <c r="AG166" s="43">
        <f t="shared" si="114"/>
        <v>0</v>
      </c>
      <c r="AH166" s="43">
        <f t="shared" si="115"/>
        <v>0</v>
      </c>
      <c r="AI166" s="43">
        <f t="shared" si="116"/>
        <v>0</v>
      </c>
      <c r="AJ166" s="43">
        <f t="shared" si="117"/>
        <v>0</v>
      </c>
      <c r="AK166" s="43">
        <f t="shared" si="118"/>
        <v>0</v>
      </c>
      <c r="AL166" s="43">
        <f t="shared" si="119"/>
        <v>0</v>
      </c>
      <c r="AO166" s="14">
        <f>_xll.EURO(N166,O166,Z166,Z166,R166,U166,0,0)</f>
        <v>0.21290791102248269</v>
      </c>
      <c r="AP166" s="90">
        <f t="shared" si="120"/>
        <v>1356191.2441186502</v>
      </c>
      <c r="AQ166" s="3">
        <f>-_xll.EURO(N166,O166,Z166,Z166,R166,U166,0,1)</f>
        <v>7.1750593544870997E-2</v>
      </c>
    </row>
    <row r="167" spans="1:43">
      <c r="A167" s="47">
        <f t="shared" si="121"/>
        <v>43132</v>
      </c>
      <c r="B167" s="48">
        <f t="shared" si="98"/>
        <v>205479</v>
      </c>
      <c r="C167" s="40">
        <f t="shared" si="99"/>
        <v>5753412</v>
      </c>
      <c r="D167" s="40">
        <f t="shared" si="100"/>
        <v>1949716.5385222808</v>
      </c>
      <c r="E167" s="61">
        <f>VLOOKUP($A167,[3]!CurveTable,MATCH($E$4,[3]!CurveType,0))</f>
        <v>5.3975</v>
      </c>
      <c r="F167" s="50"/>
      <c r="G167" s="49">
        <f t="shared" si="101"/>
        <v>5.3975</v>
      </c>
      <c r="H167" s="61">
        <f t="shared" si="123"/>
        <v>0</v>
      </c>
      <c r="I167" s="49"/>
      <c r="J167" s="49">
        <f t="shared" si="102"/>
        <v>0</v>
      </c>
      <c r="K167" s="52"/>
      <c r="L167" s="52"/>
      <c r="M167" s="52"/>
      <c r="N167" s="49">
        <f t="shared" si="122"/>
        <v>4.9874999999999998</v>
      </c>
      <c r="O167" s="49">
        <f t="shared" si="103"/>
        <v>3.75</v>
      </c>
      <c r="P167" s="49"/>
      <c r="Q167" s="61">
        <f>VLOOKUP($A167,[3]!CurveTable,MATCH($Q$4,[3]!CurveType,0))</f>
        <v>0.17</v>
      </c>
      <c r="R167" s="61">
        <f>Q167+Summary!C$25</f>
        <v>0.17</v>
      </c>
      <c r="S167" s="61"/>
      <c r="T167" s="70">
        <f t="shared" si="104"/>
        <v>43132</v>
      </c>
      <c r="U167" s="69">
        <f t="shared" si="80"/>
        <v>6127</v>
      </c>
      <c r="W167" s="7">
        <f t="shared" si="105"/>
        <v>28</v>
      </c>
      <c r="X167" s="51">
        <f t="shared" si="106"/>
        <v>43132</v>
      </c>
      <c r="Y167" s="7">
        <f t="shared" si="107"/>
        <v>6127</v>
      </c>
      <c r="Z167" s="60">
        <f>VLOOKUP($A167,[3]!CurveTable,MATCH($Z$4,[3]!CurveType,0))</f>
        <v>6.5559566270996697E-2</v>
      </c>
      <c r="AA167" s="55">
        <f t="shared" si="108"/>
        <v>0.33888004866021776</v>
      </c>
      <c r="AB167" s="7">
        <f t="shared" si="109"/>
        <v>1</v>
      </c>
      <c r="AC167" s="7">
        <f t="shared" si="110"/>
        <v>28</v>
      </c>
      <c r="AD167" s="43">
        <f t="shared" si="111"/>
        <v>10523595.01667401</v>
      </c>
      <c r="AE167" s="43">
        <f t="shared" si="112"/>
        <v>0</v>
      </c>
      <c r="AF167" s="43">
        <f t="shared" si="113"/>
        <v>10523595.01667401</v>
      </c>
      <c r="AG167" s="43">
        <f t="shared" si="114"/>
        <v>0</v>
      </c>
      <c r="AH167" s="43">
        <f t="shared" si="115"/>
        <v>0</v>
      </c>
      <c r="AI167" s="43">
        <f t="shared" si="116"/>
        <v>0</v>
      </c>
      <c r="AJ167" s="43">
        <f t="shared" si="117"/>
        <v>0</v>
      </c>
      <c r="AK167" s="43">
        <f t="shared" si="118"/>
        <v>0</v>
      </c>
      <c r="AL167" s="43">
        <f t="shared" si="119"/>
        <v>0</v>
      </c>
      <c r="AO167" s="14">
        <f>_xll.EURO(N167,O167,Z167,Z167,R167,U167,0,0)</f>
        <v>0.22120969463499546</v>
      </c>
      <c r="AP167" s="90">
        <f t="shared" si="120"/>
        <v>1272710.5116293186</v>
      </c>
      <c r="AQ167" s="3">
        <f>-_xll.EURO(N167,O167,Z167,Z167,R167,U167,0,1)</f>
        <v>7.4685177102467054E-2</v>
      </c>
    </row>
    <row r="168" spans="1:43">
      <c r="A168" s="47">
        <f t="shared" si="121"/>
        <v>43160</v>
      </c>
      <c r="B168" s="48">
        <f t="shared" si="98"/>
        <v>205479</v>
      </c>
      <c r="C168" s="40">
        <f t="shared" si="99"/>
        <v>6369849</v>
      </c>
      <c r="D168" s="40">
        <f t="shared" si="100"/>
        <v>2146620.8736696839</v>
      </c>
      <c r="E168" s="61">
        <f>VLOOKUP($A168,[3]!CurveTable,MATCH($E$4,[3]!CurveType,0))</f>
        <v>5.2585000000000006</v>
      </c>
      <c r="F168" s="50"/>
      <c r="G168" s="49">
        <f t="shared" si="101"/>
        <v>5.2585000000000006</v>
      </c>
      <c r="H168" s="61">
        <f t="shared" si="123"/>
        <v>0</v>
      </c>
      <c r="I168" s="49"/>
      <c r="J168" s="49">
        <f t="shared" si="102"/>
        <v>0</v>
      </c>
      <c r="K168" s="52"/>
      <c r="L168" s="52"/>
      <c r="M168" s="52"/>
      <c r="N168" s="49">
        <f t="shared" si="122"/>
        <v>4.8485000000000005</v>
      </c>
      <c r="O168" s="49">
        <f t="shared" si="103"/>
        <v>3.75</v>
      </c>
      <c r="P168" s="49"/>
      <c r="Q168" s="61">
        <f>VLOOKUP($A168,[3]!CurveTable,MATCH($Q$4,[3]!CurveType,0))</f>
        <v>0.17</v>
      </c>
      <c r="R168" s="61">
        <f>Q168+Summary!C$25</f>
        <v>0.17</v>
      </c>
      <c r="S168" s="61"/>
      <c r="T168" s="70">
        <f t="shared" si="104"/>
        <v>43160</v>
      </c>
      <c r="U168" s="69">
        <f t="shared" si="80"/>
        <v>6155</v>
      </c>
      <c r="W168" s="7">
        <f t="shared" si="105"/>
        <v>31</v>
      </c>
      <c r="X168" s="51">
        <f t="shared" si="106"/>
        <v>43160</v>
      </c>
      <c r="Y168" s="7">
        <f t="shared" si="107"/>
        <v>6155</v>
      </c>
      <c r="Z168" s="60">
        <f>VLOOKUP($A168,[3]!CurveTable,MATCH($Z$4,[3]!CurveType,0))</f>
        <v>6.5597969368978798E-2</v>
      </c>
      <c r="AA168" s="55">
        <f t="shared" si="108"/>
        <v>0.33699713661496278</v>
      </c>
      <c r="AB168" s="7">
        <f t="shared" si="109"/>
        <v>1</v>
      </c>
      <c r="AC168" s="7">
        <f t="shared" si="110"/>
        <v>31</v>
      </c>
      <c r="AD168" s="43">
        <f t="shared" si="111"/>
        <v>11288005.864192035</v>
      </c>
      <c r="AE168" s="43">
        <f t="shared" si="112"/>
        <v>0</v>
      </c>
      <c r="AF168" s="43">
        <f t="shared" si="113"/>
        <v>11288005.864192035</v>
      </c>
      <c r="AG168" s="43">
        <f t="shared" si="114"/>
        <v>0</v>
      </c>
      <c r="AH168" s="43">
        <f t="shared" si="115"/>
        <v>0</v>
      </c>
      <c r="AI168" s="43">
        <f t="shared" si="116"/>
        <v>0</v>
      </c>
      <c r="AJ168" s="43">
        <f t="shared" si="117"/>
        <v>0</v>
      </c>
      <c r="AK168" s="43">
        <f t="shared" si="118"/>
        <v>0</v>
      </c>
      <c r="AL168" s="43">
        <f t="shared" si="119"/>
        <v>0</v>
      </c>
      <c r="AO168" s="14">
        <f>_xll.EURO(N168,O168,Z168,Z168,R168,U168,0,0)</f>
        <v>0.2313489971458203</v>
      </c>
      <c r="AP168" s="90">
        <f t="shared" si="120"/>
        <v>1473658.1781203062</v>
      </c>
      <c r="AQ168" s="3">
        <f>-_xll.EURO(N168,O168,Z168,Z168,R168,U168,0,1)</f>
        <v>7.8352558235050274E-2</v>
      </c>
    </row>
    <row r="169" spans="1:43">
      <c r="A169" s="47">
        <f t="shared" si="121"/>
        <v>43191</v>
      </c>
      <c r="B169" s="48">
        <f t="shared" si="98"/>
        <v>205479</v>
      </c>
      <c r="C169" s="40">
        <f t="shared" si="99"/>
        <v>6164370</v>
      </c>
      <c r="D169" s="40">
        <f t="shared" si="100"/>
        <v>2064585.9791196573</v>
      </c>
      <c r="E169" s="61">
        <f>VLOOKUP($A169,[3]!CurveTable,MATCH($E$4,[3]!CurveType,0))</f>
        <v>5.0884999999999998</v>
      </c>
      <c r="F169" s="50"/>
      <c r="G169" s="49">
        <f t="shared" si="101"/>
        <v>5.0884999999999998</v>
      </c>
      <c r="H169" s="61">
        <f t="shared" si="123"/>
        <v>0</v>
      </c>
      <c r="I169" s="49"/>
      <c r="J169" s="49">
        <f t="shared" si="102"/>
        <v>0</v>
      </c>
      <c r="K169" s="52"/>
      <c r="L169" s="52"/>
      <c r="M169" s="52"/>
      <c r="N169" s="49">
        <f t="shared" si="122"/>
        <v>4.6784999999999997</v>
      </c>
      <c r="O169" s="49">
        <f t="shared" si="103"/>
        <v>3.75</v>
      </c>
      <c r="P169" s="49"/>
      <c r="Q169" s="61">
        <f>VLOOKUP($A169,[3]!CurveTable,MATCH($Q$4,[3]!CurveType,0))</f>
        <v>0.17</v>
      </c>
      <c r="R169" s="61">
        <f>Q169+Summary!C$25</f>
        <v>0.17</v>
      </c>
      <c r="S169" s="61"/>
      <c r="T169" s="70">
        <f t="shared" si="104"/>
        <v>43191</v>
      </c>
      <c r="U169" s="69">
        <f t="shared" si="80"/>
        <v>6186</v>
      </c>
      <c r="W169" s="7">
        <f t="shared" si="105"/>
        <v>30</v>
      </c>
      <c r="X169" s="51">
        <f t="shared" si="106"/>
        <v>43191</v>
      </c>
      <c r="Y169" s="7">
        <f t="shared" si="107"/>
        <v>6186</v>
      </c>
      <c r="Z169" s="60">
        <f>VLOOKUP($A169,[3]!CurveTable,MATCH($Z$4,[3]!CurveType,0))</f>
        <v>6.5640487085172797E-2</v>
      </c>
      <c r="AA169" s="55">
        <f t="shared" si="108"/>
        <v>0.33492246233105044</v>
      </c>
      <c r="AB169" s="7">
        <f t="shared" si="109"/>
        <v>1</v>
      </c>
      <c r="AC169" s="7">
        <f t="shared" si="110"/>
        <v>30</v>
      </c>
      <c r="AD169" s="43">
        <f t="shared" si="111"/>
        <v>10505645.754750377</v>
      </c>
      <c r="AE169" s="43">
        <f t="shared" si="112"/>
        <v>0</v>
      </c>
      <c r="AF169" s="43">
        <f t="shared" si="113"/>
        <v>10505645.754750377</v>
      </c>
      <c r="AG169" s="43">
        <f t="shared" si="114"/>
        <v>0</v>
      </c>
      <c r="AH169" s="43">
        <f t="shared" si="115"/>
        <v>0</v>
      </c>
      <c r="AI169" s="43">
        <f t="shared" si="116"/>
        <v>0</v>
      </c>
      <c r="AJ169" s="43">
        <f t="shared" si="117"/>
        <v>0</v>
      </c>
      <c r="AK169" s="43">
        <f t="shared" si="118"/>
        <v>0</v>
      </c>
      <c r="AL169" s="43">
        <f t="shared" si="119"/>
        <v>0</v>
      </c>
      <c r="AO169" s="14">
        <f>_xll.EURO(N169,O169,Z169,Z169,R169,U169,0,0)</f>
        <v>0.24444281469154089</v>
      </c>
      <c r="AP169" s="90">
        <f t="shared" si="120"/>
        <v>1506835.953600094</v>
      </c>
      <c r="AQ169" s="3">
        <f>-_xll.EURO(N169,O169,Z169,Z169,R169,U169,0,1)</f>
        <v>8.3137768315539304E-2</v>
      </c>
    </row>
    <row r="170" spans="1:43">
      <c r="A170" s="47">
        <f t="shared" si="121"/>
        <v>43221</v>
      </c>
      <c r="B170" s="48">
        <f t="shared" si="98"/>
        <v>205479</v>
      </c>
      <c r="C170" s="40">
        <f t="shared" si="99"/>
        <v>6369849</v>
      </c>
      <c r="D170" s="40">
        <f t="shared" si="100"/>
        <v>2120679.8402285897</v>
      </c>
      <c r="E170" s="61">
        <f>VLOOKUP($A170,[3]!CurveTable,MATCH($E$4,[3]!CurveType,0))</f>
        <v>5.1475</v>
      </c>
      <c r="F170" s="50"/>
      <c r="G170" s="49">
        <f t="shared" si="101"/>
        <v>5.1475</v>
      </c>
      <c r="H170" s="61">
        <f t="shared" si="123"/>
        <v>0</v>
      </c>
      <c r="I170" s="49"/>
      <c r="J170" s="49">
        <f t="shared" si="102"/>
        <v>0</v>
      </c>
      <c r="K170" s="52"/>
      <c r="L170" s="52"/>
      <c r="M170" s="52"/>
      <c r="N170" s="49">
        <f t="shared" si="122"/>
        <v>4.7374999999999998</v>
      </c>
      <c r="O170" s="49">
        <f t="shared" si="103"/>
        <v>3.75</v>
      </c>
      <c r="P170" s="49"/>
      <c r="Q170" s="61">
        <f>VLOOKUP($A170,[3]!CurveTable,MATCH($Q$4,[3]!CurveType,0))</f>
        <v>0.17</v>
      </c>
      <c r="R170" s="61">
        <f>Q170+Summary!C$25</f>
        <v>0.17</v>
      </c>
      <c r="S170" s="61"/>
      <c r="T170" s="70">
        <f t="shared" si="104"/>
        <v>43221</v>
      </c>
      <c r="U170" s="69">
        <f t="shared" ref="U170:U233" si="124">T170-$C$3</f>
        <v>6216</v>
      </c>
      <c r="W170" s="7">
        <f t="shared" si="105"/>
        <v>31</v>
      </c>
      <c r="X170" s="51">
        <f t="shared" si="106"/>
        <v>43221</v>
      </c>
      <c r="Y170" s="7">
        <f t="shared" si="107"/>
        <v>6216</v>
      </c>
      <c r="Z170" s="60">
        <f>VLOOKUP($A170,[3]!CurveTable,MATCH($Z$4,[3]!CurveType,0))</f>
        <v>6.5681633262704195E-2</v>
      </c>
      <c r="AA170" s="55">
        <f t="shared" si="108"/>
        <v>0.33292466434111545</v>
      </c>
      <c r="AB170" s="7">
        <f t="shared" si="109"/>
        <v>1</v>
      </c>
      <c r="AC170" s="7">
        <f t="shared" si="110"/>
        <v>31</v>
      </c>
      <c r="AD170" s="43">
        <f t="shared" si="111"/>
        <v>10916199.477576666</v>
      </c>
      <c r="AE170" s="43">
        <f t="shared" si="112"/>
        <v>0</v>
      </c>
      <c r="AF170" s="43">
        <f t="shared" si="113"/>
        <v>10916199.477576666</v>
      </c>
      <c r="AG170" s="43">
        <f t="shared" si="114"/>
        <v>0</v>
      </c>
      <c r="AH170" s="43">
        <f t="shared" si="115"/>
        <v>0</v>
      </c>
      <c r="AI170" s="43">
        <f t="shared" si="116"/>
        <v>0</v>
      </c>
      <c r="AJ170" s="43">
        <f t="shared" si="117"/>
        <v>0</v>
      </c>
      <c r="AK170" s="43">
        <f t="shared" si="118"/>
        <v>0</v>
      </c>
      <c r="AL170" s="43">
        <f t="shared" si="119"/>
        <v>0</v>
      </c>
      <c r="AO170" s="14">
        <f>_xll.EURO(N170,O170,Z170,Z170,R170,U170,0,0)</f>
        <v>0.23896681888077292</v>
      </c>
      <c r="AP170" s="90">
        <f t="shared" si="120"/>
        <v>1522182.5522808726</v>
      </c>
      <c r="AQ170" s="3">
        <f>-_xll.EURO(N170,O170,Z170,Z170,R170,U170,0,1)</f>
        <v>8.0767994557940634E-2</v>
      </c>
    </row>
    <row r="171" spans="1:43" ht="13.5" thickBot="1">
      <c r="A171" s="47">
        <f t="shared" si="121"/>
        <v>43252</v>
      </c>
      <c r="B171" s="48">
        <f t="shared" si="98"/>
        <v>205479</v>
      </c>
      <c r="C171" s="40">
        <f t="shared" si="99"/>
        <v>6164370</v>
      </c>
      <c r="D171" s="40">
        <f t="shared" si="100"/>
        <v>2039608.3161431313</v>
      </c>
      <c r="E171" s="61">
        <f>VLOOKUP($A171,[3]!CurveTable,MATCH($E$4,[3]!CurveType,0))</f>
        <v>5.1875</v>
      </c>
      <c r="F171" s="50"/>
      <c r="G171" s="49">
        <f t="shared" si="101"/>
        <v>5.1875</v>
      </c>
      <c r="H171" s="61">
        <f t="shared" si="123"/>
        <v>0</v>
      </c>
      <c r="I171" s="49"/>
      <c r="J171" s="49">
        <f t="shared" si="102"/>
        <v>0</v>
      </c>
      <c r="K171" s="52"/>
      <c r="L171" s="52"/>
      <c r="M171" s="52"/>
      <c r="N171" s="49">
        <f t="shared" si="122"/>
        <v>4.7774999999999999</v>
      </c>
      <c r="O171" s="49">
        <f t="shared" si="103"/>
        <v>3.75</v>
      </c>
      <c r="P171" s="49"/>
      <c r="Q171" s="61">
        <f>VLOOKUP($A171,[3]!CurveTable,MATCH($Q$4,[3]!CurveType,0))</f>
        <v>0.17</v>
      </c>
      <c r="R171" s="61">
        <f>Q171+Summary!C$25</f>
        <v>0.17</v>
      </c>
      <c r="S171" s="61"/>
      <c r="T171" s="70">
        <f t="shared" si="104"/>
        <v>43252</v>
      </c>
      <c r="U171" s="69">
        <f t="shared" si="124"/>
        <v>6247</v>
      </c>
      <c r="W171" s="7">
        <f t="shared" si="105"/>
        <v>30</v>
      </c>
      <c r="X171" s="51">
        <f t="shared" si="106"/>
        <v>43252</v>
      </c>
      <c r="Y171" s="7">
        <f t="shared" si="107"/>
        <v>6247</v>
      </c>
      <c r="Z171" s="60">
        <f>VLOOKUP($A171,[3]!CurveTable,MATCH($Z$4,[3]!CurveType,0))</f>
        <v>6.5724150980076307E-2</v>
      </c>
      <c r="AA171" s="55">
        <f t="shared" si="108"/>
        <v>0.33087052142281065</v>
      </c>
      <c r="AB171" s="7">
        <f t="shared" si="109"/>
        <v>1</v>
      </c>
      <c r="AC171" s="7">
        <f t="shared" si="110"/>
        <v>30</v>
      </c>
      <c r="AD171" s="43">
        <f t="shared" si="111"/>
        <v>10580468.139992494</v>
      </c>
      <c r="AE171" s="43">
        <f t="shared" si="112"/>
        <v>0</v>
      </c>
      <c r="AF171" s="43">
        <f t="shared" si="113"/>
        <v>10580468.139992494</v>
      </c>
      <c r="AG171" s="43">
        <f t="shared" si="114"/>
        <v>0</v>
      </c>
      <c r="AH171" s="43">
        <f t="shared" si="115"/>
        <v>0</v>
      </c>
      <c r="AI171" s="43">
        <f t="shared" si="116"/>
        <v>0</v>
      </c>
      <c r="AJ171" s="43">
        <f t="shared" si="117"/>
        <v>0</v>
      </c>
      <c r="AK171" s="43">
        <f t="shared" si="118"/>
        <v>0</v>
      </c>
      <c r="AL171" s="43">
        <f t="shared" si="119"/>
        <v>0</v>
      </c>
      <c r="AO171" s="14">
        <f>_xll.EURO(N171,O171,Z171,Z171,R171,U171,0,0)</f>
        <v>0.23512879399071734</v>
      </c>
      <c r="AP171" s="90">
        <f t="shared" si="120"/>
        <v>1449420.8838125584</v>
      </c>
      <c r="AQ171" s="3">
        <f>-_xll.EURO(N171,O171,Z171,Z171,R171,U171,0,1)</f>
        <v>7.9034081689435348E-2</v>
      </c>
    </row>
    <row r="172" spans="1:43">
      <c r="A172" s="47">
        <f t="shared" si="121"/>
        <v>43282</v>
      </c>
      <c r="B172" s="48">
        <f t="shared" si="98"/>
        <v>205479</v>
      </c>
      <c r="C172" s="40">
        <f t="shared" si="99"/>
        <v>6369849</v>
      </c>
      <c r="D172" s="40">
        <f t="shared" si="100"/>
        <v>2094995.7260718145</v>
      </c>
      <c r="E172" s="61">
        <f>VLOOKUP($A172,[3]!CurveTable,MATCH($E$4,[3]!CurveType,0))</f>
        <v>5.2324999999999999</v>
      </c>
      <c r="F172" s="50"/>
      <c r="G172" s="49">
        <f t="shared" si="101"/>
        <v>5.2324999999999999</v>
      </c>
      <c r="H172" s="61">
        <f t="shared" si="123"/>
        <v>0</v>
      </c>
      <c r="I172" s="49"/>
      <c r="J172" s="49">
        <f t="shared" si="102"/>
        <v>0</v>
      </c>
      <c r="K172" s="52"/>
      <c r="L172" s="52"/>
      <c r="M172" s="52"/>
      <c r="N172" s="49">
        <f t="shared" si="122"/>
        <v>4.8224999999999998</v>
      </c>
      <c r="O172" s="49">
        <f t="shared" si="103"/>
        <v>3.75</v>
      </c>
      <c r="P172" s="49"/>
      <c r="Q172" s="126">
        <f>Q171</f>
        <v>0.17</v>
      </c>
      <c r="R172" s="61">
        <f>Q172+Summary!C$25</f>
        <v>0.17</v>
      </c>
      <c r="S172" s="61"/>
      <c r="T172" s="70">
        <f t="shared" si="104"/>
        <v>43282</v>
      </c>
      <c r="U172" s="69">
        <f t="shared" si="124"/>
        <v>6277</v>
      </c>
      <c r="W172" s="7">
        <f t="shared" si="105"/>
        <v>31</v>
      </c>
      <c r="X172" s="51">
        <f t="shared" si="106"/>
        <v>43282</v>
      </c>
      <c r="Y172" s="7">
        <f t="shared" si="107"/>
        <v>6277</v>
      </c>
      <c r="Z172" s="60">
        <f>VLOOKUP($A172,[3]!CurveTable,MATCH($Z$4,[3]!CurveType,0))</f>
        <v>6.5765297158748598E-2</v>
      </c>
      <c r="AA172" s="55">
        <f t="shared" si="108"/>
        <v>0.32889252572106725</v>
      </c>
      <c r="AB172" s="7">
        <f t="shared" si="109"/>
        <v>1</v>
      </c>
      <c r="AC172" s="7">
        <f t="shared" si="110"/>
        <v>31</v>
      </c>
      <c r="AD172" s="43">
        <f t="shared" si="111"/>
        <v>10962065.13667077</v>
      </c>
      <c r="AE172" s="43">
        <f t="shared" si="112"/>
        <v>0</v>
      </c>
      <c r="AF172" s="43">
        <f t="shared" si="113"/>
        <v>10962065.13667077</v>
      </c>
      <c r="AG172" s="43">
        <f t="shared" si="114"/>
        <v>0</v>
      </c>
      <c r="AH172" s="43">
        <f t="shared" si="115"/>
        <v>0</v>
      </c>
      <c r="AI172" s="43">
        <f t="shared" si="116"/>
        <v>0</v>
      </c>
      <c r="AJ172" s="43">
        <f t="shared" si="117"/>
        <v>0</v>
      </c>
      <c r="AK172" s="43">
        <f t="shared" si="118"/>
        <v>0</v>
      </c>
      <c r="AL172" s="43">
        <f t="shared" si="119"/>
        <v>0</v>
      </c>
      <c r="AO172" s="14">
        <f>_xll.EURO(N172,O172,Z172,Z172,R172,U172,0,0)</f>
        <v>0.23100765422593544</v>
      </c>
      <c r="AP172" s="90">
        <f t="shared" si="120"/>
        <v>1471483.8752634206</v>
      </c>
      <c r="AQ172" s="3">
        <f>-_xll.EURO(N172,O172,Z172,Z172,R172,U172,0,1)</f>
        <v>7.7212027523886465E-2</v>
      </c>
    </row>
    <row r="173" spans="1:43">
      <c r="A173" s="47">
        <f t="shared" si="121"/>
        <v>43313</v>
      </c>
      <c r="B173" s="48">
        <f t="shared" si="98"/>
        <v>205479</v>
      </c>
      <c r="C173" s="40">
        <f t="shared" si="99"/>
        <v>6369849</v>
      </c>
      <c r="D173" s="40">
        <f t="shared" si="100"/>
        <v>2082041.0485236368</v>
      </c>
      <c r="E173" s="61">
        <f>VLOOKUP($A173,[3]!CurveTable,MATCH($E$4,[3]!CurveType,0))</f>
        <v>5.2675000000000001</v>
      </c>
      <c r="F173" s="50"/>
      <c r="G173" s="49">
        <f t="shared" si="101"/>
        <v>5.2675000000000001</v>
      </c>
      <c r="H173" s="61">
        <f t="shared" si="123"/>
        <v>0</v>
      </c>
      <c r="I173" s="49"/>
      <c r="J173" s="49">
        <f t="shared" si="102"/>
        <v>0</v>
      </c>
      <c r="K173" s="52"/>
      <c r="L173" s="52"/>
      <c r="M173" s="52"/>
      <c r="N173" s="49">
        <f t="shared" si="122"/>
        <v>4.8574999999999999</v>
      </c>
      <c r="O173" s="49">
        <f t="shared" si="103"/>
        <v>3.75</v>
      </c>
      <c r="P173" s="49"/>
      <c r="Q173" s="127">
        <f>Q172</f>
        <v>0.17</v>
      </c>
      <c r="R173" s="61">
        <f>Q173+Summary!C$25</f>
        <v>0.17</v>
      </c>
      <c r="S173" s="61"/>
      <c r="T173" s="70">
        <f t="shared" si="104"/>
        <v>43313</v>
      </c>
      <c r="U173" s="69">
        <f t="shared" si="124"/>
        <v>6308</v>
      </c>
      <c r="W173" s="7">
        <f t="shared" si="105"/>
        <v>31</v>
      </c>
      <c r="X173" s="51">
        <f t="shared" si="106"/>
        <v>43313</v>
      </c>
      <c r="Y173" s="7">
        <f t="shared" si="107"/>
        <v>6308</v>
      </c>
      <c r="Z173" s="60">
        <f>VLOOKUP($A173,[3]!CurveTable,MATCH($Z$4,[3]!CurveType,0))</f>
        <v>6.5807814877299795E-2</v>
      </c>
      <c r="AA173" s="55">
        <f t="shared" si="108"/>
        <v>0.32685877616936237</v>
      </c>
      <c r="AB173" s="7">
        <f t="shared" si="109"/>
        <v>1</v>
      </c>
      <c r="AC173" s="7">
        <f t="shared" si="110"/>
        <v>31</v>
      </c>
      <c r="AD173" s="43">
        <f t="shared" si="111"/>
        <v>10967151.223098258</v>
      </c>
      <c r="AE173" s="43">
        <f t="shared" si="112"/>
        <v>0</v>
      </c>
      <c r="AF173" s="43">
        <f t="shared" si="113"/>
        <v>10967151.223098258</v>
      </c>
      <c r="AG173" s="43">
        <f t="shared" si="114"/>
        <v>0</v>
      </c>
      <c r="AH173" s="43">
        <f t="shared" si="115"/>
        <v>0</v>
      </c>
      <c r="AI173" s="43">
        <f t="shared" si="116"/>
        <v>0</v>
      </c>
      <c r="AJ173" s="43">
        <f t="shared" si="117"/>
        <v>0</v>
      </c>
      <c r="AK173" s="43">
        <f t="shared" si="118"/>
        <v>0</v>
      </c>
      <c r="AL173" s="43">
        <f t="shared" si="119"/>
        <v>0</v>
      </c>
      <c r="AO173" s="14">
        <f>_xll.EURO(N173,O173,Z173,Z173,R173,U173,0,0)</f>
        <v>0.22772005621536684</v>
      </c>
      <c r="AP173" s="90">
        <f t="shared" si="120"/>
        <v>1450542.3723633983</v>
      </c>
      <c r="AQ173" s="3">
        <f>-_xll.EURO(N173,O173,Z173,Z173,R173,U173,0,1)</f>
        <v>7.5711426957579861E-2</v>
      </c>
    </row>
    <row r="174" spans="1:43">
      <c r="A174" s="47">
        <f t="shared" si="121"/>
        <v>43344</v>
      </c>
      <c r="B174" s="48">
        <f t="shared" ref="B174:B237" si="125">B173</f>
        <v>205479</v>
      </c>
      <c r="C174" s="40">
        <f t="shared" ref="C174:C237" si="126">IF(AB174=0,0,IF(AND(AB174=1,$H$3=1),B174*W174,IF($H$3=2,B174,"N/A")))</f>
        <v>6164370</v>
      </c>
      <c r="D174" s="40">
        <f t="shared" ref="D174:D237" si="127">C174*AA174</f>
        <v>2002405.2099197435</v>
      </c>
      <c r="E174" s="61">
        <f>VLOOKUP($A174,[3]!CurveTable,MATCH($E$4,[3]!CurveType,0))</f>
        <v>5.2725</v>
      </c>
      <c r="F174" s="50"/>
      <c r="G174" s="49">
        <f t="shared" ref="G174:G237" si="128">E174</f>
        <v>5.2725</v>
      </c>
      <c r="H174" s="61">
        <f t="shared" si="123"/>
        <v>0</v>
      </c>
      <c r="I174" s="49"/>
      <c r="J174" s="49">
        <f t="shared" ref="J174:J237" si="129">H174</f>
        <v>0</v>
      </c>
      <c r="K174" s="52"/>
      <c r="L174" s="52"/>
      <c r="M174" s="52"/>
      <c r="N174" s="49">
        <f t="shared" si="122"/>
        <v>4.8624999999999998</v>
      </c>
      <c r="O174" s="49">
        <f t="shared" si="103"/>
        <v>3.75</v>
      </c>
      <c r="P174" s="49"/>
      <c r="Q174" s="127">
        <f t="shared" ref="Q174:Q237" si="130">Q173</f>
        <v>0.17</v>
      </c>
      <c r="R174" s="61">
        <f>Q174+Summary!C$25</f>
        <v>0.17</v>
      </c>
      <c r="S174" s="61"/>
      <c r="T174" s="70">
        <f t="shared" si="104"/>
        <v>43344</v>
      </c>
      <c r="U174" s="69">
        <f t="shared" si="124"/>
        <v>6339</v>
      </c>
      <c r="W174" s="7">
        <f t="shared" si="105"/>
        <v>30</v>
      </c>
      <c r="X174" s="51">
        <f t="shared" si="106"/>
        <v>43344</v>
      </c>
      <c r="Y174" s="7">
        <f t="shared" si="107"/>
        <v>6339</v>
      </c>
      <c r="Z174" s="60">
        <f>VLOOKUP($A174,[3]!CurveTable,MATCH($Z$4,[3]!CurveType,0))</f>
        <v>6.5850332596449207E-2</v>
      </c>
      <c r="AA174" s="55">
        <f t="shared" si="108"/>
        <v>0.32483533758027883</v>
      </c>
      <c r="AB174" s="7">
        <f t="shared" si="109"/>
        <v>1</v>
      </c>
      <c r="AC174" s="7">
        <f t="shared" si="110"/>
        <v>30</v>
      </c>
      <c r="AD174" s="43">
        <f t="shared" si="111"/>
        <v>10557681.469301848</v>
      </c>
      <c r="AE174" s="43">
        <f t="shared" si="112"/>
        <v>0</v>
      </c>
      <c r="AF174" s="43">
        <f t="shared" si="113"/>
        <v>10557681.469301848</v>
      </c>
      <c r="AG174" s="43">
        <f t="shared" si="114"/>
        <v>0</v>
      </c>
      <c r="AH174" s="43">
        <f t="shared" si="115"/>
        <v>0</v>
      </c>
      <c r="AI174" s="43">
        <f t="shared" si="116"/>
        <v>0</v>
      </c>
      <c r="AJ174" s="43">
        <f t="shared" si="117"/>
        <v>0</v>
      </c>
      <c r="AK174" s="43">
        <f t="shared" si="118"/>
        <v>0</v>
      </c>
      <c r="AL174" s="43">
        <f t="shared" si="119"/>
        <v>0</v>
      </c>
      <c r="AO174" s="14">
        <f>_xll.EURO(N174,O174,Z174,Z174,R174,U174,0,0)</f>
        <v>0.22673599188104898</v>
      </c>
      <c r="AP174" s="90">
        <f t="shared" si="120"/>
        <v>1397684.5462717819</v>
      </c>
      <c r="AQ174" s="3">
        <f>-_xll.EURO(N174,O174,Z174,Z174,R174,U174,0,1)</f>
        <v>7.509452548359398E-2</v>
      </c>
    </row>
    <row r="175" spans="1:43">
      <c r="A175" s="47">
        <f t="shared" si="121"/>
        <v>43374</v>
      </c>
      <c r="B175" s="48">
        <f t="shared" si="125"/>
        <v>205479</v>
      </c>
      <c r="C175" s="40">
        <f t="shared" si="126"/>
        <v>6369849</v>
      </c>
      <c r="D175" s="40">
        <f t="shared" si="127"/>
        <v>2056741.1477564485</v>
      </c>
      <c r="E175" s="61">
        <f>VLOOKUP($A175,[3]!CurveTable,MATCH($E$4,[3]!CurveType,0))</f>
        <v>5.3025000000000002</v>
      </c>
      <c r="F175" s="50"/>
      <c r="G175" s="49">
        <f t="shared" si="128"/>
        <v>5.3025000000000002</v>
      </c>
      <c r="H175" s="61">
        <f t="shared" si="123"/>
        <v>0</v>
      </c>
      <c r="I175" s="49"/>
      <c r="J175" s="49">
        <f t="shared" si="129"/>
        <v>0</v>
      </c>
      <c r="K175" s="52"/>
      <c r="L175" s="52"/>
      <c r="M175" s="52"/>
      <c r="N175" s="49">
        <f t="shared" si="122"/>
        <v>4.8925000000000001</v>
      </c>
      <c r="O175" s="49">
        <f t="shared" si="103"/>
        <v>3.75</v>
      </c>
      <c r="P175" s="49"/>
      <c r="Q175" s="127">
        <f t="shared" si="130"/>
        <v>0.17</v>
      </c>
      <c r="R175" s="61">
        <f>Q175+Summary!C$25</f>
        <v>0.17</v>
      </c>
      <c r="S175" s="61"/>
      <c r="T175" s="70">
        <f t="shared" si="104"/>
        <v>43374</v>
      </c>
      <c r="U175" s="69">
        <f t="shared" si="124"/>
        <v>6369</v>
      </c>
      <c r="W175" s="7">
        <f t="shared" si="105"/>
        <v>31</v>
      </c>
      <c r="X175" s="51">
        <f t="shared" si="106"/>
        <v>43374</v>
      </c>
      <c r="Y175" s="7">
        <f t="shared" si="107"/>
        <v>6369</v>
      </c>
      <c r="Z175" s="60">
        <f>VLOOKUP($A175,[3]!CurveTable,MATCH($Z$4,[3]!CurveType,0))</f>
        <v>6.5891478776842302E-2</v>
      </c>
      <c r="AA175" s="55">
        <f t="shared" si="108"/>
        <v>0.32288695505285109</v>
      </c>
      <c r="AB175" s="7">
        <f t="shared" si="109"/>
        <v>1</v>
      </c>
      <c r="AC175" s="7">
        <f t="shared" si="110"/>
        <v>31</v>
      </c>
      <c r="AD175" s="43">
        <f t="shared" si="111"/>
        <v>10905869.935978569</v>
      </c>
      <c r="AE175" s="43">
        <f t="shared" si="112"/>
        <v>0</v>
      </c>
      <c r="AF175" s="43">
        <f t="shared" si="113"/>
        <v>10905869.935978569</v>
      </c>
      <c r="AG175" s="43">
        <f t="shared" si="114"/>
        <v>0</v>
      </c>
      <c r="AH175" s="43">
        <f t="shared" si="115"/>
        <v>0</v>
      </c>
      <c r="AI175" s="43">
        <f t="shared" si="116"/>
        <v>0</v>
      </c>
      <c r="AJ175" s="43">
        <f t="shared" si="117"/>
        <v>0</v>
      </c>
      <c r="AK175" s="43">
        <f t="shared" si="118"/>
        <v>0</v>
      </c>
      <c r="AL175" s="43">
        <f t="shared" si="119"/>
        <v>0</v>
      </c>
      <c r="AO175" s="14">
        <f>_xll.EURO(N175,O175,Z175,Z175,R175,U175,0,0)</f>
        <v>0.22391837844527673</v>
      </c>
      <c r="AP175" s="90">
        <f t="shared" si="120"/>
        <v>1426326.2590212675</v>
      </c>
      <c r="AQ175" s="3">
        <f>-_xll.EURO(N175,O175,Z175,Z175,R175,U175,0,1)</f>
        <v>7.3796384493915304E-2</v>
      </c>
    </row>
    <row r="176" spans="1:43">
      <c r="A176" s="47">
        <f t="shared" si="121"/>
        <v>43405</v>
      </c>
      <c r="B176" s="48">
        <f t="shared" si="125"/>
        <v>205479</v>
      </c>
      <c r="C176" s="40">
        <f t="shared" si="126"/>
        <v>6164370</v>
      </c>
      <c r="D176" s="40">
        <f t="shared" si="127"/>
        <v>1978045.8645207586</v>
      </c>
      <c r="E176" s="61">
        <f>VLOOKUP($A176,[3]!CurveTable,MATCH($E$4,[3]!CurveType,0))</f>
        <v>5.4124999999999996</v>
      </c>
      <c r="F176" s="50"/>
      <c r="G176" s="49">
        <f t="shared" si="128"/>
        <v>5.4124999999999996</v>
      </c>
      <c r="H176" s="61">
        <f t="shared" si="123"/>
        <v>0</v>
      </c>
      <c r="I176" s="49"/>
      <c r="J176" s="49">
        <f t="shared" si="129"/>
        <v>0</v>
      </c>
      <c r="K176" s="52"/>
      <c r="L176" s="52"/>
      <c r="M176" s="52"/>
      <c r="N176" s="49">
        <f t="shared" si="122"/>
        <v>5.0024999999999995</v>
      </c>
      <c r="O176" s="49">
        <f t="shared" si="103"/>
        <v>3.75</v>
      </c>
      <c r="P176" s="49"/>
      <c r="Q176" s="127">
        <f t="shared" si="130"/>
        <v>0.17</v>
      </c>
      <c r="R176" s="61">
        <f>Q176+Summary!C$25</f>
        <v>0.17</v>
      </c>
      <c r="S176" s="61"/>
      <c r="T176" s="70">
        <f t="shared" si="104"/>
        <v>43405</v>
      </c>
      <c r="U176" s="69">
        <f t="shared" si="124"/>
        <v>6400</v>
      </c>
      <c r="W176" s="7">
        <f t="shared" si="105"/>
        <v>30</v>
      </c>
      <c r="X176" s="51">
        <f t="shared" si="106"/>
        <v>43405</v>
      </c>
      <c r="Y176" s="7">
        <f t="shared" si="107"/>
        <v>6400</v>
      </c>
      <c r="Z176" s="60">
        <f>VLOOKUP($A176,[3]!CurveTable,MATCH($Z$4,[3]!CurveType,0))</f>
        <v>6.5933996497170397E-2</v>
      </c>
      <c r="AA176" s="55">
        <f t="shared" si="108"/>
        <v>0.32088370174417802</v>
      </c>
      <c r="AB176" s="7">
        <f t="shared" si="109"/>
        <v>1</v>
      </c>
      <c r="AC176" s="7">
        <f t="shared" si="110"/>
        <v>30</v>
      </c>
      <c r="AD176" s="43">
        <f t="shared" si="111"/>
        <v>10706173.241718605</v>
      </c>
      <c r="AE176" s="43">
        <f t="shared" si="112"/>
        <v>0</v>
      </c>
      <c r="AF176" s="43">
        <f t="shared" si="113"/>
        <v>10706173.241718605</v>
      </c>
      <c r="AG176" s="43">
        <f t="shared" si="114"/>
        <v>0</v>
      </c>
      <c r="AH176" s="43">
        <f t="shared" si="115"/>
        <v>0</v>
      </c>
      <c r="AI176" s="43">
        <f t="shared" si="116"/>
        <v>0</v>
      </c>
      <c r="AJ176" s="43">
        <f t="shared" si="117"/>
        <v>0</v>
      </c>
      <c r="AK176" s="43">
        <f t="shared" si="118"/>
        <v>0</v>
      </c>
      <c r="AL176" s="43">
        <f t="shared" si="119"/>
        <v>0</v>
      </c>
      <c r="AO176" s="14">
        <f>_xll.EURO(N176,O176,Z176,Z176,R176,U176,0,0)</f>
        <v>0.21541468482093123</v>
      </c>
      <c r="AP176" s="90">
        <f t="shared" si="120"/>
        <v>1327895.8206696038</v>
      </c>
      <c r="AQ176" s="3">
        <f>-_xll.EURO(N176,O176,Z176,Z176,R176,U176,0,1)</f>
        <v>7.0360410453865707E-2</v>
      </c>
    </row>
    <row r="177" spans="1:43">
      <c r="A177" s="47">
        <f t="shared" si="121"/>
        <v>43435</v>
      </c>
      <c r="B177" s="48">
        <f t="shared" si="125"/>
        <v>205479</v>
      </c>
      <c r="C177" s="40">
        <f t="shared" si="126"/>
        <v>6369849</v>
      </c>
      <c r="D177" s="40">
        <f t="shared" si="127"/>
        <v>2031693.8285814733</v>
      </c>
      <c r="E177" s="61">
        <f>VLOOKUP($A177,[3]!CurveTable,MATCH($E$4,[3]!CurveType,0))</f>
        <v>5.5324999999999998</v>
      </c>
      <c r="F177" s="50"/>
      <c r="G177" s="49">
        <f t="shared" si="128"/>
        <v>5.5324999999999998</v>
      </c>
      <c r="H177" s="61">
        <f t="shared" si="123"/>
        <v>0</v>
      </c>
      <c r="I177" s="49"/>
      <c r="J177" s="49">
        <f t="shared" si="129"/>
        <v>0</v>
      </c>
      <c r="K177" s="52"/>
      <c r="L177" s="52"/>
      <c r="M177" s="52"/>
      <c r="N177" s="49">
        <f t="shared" si="122"/>
        <v>5.1224999999999996</v>
      </c>
      <c r="O177" s="49">
        <f t="shared" si="103"/>
        <v>3.75</v>
      </c>
      <c r="P177" s="49"/>
      <c r="Q177" s="127">
        <f t="shared" si="130"/>
        <v>0.17</v>
      </c>
      <c r="R177" s="61">
        <f>Q177+Summary!C$25</f>
        <v>0.17</v>
      </c>
      <c r="S177" s="61"/>
      <c r="T177" s="70">
        <f t="shared" si="104"/>
        <v>43435</v>
      </c>
      <c r="U177" s="69">
        <f t="shared" si="124"/>
        <v>6430</v>
      </c>
      <c r="W177" s="7">
        <f t="shared" si="105"/>
        <v>31</v>
      </c>
      <c r="X177" s="51">
        <f t="shared" si="106"/>
        <v>43435</v>
      </c>
      <c r="Y177" s="7">
        <f t="shared" si="107"/>
        <v>6430</v>
      </c>
      <c r="Z177" s="60">
        <f>VLOOKUP($A177,[3]!CurveTable,MATCH($Z$4,[3]!CurveType,0))</f>
        <v>6.5975142678703899E-2</v>
      </c>
      <c r="AA177" s="55">
        <f t="shared" si="108"/>
        <v>0.31895478661762205</v>
      </c>
      <c r="AB177" s="7">
        <f t="shared" si="109"/>
        <v>1</v>
      </c>
      <c r="AC177" s="7">
        <f t="shared" si="110"/>
        <v>31</v>
      </c>
      <c r="AD177" s="43">
        <f t="shared" si="111"/>
        <v>11240346.106627</v>
      </c>
      <c r="AE177" s="43">
        <f t="shared" si="112"/>
        <v>0</v>
      </c>
      <c r="AF177" s="43">
        <f t="shared" si="113"/>
        <v>11240346.106627</v>
      </c>
      <c r="AG177" s="43">
        <f t="shared" si="114"/>
        <v>0</v>
      </c>
      <c r="AH177" s="43">
        <f t="shared" si="115"/>
        <v>0</v>
      </c>
      <c r="AI177" s="43">
        <f t="shared" si="116"/>
        <v>0</v>
      </c>
      <c r="AJ177" s="43">
        <f t="shared" si="117"/>
        <v>0</v>
      </c>
      <c r="AK177" s="43">
        <f t="shared" si="118"/>
        <v>0</v>
      </c>
      <c r="AL177" s="43">
        <f t="shared" si="119"/>
        <v>0</v>
      </c>
      <c r="AO177" s="14">
        <f>_xll.EURO(N177,O177,Z177,Z177,R177,U177,0,0)</f>
        <v>0.20666812030220993</v>
      </c>
      <c r="AP177" s="90">
        <f t="shared" si="120"/>
        <v>1316444.7194389116</v>
      </c>
      <c r="AQ177" s="3">
        <f>-_xll.EURO(N177,O177,Z177,Z177,R177,U177,0,1)</f>
        <v>6.6872149749289539E-2</v>
      </c>
    </row>
    <row r="178" spans="1:43">
      <c r="A178" s="47">
        <f t="shared" si="121"/>
        <v>43466</v>
      </c>
      <c r="B178" s="48">
        <f t="shared" si="125"/>
        <v>205479</v>
      </c>
      <c r="C178" s="40">
        <f t="shared" si="126"/>
        <v>6369849</v>
      </c>
      <c r="D178" s="40">
        <f t="shared" si="127"/>
        <v>2019061.1061563974</v>
      </c>
      <c r="E178" s="61">
        <f>VLOOKUP($A178,[3]!CurveTable,MATCH($E$4,[3]!CurveType,0))</f>
        <v>5.6224999999999996</v>
      </c>
      <c r="F178" s="50"/>
      <c r="G178" s="49">
        <f t="shared" si="128"/>
        <v>5.6224999999999996</v>
      </c>
      <c r="H178" s="61">
        <f t="shared" si="123"/>
        <v>0</v>
      </c>
      <c r="I178" s="49"/>
      <c r="J178" s="49">
        <f t="shared" si="129"/>
        <v>0</v>
      </c>
      <c r="K178" s="52"/>
      <c r="L178" s="52"/>
      <c r="M178" s="52"/>
      <c r="N178" s="49">
        <f t="shared" si="122"/>
        <v>5.2124999999999995</v>
      </c>
      <c r="O178" s="49">
        <f t="shared" si="103"/>
        <v>3.75</v>
      </c>
      <c r="P178" s="49"/>
      <c r="Q178" s="127">
        <f t="shared" si="130"/>
        <v>0.17</v>
      </c>
      <c r="R178" s="61">
        <f>Q178+Summary!C$25</f>
        <v>0.17</v>
      </c>
      <c r="S178" s="61"/>
      <c r="T178" s="70">
        <f t="shared" si="104"/>
        <v>43466</v>
      </c>
      <c r="U178" s="69">
        <f t="shared" si="124"/>
        <v>6461</v>
      </c>
      <c r="W178" s="7">
        <f t="shared" si="105"/>
        <v>31</v>
      </c>
      <c r="X178" s="51">
        <f t="shared" si="106"/>
        <v>43466</v>
      </c>
      <c r="Y178" s="7">
        <f t="shared" si="107"/>
        <v>6461</v>
      </c>
      <c r="Z178" s="60">
        <f>VLOOKUP($A178,[3]!CurveTable,MATCH($Z$4,[3]!CurveType,0))</f>
        <v>6.6017660400210496E-2</v>
      </c>
      <c r="AA178" s="55">
        <f t="shared" si="108"/>
        <v>0.31697158066955705</v>
      </c>
      <c r="AB178" s="7">
        <f t="shared" si="109"/>
        <v>1</v>
      </c>
      <c r="AC178" s="7">
        <f t="shared" si="110"/>
        <v>31</v>
      </c>
      <c r="AD178" s="43">
        <f t="shared" si="111"/>
        <v>11352171.069364343</v>
      </c>
      <c r="AE178" s="43">
        <f t="shared" si="112"/>
        <v>0</v>
      </c>
      <c r="AF178" s="43">
        <f t="shared" si="113"/>
        <v>11352171.069364343</v>
      </c>
      <c r="AG178" s="43">
        <f t="shared" si="114"/>
        <v>0</v>
      </c>
      <c r="AH178" s="43">
        <f t="shared" si="115"/>
        <v>0</v>
      </c>
      <c r="AI178" s="43">
        <f t="shared" si="116"/>
        <v>0</v>
      </c>
      <c r="AJ178" s="43">
        <f t="shared" si="117"/>
        <v>0</v>
      </c>
      <c r="AK178" s="43">
        <f t="shared" si="118"/>
        <v>0</v>
      </c>
      <c r="AL178" s="43">
        <f t="shared" si="119"/>
        <v>0</v>
      </c>
      <c r="AO178" s="14">
        <f>_xll.EURO(N178,O178,Z178,Z178,R178,U178,0,0)</f>
        <v>0.20027318778501563</v>
      </c>
      <c r="AP178" s="90">
        <f t="shared" si="120"/>
        <v>1275709.964939194</v>
      </c>
      <c r="AQ178" s="3">
        <f>-_xll.EURO(N178,O178,Z178,Z178,R178,U178,0,1)</f>
        <v>6.4281464285994613E-2</v>
      </c>
    </row>
    <row r="179" spans="1:43">
      <c r="A179" s="47">
        <f t="shared" si="121"/>
        <v>43497</v>
      </c>
      <c r="B179" s="48">
        <f t="shared" si="125"/>
        <v>205479</v>
      </c>
      <c r="C179" s="40">
        <f t="shared" si="126"/>
        <v>5753412</v>
      </c>
      <c r="D179" s="40">
        <f t="shared" si="127"/>
        <v>1812316.2067666594</v>
      </c>
      <c r="E179" s="61">
        <f>VLOOKUP($A179,[3]!CurveTable,MATCH($E$4,[3]!CurveType,0))</f>
        <v>5.5025000000000004</v>
      </c>
      <c r="F179" s="50"/>
      <c r="G179" s="49">
        <f t="shared" si="128"/>
        <v>5.5025000000000004</v>
      </c>
      <c r="H179" s="61">
        <f t="shared" si="123"/>
        <v>0</v>
      </c>
      <c r="I179" s="49"/>
      <c r="J179" s="49">
        <f t="shared" si="129"/>
        <v>0</v>
      </c>
      <c r="K179" s="52"/>
      <c r="L179" s="52"/>
      <c r="M179" s="52"/>
      <c r="N179" s="49">
        <f t="shared" si="122"/>
        <v>5.0925000000000002</v>
      </c>
      <c r="O179" s="49">
        <f t="shared" si="103"/>
        <v>3.75</v>
      </c>
      <c r="P179" s="49"/>
      <c r="Q179" s="127">
        <f t="shared" si="130"/>
        <v>0.17</v>
      </c>
      <c r="R179" s="61">
        <f>Q179+Summary!C$25</f>
        <v>0.17</v>
      </c>
      <c r="S179" s="61"/>
      <c r="T179" s="70">
        <f t="shared" si="104"/>
        <v>43497</v>
      </c>
      <c r="U179" s="69">
        <f t="shared" si="124"/>
        <v>6492</v>
      </c>
      <c r="W179" s="7">
        <f t="shared" si="105"/>
        <v>28</v>
      </c>
      <c r="X179" s="51">
        <f t="shared" si="106"/>
        <v>43497</v>
      </c>
      <c r="Y179" s="7">
        <f t="shared" si="107"/>
        <v>6492</v>
      </c>
      <c r="Z179" s="60">
        <f>VLOOKUP($A179,[3]!CurveTable,MATCH($Z$4,[3]!CurveType,0))</f>
        <v>6.6060178122316196E-2</v>
      </c>
      <c r="AA179" s="55">
        <f t="shared" si="108"/>
        <v>0.31499850988711731</v>
      </c>
      <c r="AB179" s="7">
        <f t="shared" si="109"/>
        <v>1</v>
      </c>
      <c r="AC179" s="7">
        <f t="shared" si="110"/>
        <v>28</v>
      </c>
      <c r="AD179" s="43">
        <f t="shared" si="111"/>
        <v>9972269.9277335443</v>
      </c>
      <c r="AE179" s="43">
        <f t="shared" si="112"/>
        <v>0</v>
      </c>
      <c r="AF179" s="43">
        <f t="shared" si="113"/>
        <v>9972269.9277335443</v>
      </c>
      <c r="AG179" s="43">
        <f t="shared" si="114"/>
        <v>0</v>
      </c>
      <c r="AH179" s="43">
        <f t="shared" si="115"/>
        <v>0</v>
      </c>
      <c r="AI179" s="43">
        <f t="shared" si="116"/>
        <v>0</v>
      </c>
      <c r="AJ179" s="43">
        <f t="shared" si="117"/>
        <v>0</v>
      </c>
      <c r="AK179" s="43">
        <f t="shared" si="118"/>
        <v>0</v>
      </c>
      <c r="AL179" s="43">
        <f t="shared" si="119"/>
        <v>0</v>
      </c>
      <c r="AO179" s="14">
        <f>_xll.EURO(N179,O179,Z179,Z179,R179,U179,0,0)</f>
        <v>0.20763217147875523</v>
      </c>
      <c r="AP179" s="90">
        <f t="shared" si="120"/>
        <v>1194593.4269719282</v>
      </c>
      <c r="AQ179" s="3">
        <f>-_xll.EURO(N179,O179,Z179,Z179,R179,U179,0,1)</f>
        <v>6.6801524962900191E-2</v>
      </c>
    </row>
    <row r="180" spans="1:43">
      <c r="A180" s="47">
        <f t="shared" si="121"/>
        <v>43525</v>
      </c>
      <c r="B180" s="48">
        <f t="shared" si="125"/>
        <v>205479</v>
      </c>
      <c r="C180" s="40">
        <f t="shared" si="126"/>
        <v>6369849</v>
      </c>
      <c r="D180" s="40">
        <f t="shared" si="127"/>
        <v>1995196.3557303108</v>
      </c>
      <c r="E180" s="61">
        <f>VLOOKUP($A180,[3]!CurveTable,MATCH($E$4,[3]!CurveType,0))</f>
        <v>5.3635000000000002</v>
      </c>
      <c r="F180" s="129"/>
      <c r="G180" s="49">
        <f t="shared" si="128"/>
        <v>5.3635000000000002</v>
      </c>
      <c r="H180" s="61">
        <f t="shared" si="123"/>
        <v>0</v>
      </c>
      <c r="I180" s="49"/>
      <c r="J180" s="49">
        <f t="shared" si="129"/>
        <v>0</v>
      </c>
      <c r="K180" s="52"/>
      <c r="L180" s="52"/>
      <c r="M180" s="52"/>
      <c r="N180" s="49">
        <f t="shared" si="122"/>
        <v>4.9535</v>
      </c>
      <c r="O180" s="49">
        <f t="shared" si="103"/>
        <v>3.75</v>
      </c>
      <c r="P180" s="49"/>
      <c r="Q180" s="127">
        <f t="shared" si="130"/>
        <v>0.17</v>
      </c>
      <c r="R180" s="61">
        <f>Q180+Summary!C$25</f>
        <v>0.17</v>
      </c>
      <c r="S180" s="61"/>
      <c r="T180" s="70">
        <f t="shared" si="104"/>
        <v>43525</v>
      </c>
      <c r="U180" s="69">
        <f t="shared" si="124"/>
        <v>6520</v>
      </c>
      <c r="W180" s="7">
        <f t="shared" si="105"/>
        <v>31</v>
      </c>
      <c r="X180" s="51">
        <f t="shared" si="106"/>
        <v>43525</v>
      </c>
      <c r="Y180" s="7">
        <f t="shared" si="107"/>
        <v>6520</v>
      </c>
      <c r="Z180" s="60">
        <f>VLOOKUP($A180,[3]!CurveTable,MATCH($Z$4,[3]!CurveType,0))</f>
        <v>6.6098581226668299E-2</v>
      </c>
      <c r="AA180" s="55">
        <f t="shared" si="108"/>
        <v>0.31322506322054272</v>
      </c>
      <c r="AB180" s="7">
        <f t="shared" si="109"/>
        <v>1</v>
      </c>
      <c r="AC180" s="7">
        <f t="shared" si="110"/>
        <v>31</v>
      </c>
      <c r="AD180" s="43">
        <f t="shared" si="111"/>
        <v>10701235.653959522</v>
      </c>
      <c r="AE180" s="43">
        <f t="shared" si="112"/>
        <v>0</v>
      </c>
      <c r="AF180" s="43">
        <f t="shared" si="113"/>
        <v>10701235.653959522</v>
      </c>
      <c r="AG180" s="43">
        <f t="shared" si="114"/>
        <v>0</v>
      </c>
      <c r="AH180" s="43">
        <f t="shared" si="115"/>
        <v>0</v>
      </c>
      <c r="AI180" s="43">
        <f t="shared" si="116"/>
        <v>0</v>
      </c>
      <c r="AJ180" s="43">
        <f t="shared" si="117"/>
        <v>0</v>
      </c>
      <c r="AK180" s="43">
        <f t="shared" si="118"/>
        <v>0</v>
      </c>
      <c r="AL180" s="43">
        <f t="shared" si="119"/>
        <v>0</v>
      </c>
      <c r="AO180" s="14">
        <f>_xll.EURO(N180,O180,Z180,Z180,R180,U180,0,0)</f>
        <v>0.21662648441312493</v>
      </c>
      <c r="AP180" s="90">
        <f t="shared" si="120"/>
        <v>1379877.9951124594</v>
      </c>
      <c r="AQ180" s="3">
        <f>-_xll.EURO(N180,O180,Z180,Z180,R180,U180,0,1)</f>
        <v>6.9954472568654114E-2</v>
      </c>
    </row>
    <row r="181" spans="1:43">
      <c r="A181" s="47">
        <f t="shared" si="121"/>
        <v>43556</v>
      </c>
      <c r="B181" s="48">
        <f t="shared" si="125"/>
        <v>205479</v>
      </c>
      <c r="C181" s="40">
        <f t="shared" si="126"/>
        <v>6164370</v>
      </c>
      <c r="D181" s="40">
        <f t="shared" si="127"/>
        <v>1918790.7461198599</v>
      </c>
      <c r="E181" s="61">
        <f>VLOOKUP($A181,[3]!CurveTable,MATCH($E$4,[3]!CurveType,0))</f>
        <v>5.1935000000000002</v>
      </c>
      <c r="F181" s="129"/>
      <c r="G181" s="49">
        <f t="shared" si="128"/>
        <v>5.1935000000000002</v>
      </c>
      <c r="H181" s="61">
        <f t="shared" si="123"/>
        <v>0</v>
      </c>
      <c r="I181" s="49"/>
      <c r="J181" s="49">
        <f t="shared" si="129"/>
        <v>0</v>
      </c>
      <c r="K181" s="52"/>
      <c r="L181" s="52"/>
      <c r="M181" s="52"/>
      <c r="N181" s="49">
        <f t="shared" si="122"/>
        <v>4.7835000000000001</v>
      </c>
      <c r="O181" s="49">
        <f t="shared" si="103"/>
        <v>3.75</v>
      </c>
      <c r="P181" s="49"/>
      <c r="Q181" s="127">
        <f t="shared" si="130"/>
        <v>0.17</v>
      </c>
      <c r="R181" s="61">
        <f>Q181+Summary!C$25</f>
        <v>0.17</v>
      </c>
      <c r="S181" s="61"/>
      <c r="T181" s="70">
        <f t="shared" si="104"/>
        <v>43556</v>
      </c>
      <c r="U181" s="69">
        <f t="shared" si="124"/>
        <v>6551</v>
      </c>
      <c r="W181" s="7">
        <f t="shared" si="105"/>
        <v>30</v>
      </c>
      <c r="X181" s="51">
        <f t="shared" si="106"/>
        <v>43556</v>
      </c>
      <c r="Y181" s="7">
        <f t="shared" si="107"/>
        <v>6551</v>
      </c>
      <c r="Z181" s="60">
        <f>VLOOKUP($A181,[3]!CurveTable,MATCH($Z$4,[3]!CurveType,0))</f>
        <v>6.6141098949913602E-2</v>
      </c>
      <c r="AA181" s="55">
        <f t="shared" si="108"/>
        <v>0.31127118361160344</v>
      </c>
      <c r="AB181" s="7">
        <f t="shared" si="109"/>
        <v>1</v>
      </c>
      <c r="AC181" s="7">
        <f t="shared" si="110"/>
        <v>30</v>
      </c>
      <c r="AD181" s="43">
        <f t="shared" si="111"/>
        <v>9965239.7399734929</v>
      </c>
      <c r="AE181" s="43">
        <f t="shared" si="112"/>
        <v>0</v>
      </c>
      <c r="AF181" s="43">
        <f t="shared" si="113"/>
        <v>9965239.7399734929</v>
      </c>
      <c r="AG181" s="43">
        <f t="shared" si="114"/>
        <v>0</v>
      </c>
      <c r="AH181" s="43">
        <f t="shared" si="115"/>
        <v>0</v>
      </c>
      <c r="AI181" s="43">
        <f t="shared" si="116"/>
        <v>0</v>
      </c>
      <c r="AJ181" s="43">
        <f t="shared" si="117"/>
        <v>0</v>
      </c>
      <c r="AK181" s="43">
        <f t="shared" si="118"/>
        <v>0</v>
      </c>
      <c r="AL181" s="43">
        <f t="shared" si="119"/>
        <v>0</v>
      </c>
      <c r="AO181" s="14">
        <f>_xll.EURO(N181,O181,Z181,Z181,R181,U181,0,0)</f>
        <v>0.22822944551018765</v>
      </c>
      <c r="AP181" s="90">
        <f t="shared" si="120"/>
        <v>1406890.7470196355</v>
      </c>
      <c r="AQ181" s="3">
        <f>-_xll.EURO(N181,O181,Z181,Z181,R181,U181,0,1)</f>
        <v>7.4067925036594803E-2</v>
      </c>
    </row>
    <row r="182" spans="1:43">
      <c r="A182" s="47">
        <f t="shared" si="121"/>
        <v>43586</v>
      </c>
      <c r="B182" s="48">
        <f t="shared" si="125"/>
        <v>205479</v>
      </c>
      <c r="C182" s="40">
        <f t="shared" si="126"/>
        <v>6369849</v>
      </c>
      <c r="D182" s="40">
        <f t="shared" si="127"/>
        <v>1970766.8457451551</v>
      </c>
      <c r="E182" s="61">
        <f>VLOOKUP($A182,[3]!CurveTable,MATCH($E$4,[3]!CurveType,0))</f>
        <v>5.2525000000000004</v>
      </c>
      <c r="F182" s="129"/>
      <c r="G182" s="49">
        <f t="shared" si="128"/>
        <v>5.2525000000000004</v>
      </c>
      <c r="H182" s="61">
        <f t="shared" si="123"/>
        <v>0</v>
      </c>
      <c r="I182" s="49"/>
      <c r="J182" s="49">
        <f t="shared" si="129"/>
        <v>0</v>
      </c>
      <c r="K182" s="52"/>
      <c r="L182" s="52"/>
      <c r="M182" s="52"/>
      <c r="N182" s="49">
        <f t="shared" si="122"/>
        <v>4.8425000000000002</v>
      </c>
      <c r="O182" s="49">
        <f t="shared" si="103"/>
        <v>3.75</v>
      </c>
      <c r="P182" s="49"/>
      <c r="Q182" s="127">
        <f t="shared" si="130"/>
        <v>0.17</v>
      </c>
      <c r="R182" s="61">
        <f>Q182+Summary!C$25</f>
        <v>0.17</v>
      </c>
      <c r="S182" s="61"/>
      <c r="T182" s="70">
        <f t="shared" si="104"/>
        <v>43586</v>
      </c>
      <c r="U182" s="69">
        <f t="shared" si="124"/>
        <v>6581</v>
      </c>
      <c r="W182" s="7">
        <f t="shared" si="105"/>
        <v>31</v>
      </c>
      <c r="X182" s="51">
        <f t="shared" si="106"/>
        <v>43586</v>
      </c>
      <c r="Y182" s="7">
        <f t="shared" si="107"/>
        <v>6581</v>
      </c>
      <c r="Z182" s="60">
        <f>VLOOKUP($A182,[3]!CurveTable,MATCH($Z$4,[3]!CurveType,0))</f>
        <v>6.6182245134270207E-2</v>
      </c>
      <c r="AA182" s="55">
        <f t="shared" si="108"/>
        <v>0.30938988439838294</v>
      </c>
      <c r="AB182" s="7">
        <f t="shared" si="109"/>
        <v>1</v>
      </c>
      <c r="AC182" s="7">
        <f t="shared" si="110"/>
        <v>31</v>
      </c>
      <c r="AD182" s="43">
        <f t="shared" si="111"/>
        <v>10351452.857276428</v>
      </c>
      <c r="AE182" s="43">
        <f t="shared" si="112"/>
        <v>0</v>
      </c>
      <c r="AF182" s="43">
        <f t="shared" si="113"/>
        <v>10351452.857276428</v>
      </c>
      <c r="AG182" s="43">
        <f t="shared" si="114"/>
        <v>0</v>
      </c>
      <c r="AH182" s="43">
        <f t="shared" si="115"/>
        <v>0</v>
      </c>
      <c r="AI182" s="43">
        <f t="shared" si="116"/>
        <v>0</v>
      </c>
      <c r="AJ182" s="43">
        <f t="shared" si="117"/>
        <v>0</v>
      </c>
      <c r="AK182" s="43">
        <f t="shared" si="118"/>
        <v>0</v>
      </c>
      <c r="AL182" s="43">
        <f t="shared" si="119"/>
        <v>0</v>
      </c>
      <c r="AO182" s="14">
        <f>_xll.EURO(N182,O182,Z182,Z182,R182,U182,0,0)</f>
        <v>0.2232767176444479</v>
      </c>
      <c r="AP182" s="90">
        <f t="shared" si="120"/>
        <v>1422238.9766107688</v>
      </c>
      <c r="AQ182" s="3">
        <f>-_xll.EURO(N182,O182,Z182,Z182,R182,U182,0,1)</f>
        <v>7.2004821444816361E-2</v>
      </c>
    </row>
    <row r="183" spans="1:43">
      <c r="A183" s="47">
        <f t="shared" si="121"/>
        <v>43617</v>
      </c>
      <c r="B183" s="48">
        <f t="shared" si="125"/>
        <v>205479</v>
      </c>
      <c r="C183" s="40">
        <f t="shared" si="126"/>
        <v>6164370</v>
      </c>
      <c r="D183" s="40">
        <f t="shared" si="127"/>
        <v>1895270.7613280676</v>
      </c>
      <c r="E183" s="61">
        <f>VLOOKUP($A183,[3]!CurveTable,MATCH($E$4,[3]!CurveType,0))</f>
        <v>5.2925000000000004</v>
      </c>
      <c r="F183" s="129"/>
      <c r="G183" s="49">
        <f t="shared" si="128"/>
        <v>5.2925000000000004</v>
      </c>
      <c r="H183" s="61">
        <f t="shared" si="123"/>
        <v>0</v>
      </c>
      <c r="I183" s="49"/>
      <c r="J183" s="49">
        <f t="shared" si="129"/>
        <v>0</v>
      </c>
      <c r="K183" s="52"/>
      <c r="L183" s="52"/>
      <c r="M183" s="52"/>
      <c r="N183" s="49">
        <f t="shared" si="122"/>
        <v>4.8825000000000003</v>
      </c>
      <c r="O183" s="49">
        <f t="shared" si="103"/>
        <v>3.75</v>
      </c>
      <c r="P183" s="49"/>
      <c r="Q183" s="127">
        <f t="shared" si="130"/>
        <v>0.17</v>
      </c>
      <c r="R183" s="61">
        <f>Q183+Summary!C$25</f>
        <v>0.17</v>
      </c>
      <c r="S183" s="61"/>
      <c r="T183" s="70">
        <f t="shared" si="104"/>
        <v>43617</v>
      </c>
      <c r="U183" s="69">
        <f t="shared" si="124"/>
        <v>6612</v>
      </c>
      <c r="W183" s="7">
        <f t="shared" si="105"/>
        <v>30</v>
      </c>
      <c r="X183" s="51">
        <f t="shared" si="106"/>
        <v>43617</v>
      </c>
      <c r="Y183" s="7">
        <f t="shared" si="107"/>
        <v>6612</v>
      </c>
      <c r="Z183" s="60">
        <f>VLOOKUP($A183,[3]!CurveTable,MATCH($Z$4,[3]!CurveType,0))</f>
        <v>6.6224762858693997E-2</v>
      </c>
      <c r="AA183" s="55">
        <f t="shared" si="108"/>
        <v>0.30745571101800634</v>
      </c>
      <c r="AB183" s="7">
        <f t="shared" si="109"/>
        <v>1</v>
      </c>
      <c r="AC183" s="7">
        <f t="shared" si="110"/>
        <v>30</v>
      </c>
      <c r="AD183" s="43">
        <f t="shared" si="111"/>
        <v>10030720.504328799</v>
      </c>
      <c r="AE183" s="43">
        <f t="shared" si="112"/>
        <v>0</v>
      </c>
      <c r="AF183" s="43">
        <f t="shared" si="113"/>
        <v>10030720.504328799</v>
      </c>
      <c r="AG183" s="43">
        <f t="shared" si="114"/>
        <v>0</v>
      </c>
      <c r="AH183" s="43">
        <f t="shared" si="115"/>
        <v>0</v>
      </c>
      <c r="AI183" s="43">
        <f t="shared" si="116"/>
        <v>0</v>
      </c>
      <c r="AJ183" s="43">
        <f t="shared" si="117"/>
        <v>0</v>
      </c>
      <c r="AK183" s="43">
        <f t="shared" si="118"/>
        <v>0</v>
      </c>
      <c r="AL183" s="43">
        <f t="shared" si="119"/>
        <v>0</v>
      </c>
      <c r="AO183" s="14">
        <f>_xll.EURO(N183,O183,Z183,Z183,R183,U183,0,0)</f>
        <v>0.21978036501970333</v>
      </c>
      <c r="AP183" s="90">
        <f t="shared" si="120"/>
        <v>1354807.4887165085</v>
      </c>
      <c r="AQ183" s="3">
        <f>-_xll.EURO(N183,O183,Z183,Z183,R183,U183,0,1)</f>
        <v>7.0489653893885756E-2</v>
      </c>
    </row>
    <row r="184" spans="1:43">
      <c r="A184" s="47">
        <f t="shared" si="121"/>
        <v>43647</v>
      </c>
      <c r="B184" s="48">
        <f t="shared" si="125"/>
        <v>205479</v>
      </c>
      <c r="C184" s="40">
        <f t="shared" si="126"/>
        <v>6369849</v>
      </c>
      <c r="D184" s="40">
        <f t="shared" si="127"/>
        <v>1946583.9135737156</v>
      </c>
      <c r="E184" s="61">
        <f>VLOOKUP($A184,[3]!CurveTable,MATCH($E$4,[3]!CurveType,0))</f>
        <v>5.3375000000000004</v>
      </c>
      <c r="F184" s="129"/>
      <c r="G184" s="49">
        <f t="shared" si="128"/>
        <v>5.3375000000000004</v>
      </c>
      <c r="H184" s="61">
        <f t="shared" si="123"/>
        <v>0</v>
      </c>
      <c r="I184" s="49"/>
      <c r="J184" s="49">
        <f t="shared" si="129"/>
        <v>0</v>
      </c>
      <c r="K184" s="52"/>
      <c r="L184" s="52"/>
      <c r="M184" s="52"/>
      <c r="N184" s="49">
        <f t="shared" si="122"/>
        <v>4.9275000000000002</v>
      </c>
      <c r="O184" s="49">
        <f t="shared" si="103"/>
        <v>3.75</v>
      </c>
      <c r="P184" s="49"/>
      <c r="Q184" s="127">
        <f t="shared" si="130"/>
        <v>0.17</v>
      </c>
      <c r="R184" s="61">
        <f>Q184+Summary!C$25</f>
        <v>0.17</v>
      </c>
      <c r="S184" s="61"/>
      <c r="T184" s="70">
        <f t="shared" si="104"/>
        <v>43647</v>
      </c>
      <c r="U184" s="69">
        <f t="shared" si="124"/>
        <v>6642</v>
      </c>
      <c r="W184" s="7">
        <f t="shared" si="105"/>
        <v>31</v>
      </c>
      <c r="X184" s="51">
        <f t="shared" si="106"/>
        <v>43647</v>
      </c>
      <c r="Y184" s="7">
        <f t="shared" si="107"/>
        <v>6642</v>
      </c>
      <c r="Z184" s="60">
        <f>VLOOKUP($A184,[3]!CurveTable,MATCH($Z$4,[3]!CurveType,0))</f>
        <v>6.6265909044190996E-2</v>
      </c>
      <c r="AA184" s="55">
        <f t="shared" si="108"/>
        <v>0.30559341572676457</v>
      </c>
      <c r="AB184" s="7">
        <f t="shared" si="109"/>
        <v>1</v>
      </c>
      <c r="AC184" s="7">
        <f t="shared" si="110"/>
        <v>31</v>
      </c>
      <c r="AD184" s="43">
        <f t="shared" si="111"/>
        <v>10389891.638699709</v>
      </c>
      <c r="AE184" s="43">
        <f t="shared" si="112"/>
        <v>0</v>
      </c>
      <c r="AF184" s="43">
        <f t="shared" si="113"/>
        <v>10389891.638699709</v>
      </c>
      <c r="AG184" s="43">
        <f t="shared" si="114"/>
        <v>0</v>
      </c>
      <c r="AH184" s="43">
        <f t="shared" si="115"/>
        <v>0</v>
      </c>
      <c r="AI184" s="43">
        <f t="shared" si="116"/>
        <v>0</v>
      </c>
      <c r="AJ184" s="43">
        <f t="shared" si="117"/>
        <v>0</v>
      </c>
      <c r="AK184" s="43">
        <f t="shared" si="118"/>
        <v>0</v>
      </c>
      <c r="AL184" s="43">
        <f t="shared" si="119"/>
        <v>0</v>
      </c>
      <c r="AO184" s="14">
        <f>_xll.EURO(N184,O184,Z184,Z184,R184,U184,0,0)</f>
        <v>0.21603306308989195</v>
      </c>
      <c r="AP184" s="90">
        <f t="shared" si="120"/>
        <v>1376097.9908900852</v>
      </c>
      <c r="AQ184" s="3">
        <f>-_xll.EURO(N184,O184,Z184,Z184,R184,U184,0,1)</f>
        <v>6.8898616343936847E-2</v>
      </c>
    </row>
    <row r="185" spans="1:43">
      <c r="A185" s="47">
        <f t="shared" si="121"/>
        <v>43678</v>
      </c>
      <c r="B185" s="48">
        <f t="shared" si="125"/>
        <v>205479</v>
      </c>
      <c r="C185" s="40">
        <f t="shared" si="126"/>
        <v>6369849</v>
      </c>
      <c r="D185" s="40">
        <f t="shared" si="127"/>
        <v>1934388.1700270516</v>
      </c>
      <c r="E185" s="61">
        <f>VLOOKUP($A185,[3]!CurveTable,MATCH($E$4,[3]!CurveType,0))</f>
        <v>5.3724999999999996</v>
      </c>
      <c r="F185" s="129"/>
      <c r="G185" s="49">
        <f t="shared" si="128"/>
        <v>5.3724999999999996</v>
      </c>
      <c r="H185" s="61">
        <f t="shared" si="123"/>
        <v>0</v>
      </c>
      <c r="I185" s="49"/>
      <c r="J185" s="49">
        <f t="shared" si="129"/>
        <v>0</v>
      </c>
      <c r="K185" s="52"/>
      <c r="L185" s="52"/>
      <c r="M185" s="52"/>
      <c r="N185" s="49">
        <f t="shared" si="122"/>
        <v>4.9624999999999995</v>
      </c>
      <c r="O185" s="49">
        <f t="shared" si="103"/>
        <v>3.75</v>
      </c>
      <c r="P185" s="49"/>
      <c r="Q185" s="127">
        <f t="shared" si="130"/>
        <v>0.17</v>
      </c>
      <c r="R185" s="61">
        <f>Q185+Summary!C$25</f>
        <v>0.17</v>
      </c>
      <c r="S185" s="61"/>
      <c r="T185" s="70">
        <f t="shared" si="104"/>
        <v>43678</v>
      </c>
      <c r="U185" s="69">
        <f t="shared" si="124"/>
        <v>6673</v>
      </c>
      <c r="W185" s="7">
        <f t="shared" si="105"/>
        <v>31</v>
      </c>
      <c r="X185" s="51">
        <f t="shared" si="106"/>
        <v>43678</v>
      </c>
      <c r="Y185" s="7">
        <f t="shared" si="107"/>
        <v>6673</v>
      </c>
      <c r="Z185" s="60">
        <f>VLOOKUP($A185,[3]!CurveTable,MATCH($Z$4,[3]!CurveType,0))</f>
        <v>6.6308426769793108E-2</v>
      </c>
      <c r="AA185" s="55">
        <f t="shared" si="108"/>
        <v>0.30367881091483512</v>
      </c>
      <c r="AB185" s="7">
        <f t="shared" si="109"/>
        <v>1</v>
      </c>
      <c r="AC185" s="7">
        <f t="shared" si="110"/>
        <v>31</v>
      </c>
      <c r="AD185" s="43">
        <f t="shared" si="111"/>
        <v>10392500.443470335</v>
      </c>
      <c r="AE185" s="43">
        <f t="shared" si="112"/>
        <v>0</v>
      </c>
      <c r="AF185" s="43">
        <f t="shared" si="113"/>
        <v>10392500.443470335</v>
      </c>
      <c r="AG185" s="43">
        <f t="shared" si="114"/>
        <v>0</v>
      </c>
      <c r="AH185" s="43">
        <f t="shared" si="115"/>
        <v>0</v>
      </c>
      <c r="AI185" s="43">
        <f t="shared" si="116"/>
        <v>0</v>
      </c>
      <c r="AJ185" s="43">
        <f t="shared" si="117"/>
        <v>0</v>
      </c>
      <c r="AK185" s="43">
        <f t="shared" si="118"/>
        <v>0</v>
      </c>
      <c r="AL185" s="43">
        <f t="shared" si="119"/>
        <v>0</v>
      </c>
      <c r="AO185" s="14">
        <f>_xll.EURO(N185,O185,Z185,Z185,R185,U185,0,0)</f>
        <v>0.21302655009999977</v>
      </c>
      <c r="AP185" s="90">
        <f t="shared" si="120"/>
        <v>1356946.9571279334</v>
      </c>
      <c r="AQ185" s="3">
        <f>-_xll.EURO(N185,O185,Z185,Z185,R185,U185,0,1)</f>
        <v>6.758444808695159E-2</v>
      </c>
    </row>
    <row r="186" spans="1:43">
      <c r="A186" s="47">
        <f t="shared" si="121"/>
        <v>43709</v>
      </c>
      <c r="B186" s="48">
        <f t="shared" si="125"/>
        <v>205479</v>
      </c>
      <c r="C186" s="40">
        <f t="shared" si="126"/>
        <v>6164370</v>
      </c>
      <c r="D186" s="40">
        <f t="shared" si="127"/>
        <v>1860247.1968774071</v>
      </c>
      <c r="E186" s="61">
        <f>VLOOKUP($A186,[3]!CurveTable,MATCH($E$4,[3]!CurveType,0))</f>
        <v>5.3775000000000004</v>
      </c>
      <c r="F186" s="129"/>
      <c r="G186" s="49">
        <f t="shared" si="128"/>
        <v>5.3775000000000004</v>
      </c>
      <c r="H186" s="61">
        <f t="shared" si="123"/>
        <v>0</v>
      </c>
      <c r="I186" s="49"/>
      <c r="J186" s="49">
        <f t="shared" si="129"/>
        <v>0</v>
      </c>
      <c r="K186" s="52"/>
      <c r="L186" s="52"/>
      <c r="M186" s="52"/>
      <c r="N186" s="49">
        <f t="shared" si="122"/>
        <v>4.9675000000000002</v>
      </c>
      <c r="O186" s="49">
        <f t="shared" si="103"/>
        <v>3.75</v>
      </c>
      <c r="P186" s="49"/>
      <c r="Q186" s="127">
        <f t="shared" si="130"/>
        <v>0.17</v>
      </c>
      <c r="R186" s="61">
        <f>Q186+Summary!C$25</f>
        <v>0.17</v>
      </c>
      <c r="S186" s="61"/>
      <c r="T186" s="70">
        <f t="shared" si="104"/>
        <v>43709</v>
      </c>
      <c r="U186" s="69">
        <f t="shared" si="124"/>
        <v>6704</v>
      </c>
      <c r="W186" s="7">
        <f t="shared" si="105"/>
        <v>30</v>
      </c>
      <c r="X186" s="51">
        <f t="shared" si="106"/>
        <v>43709</v>
      </c>
      <c r="Y186" s="7">
        <f t="shared" si="107"/>
        <v>6704</v>
      </c>
      <c r="Z186" s="60">
        <f>VLOOKUP($A186,[3]!CurveTable,MATCH($Z$4,[3]!CurveType,0))</f>
        <v>6.6350944495994199E-2</v>
      </c>
      <c r="AA186" s="55">
        <f t="shared" si="108"/>
        <v>0.30177409806312844</v>
      </c>
      <c r="AB186" s="7">
        <f t="shared" si="109"/>
        <v>1</v>
      </c>
      <c r="AC186" s="7">
        <f t="shared" si="110"/>
        <v>30</v>
      </c>
      <c r="AD186" s="43">
        <f t="shared" si="111"/>
        <v>10003479.301208258</v>
      </c>
      <c r="AE186" s="43">
        <f t="shared" si="112"/>
        <v>0</v>
      </c>
      <c r="AF186" s="43">
        <f t="shared" si="113"/>
        <v>10003479.301208258</v>
      </c>
      <c r="AG186" s="43">
        <f t="shared" si="114"/>
        <v>0</v>
      </c>
      <c r="AH186" s="43">
        <f t="shared" si="115"/>
        <v>0</v>
      </c>
      <c r="AI186" s="43">
        <f t="shared" si="116"/>
        <v>0</v>
      </c>
      <c r="AJ186" s="43">
        <f t="shared" si="117"/>
        <v>0</v>
      </c>
      <c r="AK186" s="43">
        <f t="shared" si="118"/>
        <v>0</v>
      </c>
      <c r="AL186" s="43">
        <f t="shared" si="119"/>
        <v>0</v>
      </c>
      <c r="AO186" s="14">
        <f>_xll.EURO(N186,O186,Z186,Z186,R186,U186,0,0)</f>
        <v>0.21207635699336214</v>
      </c>
      <c r="AP186" s="90">
        <f t="shared" si="120"/>
        <v>1307317.1327591718</v>
      </c>
      <c r="AQ186" s="3">
        <f>-_xll.EURO(N186,O186,Z186,Z186,R186,U186,0,1)</f>
        <v>6.7033912722224573E-2</v>
      </c>
    </row>
    <row r="187" spans="1:43">
      <c r="A187" s="47">
        <f t="shared" si="121"/>
        <v>43739</v>
      </c>
      <c r="B187" s="48">
        <f t="shared" si="125"/>
        <v>205479</v>
      </c>
      <c r="C187" s="40">
        <f t="shared" si="126"/>
        <v>6369849</v>
      </c>
      <c r="D187" s="40">
        <f t="shared" si="127"/>
        <v>1910573.8631507191</v>
      </c>
      <c r="E187" s="61">
        <f>VLOOKUP($A187,[3]!CurveTable,MATCH($E$4,[3]!CurveType,0))</f>
        <v>5.4074999999999998</v>
      </c>
      <c r="F187" s="129"/>
      <c r="G187" s="49">
        <f t="shared" si="128"/>
        <v>5.4074999999999998</v>
      </c>
      <c r="H187" s="61">
        <f t="shared" si="123"/>
        <v>0</v>
      </c>
      <c r="I187" s="49"/>
      <c r="J187" s="49">
        <f t="shared" si="129"/>
        <v>0</v>
      </c>
      <c r="K187" s="52"/>
      <c r="L187" s="52"/>
      <c r="M187" s="52"/>
      <c r="N187" s="49">
        <f t="shared" si="122"/>
        <v>4.9974999999999996</v>
      </c>
      <c r="O187" s="49">
        <f t="shared" si="103"/>
        <v>3.75</v>
      </c>
      <c r="P187" s="49"/>
      <c r="Q187" s="127">
        <f t="shared" si="130"/>
        <v>0.17</v>
      </c>
      <c r="R187" s="61">
        <f>Q187+Summary!C$25</f>
        <v>0.17</v>
      </c>
      <c r="S187" s="61"/>
      <c r="T187" s="70">
        <f t="shared" si="104"/>
        <v>43739</v>
      </c>
      <c r="U187" s="69">
        <f t="shared" si="124"/>
        <v>6734</v>
      </c>
      <c r="W187" s="7">
        <f t="shared" si="105"/>
        <v>31</v>
      </c>
      <c r="X187" s="51">
        <f t="shared" si="106"/>
        <v>43739</v>
      </c>
      <c r="Y187" s="7">
        <f t="shared" si="107"/>
        <v>6734</v>
      </c>
      <c r="Z187" s="60">
        <f>VLOOKUP($A187,[3]!CurveTable,MATCH($Z$4,[3]!CurveType,0))</f>
        <v>6.6392090683210697E-2</v>
      </c>
      <c r="AA187" s="55">
        <f t="shared" si="108"/>
        <v>0.29994021257815046</v>
      </c>
      <c r="AB187" s="7">
        <f t="shared" si="109"/>
        <v>1</v>
      </c>
      <c r="AC187" s="7">
        <f t="shared" si="110"/>
        <v>31</v>
      </c>
      <c r="AD187" s="43">
        <f t="shared" si="111"/>
        <v>10331428.164987514</v>
      </c>
      <c r="AE187" s="43">
        <f t="shared" si="112"/>
        <v>0</v>
      </c>
      <c r="AF187" s="43">
        <f t="shared" si="113"/>
        <v>10331428.164987514</v>
      </c>
      <c r="AG187" s="43">
        <f t="shared" si="114"/>
        <v>0</v>
      </c>
      <c r="AH187" s="43">
        <f t="shared" si="115"/>
        <v>0</v>
      </c>
      <c r="AI187" s="43">
        <f t="shared" si="116"/>
        <v>0</v>
      </c>
      <c r="AJ187" s="43">
        <f t="shared" si="117"/>
        <v>0</v>
      </c>
      <c r="AK187" s="43">
        <f t="shared" si="118"/>
        <v>0</v>
      </c>
      <c r="AL187" s="43">
        <f t="shared" si="119"/>
        <v>0</v>
      </c>
      <c r="AO187" s="14">
        <f>_xll.EURO(N187,O187,Z187,Z187,R187,U187,0,0)</f>
        <v>0.2094919033335032</v>
      </c>
      <c r="AP187" s="90">
        <f t="shared" si="120"/>
        <v>1334431.790957012</v>
      </c>
      <c r="AQ187" s="3">
        <f>-_xll.EURO(N187,O187,Z187,Z187,R187,U187,0,1)</f>
        <v>6.5895153377245524E-2</v>
      </c>
    </row>
    <row r="188" spans="1:43">
      <c r="A188" s="47">
        <f t="shared" si="121"/>
        <v>43770</v>
      </c>
      <c r="B188" s="48">
        <f t="shared" si="125"/>
        <v>205479</v>
      </c>
      <c r="C188" s="40">
        <f t="shared" si="126"/>
        <v>6164370</v>
      </c>
      <c r="D188" s="40">
        <f t="shared" si="127"/>
        <v>1837320.4427705947</v>
      </c>
      <c r="E188" s="61">
        <f>VLOOKUP($A188,[3]!CurveTable,MATCH($E$4,[3]!CurveType,0))</f>
        <v>5.5175000000000001</v>
      </c>
      <c r="F188" s="129"/>
      <c r="G188" s="49">
        <f t="shared" si="128"/>
        <v>5.5175000000000001</v>
      </c>
      <c r="H188" s="61">
        <f t="shared" si="123"/>
        <v>0</v>
      </c>
      <c r="I188" s="49"/>
      <c r="J188" s="49">
        <f t="shared" si="129"/>
        <v>0</v>
      </c>
      <c r="K188" s="52"/>
      <c r="L188" s="52"/>
      <c r="M188" s="52"/>
      <c r="N188" s="49">
        <f t="shared" si="122"/>
        <v>5.1074999999999999</v>
      </c>
      <c r="O188" s="49">
        <f t="shared" si="103"/>
        <v>3.75</v>
      </c>
      <c r="P188" s="49"/>
      <c r="Q188" s="127">
        <f t="shared" si="130"/>
        <v>0.17</v>
      </c>
      <c r="R188" s="61">
        <f>Q188+Summary!C$25</f>
        <v>0.17</v>
      </c>
      <c r="S188" s="61"/>
      <c r="T188" s="70">
        <f t="shared" si="104"/>
        <v>43770</v>
      </c>
      <c r="U188" s="69">
        <f t="shared" si="124"/>
        <v>6765</v>
      </c>
      <c r="W188" s="7">
        <f t="shared" si="105"/>
        <v>30</v>
      </c>
      <c r="X188" s="51">
        <f t="shared" si="106"/>
        <v>43770</v>
      </c>
      <c r="Y188" s="7">
        <f t="shared" si="107"/>
        <v>6765</v>
      </c>
      <c r="Z188" s="60">
        <f>VLOOKUP($A188,[3]!CurveTable,MATCH($Z$4,[3]!CurveType,0))</f>
        <v>6.6434608410590498E-2</v>
      </c>
      <c r="AA188" s="55">
        <f t="shared" si="108"/>
        <v>0.2980548608812571</v>
      </c>
      <c r="AB188" s="7">
        <f t="shared" si="109"/>
        <v>1</v>
      </c>
      <c r="AC188" s="7">
        <f t="shared" si="110"/>
        <v>30</v>
      </c>
      <c r="AD188" s="43">
        <f t="shared" si="111"/>
        <v>10137415.542986756</v>
      </c>
      <c r="AE188" s="43">
        <f t="shared" si="112"/>
        <v>0</v>
      </c>
      <c r="AF188" s="43">
        <f t="shared" si="113"/>
        <v>10137415.542986756</v>
      </c>
      <c r="AG188" s="43">
        <f t="shared" si="114"/>
        <v>0</v>
      </c>
      <c r="AH188" s="43">
        <f t="shared" si="115"/>
        <v>0</v>
      </c>
      <c r="AI188" s="43">
        <f t="shared" si="116"/>
        <v>0</v>
      </c>
      <c r="AJ188" s="43">
        <f t="shared" si="117"/>
        <v>0</v>
      </c>
      <c r="AK188" s="43">
        <f t="shared" si="118"/>
        <v>0</v>
      </c>
      <c r="AL188" s="43">
        <f t="shared" si="119"/>
        <v>0</v>
      </c>
      <c r="AO188" s="14">
        <f>_xll.EURO(N188,O188,Z188,Z188,R188,U188,0,0)</f>
        <v>0.20182382607024196</v>
      </c>
      <c r="AP188" s="90">
        <f t="shared" si="120"/>
        <v>1244116.7387126174</v>
      </c>
      <c r="AQ188" s="3">
        <f>-_xll.EURO(N188,O188,Z188,Z188,R188,U188,0,1)</f>
        <v>6.2906630041221018E-2</v>
      </c>
    </row>
    <row r="189" spans="1:43">
      <c r="A189" s="47">
        <f t="shared" si="121"/>
        <v>43800</v>
      </c>
      <c r="B189" s="48">
        <f t="shared" si="125"/>
        <v>205479</v>
      </c>
      <c r="C189" s="40">
        <f t="shared" si="126"/>
        <v>6369849</v>
      </c>
      <c r="D189" s="40">
        <f t="shared" si="127"/>
        <v>1887001.8097307365</v>
      </c>
      <c r="E189" s="61">
        <f>VLOOKUP($A189,[3]!CurveTable,MATCH($E$4,[3]!CurveType,0))</f>
        <v>5.6375000000000002</v>
      </c>
      <c r="F189" s="129"/>
      <c r="G189" s="49">
        <f t="shared" si="128"/>
        <v>5.6375000000000002</v>
      </c>
      <c r="H189" s="61">
        <f t="shared" si="123"/>
        <v>0</v>
      </c>
      <c r="I189" s="49"/>
      <c r="J189" s="49">
        <f t="shared" si="129"/>
        <v>0</v>
      </c>
      <c r="K189" s="52"/>
      <c r="L189" s="52"/>
      <c r="M189" s="52"/>
      <c r="N189" s="49">
        <f t="shared" si="122"/>
        <v>5.2275</v>
      </c>
      <c r="O189" s="49">
        <f t="shared" si="103"/>
        <v>3.75</v>
      </c>
      <c r="P189" s="49"/>
      <c r="Q189" s="127">
        <f t="shared" si="130"/>
        <v>0.17</v>
      </c>
      <c r="R189" s="61">
        <f>Q189+Summary!C$25</f>
        <v>0.17</v>
      </c>
      <c r="S189" s="61"/>
      <c r="T189" s="70">
        <f t="shared" si="104"/>
        <v>43800</v>
      </c>
      <c r="U189" s="69">
        <f t="shared" si="124"/>
        <v>6795</v>
      </c>
      <c r="W189" s="7">
        <f t="shared" si="105"/>
        <v>31</v>
      </c>
      <c r="X189" s="51">
        <f t="shared" si="106"/>
        <v>43800</v>
      </c>
      <c r="Y189" s="7">
        <f t="shared" si="107"/>
        <v>6795</v>
      </c>
      <c r="Z189" s="60">
        <f>VLOOKUP($A189,[3]!CurveTable,MATCH($Z$4,[3]!CurveType,0))</f>
        <v>6.6475754598946502E-2</v>
      </c>
      <c r="AA189" s="55">
        <f t="shared" si="108"/>
        <v>0.29623964551290566</v>
      </c>
      <c r="AB189" s="7">
        <f t="shared" si="109"/>
        <v>1</v>
      </c>
      <c r="AC189" s="7">
        <f t="shared" si="110"/>
        <v>31</v>
      </c>
      <c r="AD189" s="43">
        <f t="shared" si="111"/>
        <v>10637972.702357028</v>
      </c>
      <c r="AE189" s="43">
        <f t="shared" si="112"/>
        <v>0</v>
      </c>
      <c r="AF189" s="43">
        <f t="shared" si="113"/>
        <v>10637972.702357028</v>
      </c>
      <c r="AG189" s="43">
        <f t="shared" si="114"/>
        <v>0</v>
      </c>
      <c r="AH189" s="43">
        <f t="shared" si="115"/>
        <v>0</v>
      </c>
      <c r="AI189" s="43">
        <f t="shared" si="116"/>
        <v>0</v>
      </c>
      <c r="AJ189" s="43">
        <f t="shared" si="117"/>
        <v>0</v>
      </c>
      <c r="AK189" s="43">
        <f t="shared" si="118"/>
        <v>0</v>
      </c>
      <c r="AL189" s="43">
        <f t="shared" si="119"/>
        <v>0</v>
      </c>
      <c r="AO189" s="14">
        <f>_xll.EURO(N189,O189,Z189,Z189,R189,U189,0,0)</f>
        <v>0.19393212507649454</v>
      </c>
      <c r="AP189" s="90">
        <f t="shared" si="120"/>
        <v>1235318.3529863837</v>
      </c>
      <c r="AQ189" s="3">
        <f>-_xll.EURO(N189,O189,Z189,Z189,R189,U189,0,1)</f>
        <v>5.9871147479988403E-2</v>
      </c>
    </row>
    <row r="190" spans="1:43">
      <c r="A190" s="47">
        <f t="shared" si="121"/>
        <v>43831</v>
      </c>
      <c r="B190" s="48">
        <f t="shared" si="125"/>
        <v>205479</v>
      </c>
      <c r="C190" s="40">
        <f t="shared" si="126"/>
        <v>6369849</v>
      </c>
      <c r="D190" s="40">
        <f t="shared" si="127"/>
        <v>1875114.8567259943</v>
      </c>
      <c r="E190" s="61">
        <f>VLOOKUP($A190,[3]!CurveTable,MATCH($E$4,[3]!CurveType,0))</f>
        <v>5.7275</v>
      </c>
      <c r="F190" s="129"/>
      <c r="G190" s="49">
        <f t="shared" si="128"/>
        <v>5.7275</v>
      </c>
      <c r="H190" s="61">
        <f t="shared" si="123"/>
        <v>0</v>
      </c>
      <c r="I190" s="49"/>
      <c r="J190" s="49">
        <f t="shared" si="129"/>
        <v>0</v>
      </c>
      <c r="K190" s="52"/>
      <c r="L190" s="52"/>
      <c r="M190" s="52"/>
      <c r="N190" s="49">
        <f t="shared" si="122"/>
        <v>5.3174999999999999</v>
      </c>
      <c r="O190" s="49">
        <f t="shared" si="103"/>
        <v>3.75</v>
      </c>
      <c r="P190" s="49"/>
      <c r="Q190" s="127">
        <f t="shared" si="130"/>
        <v>0.17</v>
      </c>
      <c r="R190" s="61">
        <f>Q190+Summary!C$25</f>
        <v>0.17</v>
      </c>
      <c r="S190" s="61"/>
      <c r="T190" s="70">
        <f t="shared" si="104"/>
        <v>43831</v>
      </c>
      <c r="U190" s="69">
        <f t="shared" si="124"/>
        <v>6826</v>
      </c>
      <c r="W190" s="7">
        <f t="shared" si="105"/>
        <v>31</v>
      </c>
      <c r="X190" s="51">
        <f t="shared" si="106"/>
        <v>43831</v>
      </c>
      <c r="Y190" s="7">
        <f t="shared" si="107"/>
        <v>6826</v>
      </c>
      <c r="Z190" s="60">
        <f>VLOOKUP($A190,[3]!CurveTable,MATCH($Z$4,[3]!CurveType,0))</f>
        <v>6.6518272327504402E-2</v>
      </c>
      <c r="AA190" s="55">
        <f t="shared" si="108"/>
        <v>0.29437351760237868</v>
      </c>
      <c r="AB190" s="7">
        <f t="shared" si="109"/>
        <v>1</v>
      </c>
      <c r="AC190" s="7">
        <f t="shared" si="110"/>
        <v>31</v>
      </c>
      <c r="AD190" s="43">
        <f t="shared" si="111"/>
        <v>10739720.341898132</v>
      </c>
      <c r="AE190" s="43">
        <f t="shared" si="112"/>
        <v>0</v>
      </c>
      <c r="AF190" s="43">
        <f t="shared" si="113"/>
        <v>10739720.341898132</v>
      </c>
      <c r="AG190" s="43">
        <f t="shared" si="114"/>
        <v>0</v>
      </c>
      <c r="AH190" s="43">
        <f t="shared" si="115"/>
        <v>0</v>
      </c>
      <c r="AI190" s="43">
        <f t="shared" si="116"/>
        <v>0</v>
      </c>
      <c r="AJ190" s="43">
        <f t="shared" si="117"/>
        <v>0</v>
      </c>
      <c r="AK190" s="43">
        <f t="shared" si="118"/>
        <v>0</v>
      </c>
      <c r="AL190" s="43">
        <f t="shared" si="119"/>
        <v>0</v>
      </c>
      <c r="AO190" s="14">
        <f>_xll.EURO(N190,O190,Z190,Z190,R190,U190,0,0)</f>
        <v>0.18813667858255356</v>
      </c>
      <c r="AP190" s="90">
        <f t="shared" si="120"/>
        <v>1198402.2339324001</v>
      </c>
      <c r="AQ190" s="3">
        <f>-_xll.EURO(N190,O190,Z190,Z190,R190,U190,0,1)</f>
        <v>5.7610482717251818E-2</v>
      </c>
    </row>
    <row r="191" spans="1:43">
      <c r="A191" s="47">
        <f t="shared" si="121"/>
        <v>43862</v>
      </c>
      <c r="B191" s="48">
        <f t="shared" si="125"/>
        <v>205479</v>
      </c>
      <c r="C191" s="40">
        <f t="shared" si="126"/>
        <v>5958891</v>
      </c>
      <c r="D191" s="40">
        <f t="shared" si="127"/>
        <v>1743077.5536121388</v>
      </c>
      <c r="E191" s="61">
        <f>VLOOKUP($A191,[3]!CurveTable,MATCH($E$4,[3]!CurveType,0))</f>
        <v>5.6074999999999999</v>
      </c>
      <c r="F191" s="129"/>
      <c r="G191" s="49">
        <f t="shared" si="128"/>
        <v>5.6074999999999999</v>
      </c>
      <c r="H191" s="61">
        <f t="shared" si="123"/>
        <v>0</v>
      </c>
      <c r="I191" s="49"/>
      <c r="J191" s="49">
        <f t="shared" si="129"/>
        <v>0</v>
      </c>
      <c r="K191" s="52"/>
      <c r="L191" s="52"/>
      <c r="M191" s="52"/>
      <c r="N191" s="49">
        <f t="shared" si="122"/>
        <v>5.1974999999999998</v>
      </c>
      <c r="O191" s="49">
        <f t="shared" si="103"/>
        <v>3.75</v>
      </c>
      <c r="P191" s="49"/>
      <c r="Q191" s="127">
        <f t="shared" si="130"/>
        <v>0.17</v>
      </c>
      <c r="R191" s="61">
        <f>Q191+Summary!C$25</f>
        <v>0.17</v>
      </c>
      <c r="S191" s="61"/>
      <c r="T191" s="70">
        <f t="shared" si="104"/>
        <v>43862</v>
      </c>
      <c r="U191" s="69">
        <f t="shared" si="124"/>
        <v>6857</v>
      </c>
      <c r="W191" s="7">
        <f t="shared" si="105"/>
        <v>29</v>
      </c>
      <c r="X191" s="51">
        <f t="shared" si="106"/>
        <v>43862</v>
      </c>
      <c r="Y191" s="7">
        <f t="shared" si="107"/>
        <v>6857</v>
      </c>
      <c r="Z191" s="60">
        <f>VLOOKUP($A191,[3]!CurveTable,MATCH($Z$4,[3]!CurveType,0))</f>
        <v>6.6560790056660907E-2</v>
      </c>
      <c r="AA191" s="55">
        <f t="shared" si="108"/>
        <v>0.29251710655760255</v>
      </c>
      <c r="AB191" s="7">
        <f t="shared" si="109"/>
        <v>1</v>
      </c>
      <c r="AC191" s="7">
        <f t="shared" si="110"/>
        <v>29</v>
      </c>
      <c r="AD191" s="43">
        <f t="shared" si="111"/>
        <v>9774307.3818800692</v>
      </c>
      <c r="AE191" s="43">
        <f t="shared" si="112"/>
        <v>0</v>
      </c>
      <c r="AF191" s="43">
        <f t="shared" si="113"/>
        <v>9774307.3818800692</v>
      </c>
      <c r="AG191" s="43">
        <f t="shared" si="114"/>
        <v>0</v>
      </c>
      <c r="AH191" s="43">
        <f t="shared" si="115"/>
        <v>0</v>
      </c>
      <c r="AI191" s="43">
        <f t="shared" si="116"/>
        <v>0</v>
      </c>
      <c r="AJ191" s="43">
        <f t="shared" si="117"/>
        <v>0</v>
      </c>
      <c r="AK191" s="43">
        <f t="shared" si="118"/>
        <v>0</v>
      </c>
      <c r="AL191" s="43">
        <f t="shared" si="119"/>
        <v>0</v>
      </c>
      <c r="AO191" s="14">
        <f>_xll.EURO(N191,O191,Z191,Z191,R191,U191,0,0)</f>
        <v>0.194659954938807</v>
      </c>
      <c r="AP191" s="90">
        <f t="shared" si="120"/>
        <v>1159957.4535452626</v>
      </c>
      <c r="AQ191" s="3">
        <f>-_xll.EURO(N191,O191,Z191,Z191,R191,U191,0,1)</f>
        <v>5.9777104490680875E-2</v>
      </c>
    </row>
    <row r="192" spans="1:43">
      <c r="A192" s="47">
        <f t="shared" si="121"/>
        <v>43891</v>
      </c>
      <c r="B192" s="48">
        <f t="shared" si="125"/>
        <v>205479</v>
      </c>
      <c r="C192" s="40">
        <f t="shared" si="126"/>
        <v>6369849</v>
      </c>
      <c r="D192" s="40">
        <f t="shared" si="127"/>
        <v>1852283.4816931093</v>
      </c>
      <c r="E192" s="61">
        <f>VLOOKUP($A192,[3]!CurveTable,MATCH($E$4,[3]!CurveType,0))</f>
        <v>5.4685000000000006</v>
      </c>
      <c r="F192" s="129"/>
      <c r="G192" s="49">
        <f t="shared" si="128"/>
        <v>5.4685000000000006</v>
      </c>
      <c r="H192" s="61">
        <f t="shared" si="123"/>
        <v>0</v>
      </c>
      <c r="I192" s="49"/>
      <c r="J192" s="49">
        <f t="shared" si="129"/>
        <v>0</v>
      </c>
      <c r="K192" s="52"/>
      <c r="L192" s="52"/>
      <c r="M192" s="52"/>
      <c r="N192" s="49">
        <f t="shared" si="122"/>
        <v>5.0585000000000004</v>
      </c>
      <c r="O192" s="49">
        <f t="shared" si="103"/>
        <v>3.75</v>
      </c>
      <c r="P192" s="49"/>
      <c r="Q192" s="127">
        <f t="shared" si="130"/>
        <v>0.17</v>
      </c>
      <c r="R192" s="61">
        <f>Q192+Summary!C$25</f>
        <v>0.17</v>
      </c>
      <c r="S192" s="61"/>
      <c r="T192" s="70">
        <f t="shared" si="104"/>
        <v>43891</v>
      </c>
      <c r="U192" s="69">
        <f t="shared" si="124"/>
        <v>6886</v>
      </c>
      <c r="W192" s="7">
        <f t="shared" si="105"/>
        <v>31</v>
      </c>
      <c r="X192" s="51">
        <f t="shared" si="106"/>
        <v>43891</v>
      </c>
      <c r="Y192" s="7">
        <f t="shared" si="107"/>
        <v>6886</v>
      </c>
      <c r="Z192" s="60">
        <f>VLOOKUP($A192,[3]!CurveTable,MATCH($Z$4,[3]!CurveType,0))</f>
        <v>6.6600564707059107E-2</v>
      </c>
      <c r="AA192" s="55">
        <f t="shared" si="108"/>
        <v>0.29078922933543783</v>
      </c>
      <c r="AB192" s="7">
        <f t="shared" si="109"/>
        <v>1</v>
      </c>
      <c r="AC192" s="7">
        <f t="shared" si="110"/>
        <v>31</v>
      </c>
      <c r="AD192" s="43">
        <f t="shared" si="111"/>
        <v>10129212.219638769</v>
      </c>
      <c r="AE192" s="43">
        <f t="shared" si="112"/>
        <v>0</v>
      </c>
      <c r="AF192" s="43">
        <f t="shared" si="113"/>
        <v>10129212.219638769</v>
      </c>
      <c r="AG192" s="43">
        <f t="shared" si="114"/>
        <v>0</v>
      </c>
      <c r="AH192" s="43">
        <f t="shared" si="115"/>
        <v>0</v>
      </c>
      <c r="AI192" s="43">
        <f t="shared" si="116"/>
        <v>0</v>
      </c>
      <c r="AJ192" s="43">
        <f t="shared" si="117"/>
        <v>0</v>
      </c>
      <c r="AK192" s="43">
        <f t="shared" si="118"/>
        <v>0</v>
      </c>
      <c r="AL192" s="43">
        <f t="shared" si="119"/>
        <v>0</v>
      </c>
      <c r="AO192" s="14">
        <f>_xll.EURO(N192,O192,Z192,Z192,R192,U192,0,0)</f>
        <v>0.20262083735064379</v>
      </c>
      <c r="AP192" s="90">
        <f t="shared" si="120"/>
        <v>1290664.1381771611</v>
      </c>
      <c r="AQ192" s="3">
        <f>-_xll.EURO(N192,O192,Z192,Z192,R192,U192,0,1)</f>
        <v>6.2478290121696402E-2</v>
      </c>
    </row>
    <row r="193" spans="1:43">
      <c r="A193" s="47">
        <f t="shared" si="121"/>
        <v>43922</v>
      </c>
      <c r="B193" s="48">
        <f t="shared" si="125"/>
        <v>205479</v>
      </c>
      <c r="C193" s="40">
        <f t="shared" si="126"/>
        <v>6164370</v>
      </c>
      <c r="D193" s="40">
        <f t="shared" si="127"/>
        <v>1781204.1092058353</v>
      </c>
      <c r="E193" s="61">
        <f>VLOOKUP($A193,[3]!CurveTable,MATCH($E$4,[3]!CurveType,0))</f>
        <v>5.2985000000000007</v>
      </c>
      <c r="F193" s="129"/>
      <c r="G193" s="49">
        <f t="shared" si="128"/>
        <v>5.2985000000000007</v>
      </c>
      <c r="H193" s="61">
        <f t="shared" si="123"/>
        <v>0</v>
      </c>
      <c r="I193" s="49"/>
      <c r="J193" s="49">
        <f t="shared" si="129"/>
        <v>0</v>
      </c>
      <c r="K193" s="52"/>
      <c r="L193" s="52"/>
      <c r="M193" s="52"/>
      <c r="N193" s="49">
        <f t="shared" si="122"/>
        <v>4.8885000000000005</v>
      </c>
      <c r="O193" s="49">
        <f t="shared" si="103"/>
        <v>3.75</v>
      </c>
      <c r="P193" s="49"/>
      <c r="Q193" s="127">
        <f t="shared" si="130"/>
        <v>0.17</v>
      </c>
      <c r="R193" s="61">
        <f>Q193+Summary!C$25</f>
        <v>0.17</v>
      </c>
      <c r="S193" s="61"/>
      <c r="T193" s="70">
        <f t="shared" si="104"/>
        <v>43922</v>
      </c>
      <c r="U193" s="69">
        <f t="shared" si="124"/>
        <v>6917</v>
      </c>
      <c r="W193" s="7">
        <f t="shared" si="105"/>
        <v>30</v>
      </c>
      <c r="X193" s="51">
        <f t="shared" si="106"/>
        <v>43922</v>
      </c>
      <c r="Y193" s="7">
        <f t="shared" si="107"/>
        <v>6917</v>
      </c>
      <c r="Z193" s="60">
        <f>VLOOKUP($A193,[3]!CurveTable,MATCH($Z$4,[3]!CurveType,0))</f>
        <v>6.6643082437374296E-2</v>
      </c>
      <c r="AA193" s="55">
        <f t="shared" si="108"/>
        <v>0.28895152452007833</v>
      </c>
      <c r="AB193" s="7">
        <f t="shared" si="109"/>
        <v>1</v>
      </c>
      <c r="AC193" s="7">
        <f t="shared" si="110"/>
        <v>30</v>
      </c>
      <c r="AD193" s="43">
        <f t="shared" si="111"/>
        <v>9437709.9726271201</v>
      </c>
      <c r="AE193" s="43">
        <f t="shared" si="112"/>
        <v>0</v>
      </c>
      <c r="AF193" s="43">
        <f t="shared" si="113"/>
        <v>9437709.9726271201</v>
      </c>
      <c r="AG193" s="43">
        <f t="shared" si="114"/>
        <v>0</v>
      </c>
      <c r="AH193" s="43">
        <f t="shared" si="115"/>
        <v>0</v>
      </c>
      <c r="AI193" s="43">
        <f t="shared" si="116"/>
        <v>0</v>
      </c>
      <c r="AJ193" s="43">
        <f t="shared" si="117"/>
        <v>0</v>
      </c>
      <c r="AK193" s="43">
        <f t="shared" si="118"/>
        <v>0</v>
      </c>
      <c r="AL193" s="43">
        <f t="shared" si="119"/>
        <v>0</v>
      </c>
      <c r="AO193" s="14">
        <f>_xll.EURO(N193,O193,Z193,Z193,R193,U193,0,0)</f>
        <v>0.21290372410570935</v>
      </c>
      <c r="AP193" s="90">
        <f t="shared" si="120"/>
        <v>1312417.3297655114</v>
      </c>
      <c r="AQ193" s="3">
        <f>-_xll.EURO(N193,O193,Z193,Z193,R193,U193,0,1)</f>
        <v>6.6017429510155073E-2</v>
      </c>
    </row>
    <row r="194" spans="1:43">
      <c r="A194" s="47">
        <f t="shared" si="121"/>
        <v>43952</v>
      </c>
      <c r="B194" s="48">
        <f t="shared" si="125"/>
        <v>205479</v>
      </c>
      <c r="C194" s="40">
        <f t="shared" si="126"/>
        <v>6369849</v>
      </c>
      <c r="D194" s="40">
        <f t="shared" si="127"/>
        <v>1829307.5913658384</v>
      </c>
      <c r="E194" s="61">
        <f>VLOOKUP($A194,[3]!CurveTable,MATCH($E$4,[3]!CurveType,0))</f>
        <v>5.3574999999999999</v>
      </c>
      <c r="F194" s="129"/>
      <c r="G194" s="49">
        <f t="shared" si="128"/>
        <v>5.3574999999999999</v>
      </c>
      <c r="H194" s="61">
        <f t="shared" si="123"/>
        <v>0</v>
      </c>
      <c r="I194" s="49"/>
      <c r="J194" s="49">
        <f t="shared" si="129"/>
        <v>0</v>
      </c>
      <c r="K194" s="52"/>
      <c r="L194" s="52"/>
      <c r="M194" s="52"/>
      <c r="N194" s="49">
        <f t="shared" si="122"/>
        <v>4.9474999999999998</v>
      </c>
      <c r="O194" s="49">
        <f t="shared" ref="O194:O249" si="131">O193</f>
        <v>3.75</v>
      </c>
      <c r="P194" s="49"/>
      <c r="Q194" s="127">
        <f t="shared" si="130"/>
        <v>0.17</v>
      </c>
      <c r="R194" s="61">
        <f>Q194+Summary!C$25</f>
        <v>0.17</v>
      </c>
      <c r="S194" s="61"/>
      <c r="T194" s="70">
        <f t="shared" ref="T194:T249" si="132">X194</f>
        <v>43952</v>
      </c>
      <c r="U194" s="69">
        <f t="shared" si="124"/>
        <v>6947</v>
      </c>
      <c r="W194" s="7">
        <f t="shared" ref="W194:W249" si="133">A195-A194</f>
        <v>31</v>
      </c>
      <c r="X194" s="51">
        <f t="shared" ref="X194:X249" si="134">CHOOSE(F$3,A195+24,A194)</f>
        <v>43952</v>
      </c>
      <c r="Y194" s="7">
        <f t="shared" ref="Y194:Y249" si="135">X194-C$3</f>
        <v>6947</v>
      </c>
      <c r="Z194" s="60">
        <f>VLOOKUP($A194,[3]!CurveTable,MATCH($Z$4,[3]!CurveType,0))</f>
        <v>6.6684228628571596E-2</v>
      </c>
      <c r="AA194" s="55">
        <f t="shared" ref="AA194:AA249" si="136">1/(1+CHOOSE(F$3,(Z195+($K$3/10000))/2,(Z194+($K$3/10000))/2))^(2*Y194/365.25)</f>
        <v>0.28718225367129402</v>
      </c>
      <c r="AB194" s="7">
        <f t="shared" ref="AB194:AB249" si="137">IF(AND(mthbeg&lt;=A194,mthend&gt;=A194),1,0)</f>
        <v>1</v>
      </c>
      <c r="AC194" s="7">
        <f t="shared" ref="AC194:AC249" si="138">W194*AB194</f>
        <v>31</v>
      </c>
      <c r="AD194" s="43">
        <f t="shared" ref="AD194:AD249" si="139">$D194*E194</f>
        <v>9800515.4207424801</v>
      </c>
      <c r="AE194" s="43">
        <f t="shared" ref="AE194:AE249" si="140">$D194*F194</f>
        <v>0</v>
      </c>
      <c r="AF194" s="43">
        <f t="shared" ref="AF194:AF249" si="141">$D194*G194</f>
        <v>9800515.4207424801</v>
      </c>
      <c r="AG194" s="43">
        <f t="shared" ref="AG194:AG249" si="142">$D194*H194</f>
        <v>0</v>
      </c>
      <c r="AH194" s="43">
        <f t="shared" ref="AH194:AH249" si="143">$D194*I194</f>
        <v>0</v>
      </c>
      <c r="AI194" s="43">
        <f t="shared" ref="AI194:AI249" si="144">$D194*J194</f>
        <v>0</v>
      </c>
      <c r="AJ194" s="43">
        <f t="shared" ref="AJ194:AJ249" si="145">$D194*K194</f>
        <v>0</v>
      </c>
      <c r="AK194" s="43">
        <f t="shared" ref="AK194:AK249" si="146">$D194*L194</f>
        <v>0</v>
      </c>
      <c r="AL194" s="43">
        <f t="shared" ref="AL194:AL249" si="147">$D194*M194</f>
        <v>0</v>
      </c>
      <c r="AO194" s="14">
        <f>_xll.EURO(N194,O194,Z194,Z194,R194,U194,0,0)</f>
        <v>0.20842062224345231</v>
      </c>
      <c r="AP194" s="90">
        <f t="shared" ref="AP194:AP249" si="148">AO194*C194</f>
        <v>1327607.8921768325</v>
      </c>
      <c r="AQ194" s="3">
        <f>-_xll.EURO(N194,O194,Z194,Z194,R194,U194,0,1)</f>
        <v>6.4218738326382557E-2</v>
      </c>
    </row>
    <row r="195" spans="1:43">
      <c r="A195" s="47">
        <f t="shared" si="121"/>
        <v>43983</v>
      </c>
      <c r="B195" s="48">
        <f t="shared" si="125"/>
        <v>205479</v>
      </c>
      <c r="C195" s="40">
        <f t="shared" si="126"/>
        <v>6164370</v>
      </c>
      <c r="D195" s="40">
        <f t="shared" si="127"/>
        <v>1759085.7730561697</v>
      </c>
      <c r="E195" s="61">
        <f>VLOOKUP($A195,[3]!CurveTable,MATCH($E$4,[3]!CurveType,0))</f>
        <v>5.3975</v>
      </c>
      <c r="F195" s="129"/>
      <c r="G195" s="49">
        <f t="shared" si="128"/>
        <v>5.3975</v>
      </c>
      <c r="H195" s="61">
        <f t="shared" si="123"/>
        <v>0</v>
      </c>
      <c r="I195" s="49"/>
      <c r="J195" s="49">
        <f t="shared" si="129"/>
        <v>0</v>
      </c>
      <c r="K195" s="52"/>
      <c r="L195" s="52"/>
      <c r="M195" s="52"/>
      <c r="N195" s="49">
        <f t="shared" si="122"/>
        <v>4.9874999999999998</v>
      </c>
      <c r="O195" s="49">
        <f t="shared" si="131"/>
        <v>3.75</v>
      </c>
      <c r="P195" s="49"/>
      <c r="Q195" s="127">
        <f t="shared" si="130"/>
        <v>0.17</v>
      </c>
      <c r="R195" s="61">
        <f>Q195+Summary!C$25</f>
        <v>0.17</v>
      </c>
      <c r="S195" s="61"/>
      <c r="T195" s="70">
        <f t="shared" si="132"/>
        <v>43983</v>
      </c>
      <c r="U195" s="69">
        <f t="shared" si="124"/>
        <v>6978</v>
      </c>
      <c r="W195" s="7">
        <f t="shared" si="133"/>
        <v>30</v>
      </c>
      <c r="X195" s="51">
        <f t="shared" si="134"/>
        <v>43983</v>
      </c>
      <c r="Y195" s="7">
        <f t="shared" si="135"/>
        <v>6978</v>
      </c>
      <c r="Z195" s="60">
        <f>VLOOKUP($A195,[3]!CurveTable,MATCH($Z$4,[3]!CurveType,0))</f>
        <v>6.6726746360065398E-2</v>
      </c>
      <c r="AA195" s="55">
        <f t="shared" si="136"/>
        <v>0.28536343098421568</v>
      </c>
      <c r="AB195" s="7">
        <f t="shared" si="137"/>
        <v>1</v>
      </c>
      <c r="AC195" s="7">
        <f t="shared" si="138"/>
        <v>30</v>
      </c>
      <c r="AD195" s="43">
        <f t="shared" si="139"/>
        <v>9494665.4600706752</v>
      </c>
      <c r="AE195" s="43">
        <f t="shared" si="140"/>
        <v>0</v>
      </c>
      <c r="AF195" s="43">
        <f t="shared" si="141"/>
        <v>9494665.4600706752</v>
      </c>
      <c r="AG195" s="43">
        <f t="shared" si="142"/>
        <v>0</v>
      </c>
      <c r="AH195" s="43">
        <f t="shared" si="143"/>
        <v>0</v>
      </c>
      <c r="AI195" s="43">
        <f t="shared" si="144"/>
        <v>0</v>
      </c>
      <c r="AJ195" s="43">
        <f t="shared" si="145"/>
        <v>0</v>
      </c>
      <c r="AK195" s="43">
        <f t="shared" si="146"/>
        <v>0</v>
      </c>
      <c r="AL195" s="43">
        <f t="shared" si="147"/>
        <v>0</v>
      </c>
      <c r="AO195" s="14">
        <f>_xll.EURO(N195,O195,Z195,Z195,R195,U195,0,0)</f>
        <v>0.20523303962749417</v>
      </c>
      <c r="AP195" s="90">
        <f t="shared" si="148"/>
        <v>1265132.3924885362</v>
      </c>
      <c r="AQ195" s="3">
        <f>-_xll.EURO(N195,O195,Z195,Z195,R195,U195,0,1)</f>
        <v>6.2892736229691937E-2</v>
      </c>
    </row>
    <row r="196" spans="1:43">
      <c r="A196" s="47">
        <f t="shared" si="121"/>
        <v>44013</v>
      </c>
      <c r="B196" s="48">
        <f t="shared" si="125"/>
        <v>205479</v>
      </c>
      <c r="C196" s="40">
        <f t="shared" si="126"/>
        <v>6369849</v>
      </c>
      <c r="D196" s="40">
        <f t="shared" si="127"/>
        <v>1806567.9519172416</v>
      </c>
      <c r="E196" s="61">
        <f>VLOOKUP($A196,[3]!CurveTable,MATCH($E$4,[3]!CurveType,0))</f>
        <v>5.4424999999999999</v>
      </c>
      <c r="F196" s="129"/>
      <c r="G196" s="49">
        <f t="shared" si="128"/>
        <v>5.4424999999999999</v>
      </c>
      <c r="H196" s="61">
        <f t="shared" si="123"/>
        <v>0</v>
      </c>
      <c r="I196" s="49"/>
      <c r="J196" s="49">
        <f t="shared" si="129"/>
        <v>0</v>
      </c>
      <c r="K196" s="52"/>
      <c r="L196" s="52"/>
      <c r="M196" s="52"/>
      <c r="N196" s="49">
        <f t="shared" si="122"/>
        <v>5.0324999999999998</v>
      </c>
      <c r="O196" s="49">
        <f t="shared" si="131"/>
        <v>3.75</v>
      </c>
      <c r="P196" s="49"/>
      <c r="Q196" s="127">
        <f t="shared" si="130"/>
        <v>0.17</v>
      </c>
      <c r="R196" s="61">
        <f>Q196+Summary!C$25</f>
        <v>0.17</v>
      </c>
      <c r="S196" s="61"/>
      <c r="T196" s="70">
        <f t="shared" si="132"/>
        <v>44013</v>
      </c>
      <c r="U196" s="69">
        <f t="shared" si="124"/>
        <v>7008</v>
      </c>
      <c r="W196" s="7">
        <f t="shared" si="133"/>
        <v>31</v>
      </c>
      <c r="X196" s="51">
        <f t="shared" si="134"/>
        <v>44013</v>
      </c>
      <c r="Y196" s="7">
        <f t="shared" si="135"/>
        <v>7008</v>
      </c>
      <c r="Z196" s="60">
        <f>VLOOKUP($A196,[3]!CurveTable,MATCH($Z$4,[3]!CurveType,0))</f>
        <v>6.6767892552403105E-2</v>
      </c>
      <c r="AA196" s="55">
        <f t="shared" si="136"/>
        <v>0.2836123669363656</v>
      </c>
      <c r="AB196" s="7">
        <f t="shared" si="137"/>
        <v>1</v>
      </c>
      <c r="AC196" s="7">
        <f t="shared" si="138"/>
        <v>31</v>
      </c>
      <c r="AD196" s="43">
        <f t="shared" si="139"/>
        <v>9832246.0783095863</v>
      </c>
      <c r="AE196" s="43">
        <f t="shared" si="140"/>
        <v>0</v>
      </c>
      <c r="AF196" s="43">
        <f t="shared" si="141"/>
        <v>9832246.0783095863</v>
      </c>
      <c r="AG196" s="43">
        <f t="shared" si="142"/>
        <v>0</v>
      </c>
      <c r="AH196" s="43">
        <f t="shared" si="143"/>
        <v>0</v>
      </c>
      <c r="AI196" s="43">
        <f t="shared" si="144"/>
        <v>0</v>
      </c>
      <c r="AJ196" s="43">
        <f t="shared" si="145"/>
        <v>0</v>
      </c>
      <c r="AK196" s="43">
        <f t="shared" si="146"/>
        <v>0</v>
      </c>
      <c r="AL196" s="43">
        <f t="shared" si="147"/>
        <v>0</v>
      </c>
      <c r="AO196" s="14">
        <f>_xll.EURO(N196,O196,Z196,Z196,R196,U196,0,0)</f>
        <v>0.20182314017523678</v>
      </c>
      <c r="AP196" s="90">
        <f t="shared" si="148"/>
        <v>1285582.9276220917</v>
      </c>
      <c r="AQ196" s="3">
        <f>-_xll.EURO(N196,O196,Z196,Z196,R196,U196,0,1)</f>
        <v>6.1501412730018641E-2</v>
      </c>
    </row>
    <row r="197" spans="1:43">
      <c r="A197" s="47">
        <f t="shared" si="121"/>
        <v>44044</v>
      </c>
      <c r="B197" s="48">
        <f t="shared" si="125"/>
        <v>205479</v>
      </c>
      <c r="C197" s="40">
        <f t="shared" si="126"/>
        <v>6369849</v>
      </c>
      <c r="D197" s="40">
        <f t="shared" si="127"/>
        <v>1795101.7308067414</v>
      </c>
      <c r="E197" s="61">
        <f>VLOOKUP($A197,[3]!CurveTable,MATCH($E$4,[3]!CurveType,0))</f>
        <v>5.4775</v>
      </c>
      <c r="F197" s="129"/>
      <c r="G197" s="49">
        <f t="shared" si="128"/>
        <v>5.4775</v>
      </c>
      <c r="H197" s="61">
        <f t="shared" si="123"/>
        <v>0</v>
      </c>
      <c r="I197" s="49"/>
      <c r="J197" s="49">
        <f t="shared" si="129"/>
        <v>0</v>
      </c>
      <c r="K197" s="52"/>
      <c r="L197" s="52"/>
      <c r="M197" s="52"/>
      <c r="N197" s="49">
        <f t="shared" si="122"/>
        <v>5.0674999999999999</v>
      </c>
      <c r="O197" s="49">
        <f t="shared" si="131"/>
        <v>3.75</v>
      </c>
      <c r="P197" s="49"/>
      <c r="Q197" s="127">
        <f t="shared" si="130"/>
        <v>0.17</v>
      </c>
      <c r="R197" s="61">
        <f>Q197+Summary!C$25</f>
        <v>0.17</v>
      </c>
      <c r="S197" s="61"/>
      <c r="T197" s="70">
        <f t="shared" si="132"/>
        <v>44044</v>
      </c>
      <c r="U197" s="69">
        <f t="shared" si="124"/>
        <v>7039</v>
      </c>
      <c r="W197" s="7">
        <f t="shared" si="133"/>
        <v>31</v>
      </c>
      <c r="X197" s="51">
        <f t="shared" si="134"/>
        <v>44044</v>
      </c>
      <c r="Y197" s="7">
        <f t="shared" si="135"/>
        <v>7039</v>
      </c>
      <c r="Z197" s="60">
        <f>VLOOKUP($A197,[3]!CurveTable,MATCH($Z$4,[3]!CurveType,0))</f>
        <v>6.6810410285074603E-2</v>
      </c>
      <c r="AA197" s="55">
        <f t="shared" si="136"/>
        <v>0.28181228955454696</v>
      </c>
      <c r="AB197" s="7">
        <f t="shared" si="137"/>
        <v>1</v>
      </c>
      <c r="AC197" s="7">
        <f t="shared" si="138"/>
        <v>31</v>
      </c>
      <c r="AD197" s="43">
        <f t="shared" si="139"/>
        <v>9832669.7304939255</v>
      </c>
      <c r="AE197" s="43">
        <f t="shared" si="140"/>
        <v>0</v>
      </c>
      <c r="AF197" s="43">
        <f t="shared" si="141"/>
        <v>9832669.7304939255</v>
      </c>
      <c r="AG197" s="43">
        <f t="shared" si="142"/>
        <v>0</v>
      </c>
      <c r="AH197" s="43">
        <f t="shared" si="143"/>
        <v>0</v>
      </c>
      <c r="AI197" s="43">
        <f t="shared" si="144"/>
        <v>0</v>
      </c>
      <c r="AJ197" s="43">
        <f t="shared" si="145"/>
        <v>0</v>
      </c>
      <c r="AK197" s="43">
        <f t="shared" si="146"/>
        <v>0</v>
      </c>
      <c r="AL197" s="43">
        <f t="shared" si="147"/>
        <v>0</v>
      </c>
      <c r="AO197" s="14">
        <f>_xll.EURO(N197,O197,Z197,Z197,R197,U197,0,0)</f>
        <v>0.19907183916008764</v>
      </c>
      <c r="AP197" s="90">
        <f t="shared" si="148"/>
        <v>1268057.555602045</v>
      </c>
      <c r="AQ197" s="3">
        <f>-_xll.EURO(N197,O197,Z197,Z197,R197,U197,0,1)</f>
        <v>6.0348821101548301E-2</v>
      </c>
    </row>
    <row r="198" spans="1:43">
      <c r="A198" s="47">
        <f t="shared" si="121"/>
        <v>44075</v>
      </c>
      <c r="B198" s="48">
        <f t="shared" si="125"/>
        <v>205479</v>
      </c>
      <c r="C198" s="40">
        <f t="shared" si="126"/>
        <v>6164370</v>
      </c>
      <c r="D198" s="40">
        <f t="shared" si="127"/>
        <v>1726157.281141073</v>
      </c>
      <c r="E198" s="61">
        <f>VLOOKUP($A198,[3]!CurveTable,MATCH($E$4,[3]!CurveType,0))</f>
        <v>5.4824999999999999</v>
      </c>
      <c r="F198" s="129"/>
      <c r="G198" s="49">
        <f t="shared" si="128"/>
        <v>5.4824999999999999</v>
      </c>
      <c r="H198" s="61">
        <f t="shared" si="123"/>
        <v>0</v>
      </c>
      <c r="I198" s="49"/>
      <c r="J198" s="49">
        <f t="shared" si="129"/>
        <v>0</v>
      </c>
      <c r="K198" s="52"/>
      <c r="L198" s="52"/>
      <c r="M198" s="52"/>
      <c r="N198" s="49">
        <f t="shared" si="122"/>
        <v>5.0724999999999998</v>
      </c>
      <c r="O198" s="49">
        <f t="shared" si="131"/>
        <v>3.75</v>
      </c>
      <c r="P198" s="49"/>
      <c r="Q198" s="127">
        <f t="shared" si="130"/>
        <v>0.17</v>
      </c>
      <c r="R198" s="61">
        <f>Q198+Summary!C$25</f>
        <v>0.17</v>
      </c>
      <c r="S198" s="61"/>
      <c r="T198" s="70">
        <f t="shared" si="132"/>
        <v>44075</v>
      </c>
      <c r="U198" s="69">
        <f t="shared" si="124"/>
        <v>7070</v>
      </c>
      <c r="W198" s="7">
        <f t="shared" si="133"/>
        <v>30</v>
      </c>
      <c r="X198" s="51">
        <f t="shared" si="134"/>
        <v>44075</v>
      </c>
      <c r="Y198" s="7">
        <f t="shared" si="135"/>
        <v>7070</v>
      </c>
      <c r="Z198" s="60">
        <f>VLOOKUP($A198,[3]!CurveTable,MATCH($Z$4,[3]!CurveType,0))</f>
        <v>6.6852928018344804E-2</v>
      </c>
      <c r="AA198" s="55">
        <f t="shared" si="136"/>
        <v>0.28002168609948347</v>
      </c>
      <c r="AB198" s="7">
        <f t="shared" si="137"/>
        <v>1</v>
      </c>
      <c r="AC198" s="7">
        <f t="shared" si="138"/>
        <v>30</v>
      </c>
      <c r="AD198" s="43">
        <f t="shared" si="139"/>
        <v>9463657.2938559316</v>
      </c>
      <c r="AE198" s="43">
        <f t="shared" si="140"/>
        <v>0</v>
      </c>
      <c r="AF198" s="43">
        <f t="shared" si="141"/>
        <v>9463657.2938559316</v>
      </c>
      <c r="AG198" s="43">
        <f t="shared" si="142"/>
        <v>0</v>
      </c>
      <c r="AH198" s="43">
        <f t="shared" si="143"/>
        <v>0</v>
      </c>
      <c r="AI198" s="43">
        <f t="shared" si="144"/>
        <v>0</v>
      </c>
      <c r="AJ198" s="43">
        <f t="shared" si="145"/>
        <v>0</v>
      </c>
      <c r="AK198" s="43">
        <f t="shared" si="146"/>
        <v>0</v>
      </c>
      <c r="AL198" s="43">
        <f t="shared" si="147"/>
        <v>0</v>
      </c>
      <c r="AO198" s="14">
        <f>_xll.EURO(N198,O198,Z198,Z198,R198,U198,0,0)</f>
        <v>0.19815680875087788</v>
      </c>
      <c r="AP198" s="90">
        <f t="shared" si="148"/>
        <v>1221511.887159649</v>
      </c>
      <c r="AQ198" s="3">
        <f>-_xll.EURO(N198,O198,Z198,Z198,R198,U198,0,1)</f>
        <v>5.9856832654211801E-2</v>
      </c>
    </row>
    <row r="199" spans="1:43">
      <c r="A199" s="47">
        <f t="shared" si="121"/>
        <v>44105</v>
      </c>
      <c r="B199" s="48">
        <f t="shared" si="125"/>
        <v>205479</v>
      </c>
      <c r="C199" s="40">
        <f t="shared" si="126"/>
        <v>6369849</v>
      </c>
      <c r="D199" s="40">
        <f t="shared" si="127"/>
        <v>1772715.1622288951</v>
      </c>
      <c r="E199" s="61">
        <f>VLOOKUP($A199,[3]!CurveTable,MATCH($E$4,[3]!CurveType,0))</f>
        <v>5.5125000000000002</v>
      </c>
      <c r="F199" s="129"/>
      <c r="G199" s="49">
        <f t="shared" si="128"/>
        <v>5.5125000000000002</v>
      </c>
      <c r="H199" s="61">
        <f t="shared" si="123"/>
        <v>0</v>
      </c>
      <c r="I199" s="49"/>
      <c r="J199" s="49">
        <f t="shared" si="129"/>
        <v>0</v>
      </c>
      <c r="K199" s="52"/>
      <c r="L199" s="52"/>
      <c r="M199" s="52"/>
      <c r="N199" s="49">
        <f t="shared" si="122"/>
        <v>5.1025</v>
      </c>
      <c r="O199" s="49">
        <f t="shared" si="131"/>
        <v>3.75</v>
      </c>
      <c r="P199" s="49"/>
      <c r="Q199" s="127">
        <f t="shared" si="130"/>
        <v>0.17</v>
      </c>
      <c r="R199" s="61">
        <f>Q199+Summary!C$25</f>
        <v>0.17</v>
      </c>
      <c r="S199" s="61"/>
      <c r="T199" s="70">
        <f t="shared" si="132"/>
        <v>44105</v>
      </c>
      <c r="U199" s="69">
        <f t="shared" si="124"/>
        <v>7100</v>
      </c>
      <c r="W199" s="7">
        <f t="shared" si="133"/>
        <v>31</v>
      </c>
      <c r="X199" s="51">
        <f t="shared" si="134"/>
        <v>44105</v>
      </c>
      <c r="Y199" s="7">
        <f t="shared" si="135"/>
        <v>7100</v>
      </c>
      <c r="Z199" s="60">
        <f>VLOOKUP($A199,[3]!CurveTable,MATCH($Z$4,[3]!CurveType,0))</f>
        <v>6.6894074212401997E-2</v>
      </c>
      <c r="AA199" s="55">
        <f t="shared" si="136"/>
        <v>0.27829783127180802</v>
      </c>
      <c r="AB199" s="7">
        <f t="shared" si="137"/>
        <v>1</v>
      </c>
      <c r="AC199" s="7">
        <f t="shared" si="138"/>
        <v>31</v>
      </c>
      <c r="AD199" s="43">
        <f t="shared" si="139"/>
        <v>9772092.3317867853</v>
      </c>
      <c r="AE199" s="43">
        <f t="shared" si="140"/>
        <v>0</v>
      </c>
      <c r="AF199" s="43">
        <f t="shared" si="141"/>
        <v>9772092.3317867853</v>
      </c>
      <c r="AG199" s="43">
        <f t="shared" si="142"/>
        <v>0</v>
      </c>
      <c r="AH199" s="43">
        <f t="shared" si="143"/>
        <v>0</v>
      </c>
      <c r="AI199" s="43">
        <f t="shared" si="144"/>
        <v>0</v>
      </c>
      <c r="AJ199" s="43">
        <f t="shared" si="145"/>
        <v>0</v>
      </c>
      <c r="AK199" s="43">
        <f t="shared" si="146"/>
        <v>0</v>
      </c>
      <c r="AL199" s="43">
        <f t="shared" si="147"/>
        <v>0</v>
      </c>
      <c r="AO199" s="14">
        <f>_xll.EURO(N199,O199,Z199,Z199,R199,U199,0,0)</f>
        <v>0.19578482740542641</v>
      </c>
      <c r="AP199" s="90">
        <f t="shared" si="148"/>
        <v>1247119.787063628</v>
      </c>
      <c r="AQ199" s="3">
        <f>-_xll.EURO(N199,O199,Z199,Z199,R199,U199,0,1)</f>
        <v>5.8856443549495381E-2</v>
      </c>
    </row>
    <row r="200" spans="1:43">
      <c r="A200" s="47">
        <f t="shared" si="121"/>
        <v>44136</v>
      </c>
      <c r="B200" s="48">
        <f t="shared" si="125"/>
        <v>205479</v>
      </c>
      <c r="C200" s="40">
        <f t="shared" si="126"/>
        <v>6164370</v>
      </c>
      <c r="D200" s="40">
        <f t="shared" si="127"/>
        <v>1704607.1430621748</v>
      </c>
      <c r="E200" s="61">
        <f>VLOOKUP($A200,[3]!CurveTable,MATCH($E$4,[3]!CurveType,0))</f>
        <v>5.6224999999999996</v>
      </c>
      <c r="F200" s="129"/>
      <c r="G200" s="49">
        <f t="shared" si="128"/>
        <v>5.6224999999999996</v>
      </c>
      <c r="H200" s="61">
        <f t="shared" si="123"/>
        <v>0</v>
      </c>
      <c r="I200" s="49"/>
      <c r="J200" s="49">
        <f t="shared" si="129"/>
        <v>0</v>
      </c>
      <c r="K200" s="52"/>
      <c r="L200" s="52"/>
      <c r="M200" s="52"/>
      <c r="N200" s="49">
        <f t="shared" si="122"/>
        <v>5.2124999999999995</v>
      </c>
      <c r="O200" s="49">
        <f t="shared" si="131"/>
        <v>3.75</v>
      </c>
      <c r="P200" s="49"/>
      <c r="Q200" s="127">
        <f t="shared" si="130"/>
        <v>0.17</v>
      </c>
      <c r="R200" s="61">
        <f>Q200+Summary!C$25</f>
        <v>0.17</v>
      </c>
      <c r="S200" s="61"/>
      <c r="T200" s="70">
        <f t="shared" si="132"/>
        <v>44136</v>
      </c>
      <c r="U200" s="69">
        <f t="shared" si="124"/>
        <v>7131</v>
      </c>
      <c r="W200" s="7">
        <f t="shared" si="133"/>
        <v>30</v>
      </c>
      <c r="X200" s="51">
        <f t="shared" si="134"/>
        <v>44136</v>
      </c>
      <c r="Y200" s="7">
        <f t="shared" si="135"/>
        <v>7131</v>
      </c>
      <c r="Z200" s="60">
        <f>VLOOKUP($A200,[3]!CurveTable,MATCH($Z$4,[3]!CurveType,0))</f>
        <v>6.6936591946849908E-2</v>
      </c>
      <c r="AA200" s="55">
        <f t="shared" si="136"/>
        <v>0.27652576712010712</v>
      </c>
      <c r="AB200" s="7">
        <f t="shared" si="137"/>
        <v>1</v>
      </c>
      <c r="AC200" s="7">
        <f t="shared" si="138"/>
        <v>30</v>
      </c>
      <c r="AD200" s="43">
        <f t="shared" si="139"/>
        <v>9584153.6618670765</v>
      </c>
      <c r="AE200" s="43">
        <f t="shared" si="140"/>
        <v>0</v>
      </c>
      <c r="AF200" s="43">
        <f t="shared" si="141"/>
        <v>9584153.6618670765</v>
      </c>
      <c r="AG200" s="43">
        <f t="shared" si="142"/>
        <v>0</v>
      </c>
      <c r="AH200" s="43">
        <f t="shared" si="143"/>
        <v>0</v>
      </c>
      <c r="AI200" s="43">
        <f t="shared" si="144"/>
        <v>0</v>
      </c>
      <c r="AJ200" s="43">
        <f t="shared" si="145"/>
        <v>0</v>
      </c>
      <c r="AK200" s="43">
        <f t="shared" si="146"/>
        <v>0</v>
      </c>
      <c r="AL200" s="43">
        <f t="shared" si="147"/>
        <v>0</v>
      </c>
      <c r="AO200" s="14">
        <f>_xll.EURO(N200,O200,Z200,Z200,R200,U200,0,0)</f>
        <v>0.18886679452351329</v>
      </c>
      <c r="AP200" s="90">
        <f t="shared" si="148"/>
        <v>1164244.8021569096</v>
      </c>
      <c r="AQ200" s="3">
        <f>-_xll.EURO(N200,O200,Z200,Z200,R200,U200,0,1)</f>
        <v>5.6253903719308093E-2</v>
      </c>
    </row>
    <row r="201" spans="1:43">
      <c r="A201" s="47">
        <f t="shared" si="121"/>
        <v>44166</v>
      </c>
      <c r="B201" s="48">
        <f t="shared" si="125"/>
        <v>205479</v>
      </c>
      <c r="C201" s="40">
        <f t="shared" si="126"/>
        <v>6369849</v>
      </c>
      <c r="D201" s="40">
        <f t="shared" si="127"/>
        <v>1750560.5489667256</v>
      </c>
      <c r="E201" s="61">
        <f>VLOOKUP($A201,[3]!CurveTable,MATCH($E$4,[3]!CurveType,0))</f>
        <v>5.7424999999999997</v>
      </c>
      <c r="F201" s="129"/>
      <c r="G201" s="49">
        <f t="shared" si="128"/>
        <v>5.7424999999999997</v>
      </c>
      <c r="H201" s="61">
        <f t="shared" si="123"/>
        <v>0</v>
      </c>
      <c r="I201" s="49"/>
      <c r="J201" s="49">
        <f t="shared" si="129"/>
        <v>0</v>
      </c>
      <c r="K201" s="52"/>
      <c r="L201" s="52"/>
      <c r="M201" s="52"/>
      <c r="N201" s="49">
        <f t="shared" si="122"/>
        <v>5.3324999999999996</v>
      </c>
      <c r="O201" s="49">
        <f t="shared" si="131"/>
        <v>3.75</v>
      </c>
      <c r="P201" s="49"/>
      <c r="Q201" s="127">
        <f t="shared" si="130"/>
        <v>0.17</v>
      </c>
      <c r="R201" s="61">
        <f>Q201+Summary!C$25</f>
        <v>0.17</v>
      </c>
      <c r="S201" s="61"/>
      <c r="T201" s="70">
        <f t="shared" si="132"/>
        <v>44166</v>
      </c>
      <c r="U201" s="69">
        <f t="shared" si="124"/>
        <v>7161</v>
      </c>
      <c r="W201" s="7">
        <f t="shared" si="133"/>
        <v>31</v>
      </c>
      <c r="X201" s="51">
        <f t="shared" si="134"/>
        <v>44166</v>
      </c>
      <c r="Y201" s="7">
        <f t="shared" si="135"/>
        <v>7161</v>
      </c>
      <c r="Z201" s="60">
        <f>VLOOKUP($A201,[3]!CurveTable,MATCH($Z$4,[3]!CurveType,0))</f>
        <v>6.6977738142047605E-2</v>
      </c>
      <c r="AA201" s="55">
        <f t="shared" si="136"/>
        <v>0.27481978755959924</v>
      </c>
      <c r="AB201" s="7">
        <f t="shared" si="137"/>
        <v>1</v>
      </c>
      <c r="AC201" s="7">
        <f t="shared" si="138"/>
        <v>31</v>
      </c>
      <c r="AD201" s="43">
        <f t="shared" si="139"/>
        <v>10052593.95244142</v>
      </c>
      <c r="AE201" s="43">
        <f t="shared" si="140"/>
        <v>0</v>
      </c>
      <c r="AF201" s="43">
        <f t="shared" si="141"/>
        <v>10052593.95244142</v>
      </c>
      <c r="AG201" s="43">
        <f t="shared" si="142"/>
        <v>0</v>
      </c>
      <c r="AH201" s="43">
        <f t="shared" si="143"/>
        <v>0</v>
      </c>
      <c r="AI201" s="43">
        <f t="shared" si="144"/>
        <v>0</v>
      </c>
      <c r="AJ201" s="43">
        <f t="shared" si="145"/>
        <v>0</v>
      </c>
      <c r="AK201" s="43">
        <f t="shared" si="146"/>
        <v>0</v>
      </c>
      <c r="AL201" s="43">
        <f t="shared" si="147"/>
        <v>0</v>
      </c>
      <c r="AO201" s="14">
        <f>_xll.EURO(N201,O201,Z201,Z201,R201,U201,0,0)</f>
        <v>0.18174364156560541</v>
      </c>
      <c r="AP201" s="90">
        <f t="shared" si="148"/>
        <v>1157679.5534830301</v>
      </c>
      <c r="AQ201" s="3">
        <f>-_xll.EURO(N201,O201,Z201,Z201,R201,U201,0,1)</f>
        <v>5.3609287400415616E-2</v>
      </c>
    </row>
    <row r="202" spans="1:43">
      <c r="A202" s="47">
        <f t="shared" si="121"/>
        <v>44197</v>
      </c>
      <c r="B202" s="48">
        <f t="shared" si="125"/>
        <v>205479</v>
      </c>
      <c r="C202" s="40">
        <f t="shared" si="126"/>
        <v>6369849</v>
      </c>
      <c r="D202" s="40">
        <f t="shared" si="127"/>
        <v>1739389.992031107</v>
      </c>
      <c r="E202" s="61">
        <f>VLOOKUP($A202,[3]!CurveTable,MATCH($E$4,[3]!CurveType,0))</f>
        <v>5.8324999999999996</v>
      </c>
      <c r="F202" s="129"/>
      <c r="G202" s="49">
        <f t="shared" si="128"/>
        <v>5.8324999999999996</v>
      </c>
      <c r="H202" s="61">
        <f t="shared" si="123"/>
        <v>0</v>
      </c>
      <c r="I202" s="49"/>
      <c r="J202" s="49">
        <f t="shared" si="129"/>
        <v>0</v>
      </c>
      <c r="K202" s="52"/>
      <c r="L202" s="52"/>
      <c r="M202" s="52"/>
      <c r="N202" s="49">
        <f t="shared" si="122"/>
        <v>5.4224999999999994</v>
      </c>
      <c r="O202" s="49">
        <f t="shared" si="131"/>
        <v>3.75</v>
      </c>
      <c r="P202" s="49"/>
      <c r="Q202" s="127">
        <f t="shared" si="130"/>
        <v>0.17</v>
      </c>
      <c r="R202" s="61">
        <f>Q202+Summary!C$25</f>
        <v>0.17</v>
      </c>
      <c r="S202" s="61"/>
      <c r="T202" s="70">
        <f t="shared" si="132"/>
        <v>44197</v>
      </c>
      <c r="U202" s="69">
        <f t="shared" si="124"/>
        <v>7192</v>
      </c>
      <c r="W202" s="7">
        <f t="shared" si="133"/>
        <v>31</v>
      </c>
      <c r="X202" s="51">
        <f t="shared" si="134"/>
        <v>44197</v>
      </c>
      <c r="Y202" s="7">
        <f t="shared" si="135"/>
        <v>7192</v>
      </c>
      <c r="Z202" s="60">
        <f>VLOOKUP($A202,[3]!CurveTable,MATCH($Z$4,[3]!CurveType,0))</f>
        <v>6.7020255877673102E-2</v>
      </c>
      <c r="AA202" s="55">
        <f t="shared" si="136"/>
        <v>0.27306612637616795</v>
      </c>
      <c r="AB202" s="7">
        <f t="shared" si="137"/>
        <v>1</v>
      </c>
      <c r="AC202" s="7">
        <f t="shared" si="138"/>
        <v>31</v>
      </c>
      <c r="AD202" s="43">
        <f t="shared" si="139"/>
        <v>10144992.128521431</v>
      </c>
      <c r="AE202" s="43">
        <f t="shared" si="140"/>
        <v>0</v>
      </c>
      <c r="AF202" s="43">
        <f t="shared" si="141"/>
        <v>10144992.128521431</v>
      </c>
      <c r="AG202" s="43">
        <f t="shared" si="142"/>
        <v>0</v>
      </c>
      <c r="AH202" s="43">
        <f t="shared" si="143"/>
        <v>0</v>
      </c>
      <c r="AI202" s="43">
        <f t="shared" si="144"/>
        <v>0</v>
      </c>
      <c r="AJ202" s="43">
        <f t="shared" si="145"/>
        <v>0</v>
      </c>
      <c r="AK202" s="43">
        <f t="shared" si="146"/>
        <v>0</v>
      </c>
      <c r="AL202" s="43">
        <f t="shared" si="147"/>
        <v>0</v>
      </c>
      <c r="AO202" s="14">
        <f>_xll.EURO(N202,O202,Z202,Z202,R202,U202,0,0)</f>
        <v>0.17648969731045711</v>
      </c>
      <c r="AP202" s="90">
        <f t="shared" si="148"/>
        <v>1124212.721923318</v>
      </c>
      <c r="AQ202" s="3">
        <f>-_xll.EURO(N202,O202,Z202,Z202,R202,U202,0,1)</f>
        <v>5.1634249611303522E-2</v>
      </c>
    </row>
    <row r="203" spans="1:43">
      <c r="A203" s="47">
        <f t="shared" ref="A203:A250" si="149">EDATE(A202,1)</f>
        <v>44228</v>
      </c>
      <c r="B203" s="48">
        <f t="shared" si="125"/>
        <v>205479</v>
      </c>
      <c r="C203" s="40">
        <f t="shared" si="126"/>
        <v>5753412</v>
      </c>
      <c r="D203" s="40">
        <f t="shared" si="127"/>
        <v>1561025.9005793836</v>
      </c>
      <c r="E203" s="61">
        <f>VLOOKUP($A203,[3]!CurveTable,MATCH($E$4,[3]!CurveType,0))</f>
        <v>5.7125000000000004</v>
      </c>
      <c r="F203" s="129"/>
      <c r="G203" s="49">
        <f t="shared" si="128"/>
        <v>5.7125000000000004</v>
      </c>
      <c r="H203" s="61">
        <f t="shared" si="123"/>
        <v>0</v>
      </c>
      <c r="I203" s="49"/>
      <c r="J203" s="49">
        <f t="shared" si="129"/>
        <v>0</v>
      </c>
      <c r="K203" s="52"/>
      <c r="L203" s="52"/>
      <c r="M203" s="52"/>
      <c r="N203" s="49">
        <f t="shared" ref="N203:N249" si="150">G203+J203+M203+$N$7</f>
        <v>5.3025000000000002</v>
      </c>
      <c r="O203" s="49">
        <f t="shared" si="131"/>
        <v>3.75</v>
      </c>
      <c r="P203" s="49"/>
      <c r="Q203" s="127">
        <f t="shared" si="130"/>
        <v>0.17</v>
      </c>
      <c r="R203" s="61">
        <f>Q203+Summary!C$25</f>
        <v>0.17</v>
      </c>
      <c r="S203" s="61"/>
      <c r="T203" s="70">
        <f t="shared" si="132"/>
        <v>44228</v>
      </c>
      <c r="U203" s="69">
        <f t="shared" si="124"/>
        <v>7223</v>
      </c>
      <c r="W203" s="7">
        <f t="shared" si="133"/>
        <v>28</v>
      </c>
      <c r="X203" s="51">
        <f t="shared" si="134"/>
        <v>44228</v>
      </c>
      <c r="Y203" s="7">
        <f t="shared" si="135"/>
        <v>7223</v>
      </c>
      <c r="Z203" s="60">
        <f>VLOOKUP($A203,[3]!CurveTable,MATCH($Z$4,[3]!CurveType,0))</f>
        <v>6.7062773613898202E-2</v>
      </c>
      <c r="AA203" s="55">
        <f t="shared" si="136"/>
        <v>0.27132176534191949</v>
      </c>
      <c r="AB203" s="7">
        <f t="shared" si="137"/>
        <v>1</v>
      </c>
      <c r="AC203" s="7">
        <f t="shared" si="138"/>
        <v>28</v>
      </c>
      <c r="AD203" s="43">
        <f t="shared" si="139"/>
        <v>8917360.4570597298</v>
      </c>
      <c r="AE203" s="43">
        <f t="shared" si="140"/>
        <v>0</v>
      </c>
      <c r="AF203" s="43">
        <f t="shared" si="141"/>
        <v>8917360.4570597298</v>
      </c>
      <c r="AG203" s="43">
        <f t="shared" si="142"/>
        <v>0</v>
      </c>
      <c r="AH203" s="43">
        <f t="shared" si="143"/>
        <v>0</v>
      </c>
      <c r="AI203" s="43">
        <f t="shared" si="144"/>
        <v>0</v>
      </c>
      <c r="AJ203" s="43">
        <f t="shared" si="145"/>
        <v>0</v>
      </c>
      <c r="AK203" s="43">
        <f t="shared" si="146"/>
        <v>0</v>
      </c>
      <c r="AL203" s="43">
        <f t="shared" si="147"/>
        <v>0</v>
      </c>
      <c r="AO203" s="14">
        <f>_xll.EURO(N203,O203,Z203,Z203,R203,U203,0,0)</f>
        <v>0.18227000442998537</v>
      </c>
      <c r="AP203" s="90">
        <f t="shared" si="148"/>
        <v>1048674.430727531</v>
      </c>
      <c r="AQ203" s="3">
        <f>-_xll.EURO(N203,O203,Z203,Z203,R203,U203,0,1)</f>
        <v>5.3498262485369756E-2</v>
      </c>
    </row>
    <row r="204" spans="1:43">
      <c r="A204" s="47">
        <f t="shared" si="149"/>
        <v>44256</v>
      </c>
      <c r="B204" s="48">
        <f t="shared" si="125"/>
        <v>205479</v>
      </c>
      <c r="C204" s="40">
        <f t="shared" si="126"/>
        <v>6369849</v>
      </c>
      <c r="D204" s="40">
        <f t="shared" si="127"/>
        <v>1718293.3803361238</v>
      </c>
      <c r="E204" s="61">
        <f>VLOOKUP($A204,[3]!CurveTable,MATCH($E$4,[3]!CurveType,0))</f>
        <v>5.5735000000000001</v>
      </c>
      <c r="F204" s="129"/>
      <c r="G204" s="49">
        <f t="shared" si="128"/>
        <v>5.5735000000000001</v>
      </c>
      <c r="H204" s="61">
        <f t="shared" si="123"/>
        <v>0</v>
      </c>
      <c r="I204" s="49"/>
      <c r="J204" s="49">
        <f t="shared" si="129"/>
        <v>0</v>
      </c>
      <c r="K204" s="52"/>
      <c r="L204" s="52"/>
      <c r="M204" s="52"/>
      <c r="N204" s="49">
        <f t="shared" si="150"/>
        <v>5.1635</v>
      </c>
      <c r="O204" s="49">
        <f t="shared" si="131"/>
        <v>3.75</v>
      </c>
      <c r="P204" s="49"/>
      <c r="Q204" s="127">
        <f t="shared" si="130"/>
        <v>0.17</v>
      </c>
      <c r="R204" s="61">
        <f>Q204+Summary!C$25</f>
        <v>0.17</v>
      </c>
      <c r="S204" s="61"/>
      <c r="T204" s="70">
        <f t="shared" si="132"/>
        <v>44256</v>
      </c>
      <c r="U204" s="69">
        <f t="shared" si="124"/>
        <v>7251</v>
      </c>
      <c r="W204" s="7">
        <f t="shared" si="133"/>
        <v>31</v>
      </c>
      <c r="X204" s="51">
        <f t="shared" si="134"/>
        <v>44256</v>
      </c>
      <c r="Y204" s="7">
        <f t="shared" si="135"/>
        <v>7251</v>
      </c>
      <c r="Z204" s="60">
        <f>VLOOKUP($A204,[3]!CurveTable,MATCH($Z$4,[3]!CurveType,0))</f>
        <v>6.7101176731002396E-2</v>
      </c>
      <c r="AA204" s="55">
        <f t="shared" si="136"/>
        <v>0.26975417789905598</v>
      </c>
      <c r="AB204" s="7">
        <f t="shared" si="137"/>
        <v>1</v>
      </c>
      <c r="AC204" s="7">
        <f t="shared" si="138"/>
        <v>31</v>
      </c>
      <c r="AD204" s="43">
        <f t="shared" si="139"/>
        <v>9576908.1553033851</v>
      </c>
      <c r="AE204" s="43">
        <f t="shared" si="140"/>
        <v>0</v>
      </c>
      <c r="AF204" s="43">
        <f t="shared" si="141"/>
        <v>9576908.1553033851</v>
      </c>
      <c r="AG204" s="43">
        <f t="shared" si="142"/>
        <v>0</v>
      </c>
      <c r="AH204" s="43">
        <f t="shared" si="143"/>
        <v>0</v>
      </c>
      <c r="AI204" s="43">
        <f t="shared" si="144"/>
        <v>0</v>
      </c>
      <c r="AJ204" s="43">
        <f t="shared" si="145"/>
        <v>0</v>
      </c>
      <c r="AK204" s="43">
        <f t="shared" si="146"/>
        <v>0</v>
      </c>
      <c r="AL204" s="43">
        <f t="shared" si="147"/>
        <v>0</v>
      </c>
      <c r="AO204" s="14">
        <f>_xll.EURO(N204,O204,Z204,Z204,R204,U204,0,0)</f>
        <v>0.18934929942274692</v>
      </c>
      <c r="AP204" s="90">
        <f t="shared" si="148"/>
        <v>1206126.445578685</v>
      </c>
      <c r="AQ204" s="3">
        <f>-_xll.EURO(N204,O204,Z204,Z204,R204,U204,0,1)</f>
        <v>5.5836106743880426E-2</v>
      </c>
    </row>
    <row r="205" spans="1:43">
      <c r="A205" s="47">
        <f t="shared" si="149"/>
        <v>44287</v>
      </c>
      <c r="B205" s="48">
        <f t="shared" si="125"/>
        <v>205479</v>
      </c>
      <c r="C205" s="40">
        <f t="shared" si="126"/>
        <v>6164370</v>
      </c>
      <c r="D205" s="40">
        <f t="shared" si="127"/>
        <v>1652220.1878384694</v>
      </c>
      <c r="E205" s="61">
        <f>VLOOKUP($A205,[3]!CurveTable,MATCH($E$4,[3]!CurveType,0))</f>
        <v>5.4035000000000002</v>
      </c>
      <c r="F205" s="129"/>
      <c r="G205" s="49">
        <f t="shared" si="128"/>
        <v>5.4035000000000002</v>
      </c>
      <c r="H205" s="61">
        <f t="shared" si="123"/>
        <v>0</v>
      </c>
      <c r="I205" s="49"/>
      <c r="J205" s="49">
        <f t="shared" si="129"/>
        <v>0</v>
      </c>
      <c r="K205" s="52"/>
      <c r="L205" s="52"/>
      <c r="M205" s="52"/>
      <c r="N205" s="49">
        <f t="shared" si="150"/>
        <v>4.9935</v>
      </c>
      <c r="O205" s="49">
        <f t="shared" si="131"/>
        <v>3.75</v>
      </c>
      <c r="P205" s="49"/>
      <c r="Q205" s="127">
        <f t="shared" si="130"/>
        <v>0.17</v>
      </c>
      <c r="R205" s="61">
        <f>Q205+Summary!C$25</f>
        <v>0.17</v>
      </c>
      <c r="S205" s="61"/>
      <c r="T205" s="70">
        <f t="shared" si="132"/>
        <v>44287</v>
      </c>
      <c r="U205" s="69">
        <f t="shared" si="124"/>
        <v>7282</v>
      </c>
      <c r="W205" s="7">
        <f t="shared" si="133"/>
        <v>30</v>
      </c>
      <c r="X205" s="51">
        <f t="shared" si="134"/>
        <v>44287</v>
      </c>
      <c r="Y205" s="7">
        <f t="shared" si="135"/>
        <v>7282</v>
      </c>
      <c r="Z205" s="60">
        <f>VLOOKUP($A205,[3]!CurveTable,MATCH($Z$4,[3]!CurveType,0))</f>
        <v>6.7143694468366502E-2</v>
      </c>
      <c r="AA205" s="55">
        <f t="shared" si="136"/>
        <v>0.26802742013189823</v>
      </c>
      <c r="AB205" s="7">
        <f t="shared" si="137"/>
        <v>1</v>
      </c>
      <c r="AC205" s="7">
        <f t="shared" si="138"/>
        <v>30</v>
      </c>
      <c r="AD205" s="43">
        <f t="shared" si="139"/>
        <v>8927771.7849851698</v>
      </c>
      <c r="AE205" s="43">
        <f t="shared" si="140"/>
        <v>0</v>
      </c>
      <c r="AF205" s="43">
        <f t="shared" si="141"/>
        <v>8927771.7849851698</v>
      </c>
      <c r="AG205" s="43">
        <f t="shared" si="142"/>
        <v>0</v>
      </c>
      <c r="AH205" s="43">
        <f t="shared" si="143"/>
        <v>0</v>
      </c>
      <c r="AI205" s="43">
        <f t="shared" si="144"/>
        <v>0</v>
      </c>
      <c r="AJ205" s="43">
        <f t="shared" si="145"/>
        <v>0</v>
      </c>
      <c r="AK205" s="43">
        <f t="shared" si="146"/>
        <v>0</v>
      </c>
      <c r="AL205" s="43">
        <f t="shared" si="147"/>
        <v>0</v>
      </c>
      <c r="AO205" s="14">
        <f>_xll.EURO(N205,O205,Z205,Z205,R205,U205,0,0)</f>
        <v>0.19846609434396018</v>
      </c>
      <c r="AP205" s="90">
        <f t="shared" si="148"/>
        <v>1223418.4379910778</v>
      </c>
      <c r="AQ205" s="3">
        <f>-_xll.EURO(N205,O205,Z205,Z205,R205,U205,0,1)</f>
        <v>5.8885134879840109E-2</v>
      </c>
    </row>
    <row r="206" spans="1:43">
      <c r="A206" s="47">
        <f t="shared" si="149"/>
        <v>44317</v>
      </c>
      <c r="B206" s="48">
        <f t="shared" si="125"/>
        <v>205479</v>
      </c>
      <c r="C206" s="40">
        <f t="shared" si="126"/>
        <v>6369849</v>
      </c>
      <c r="D206" s="40">
        <f t="shared" si="127"/>
        <v>1696894.0421957874</v>
      </c>
      <c r="E206" s="61">
        <f>VLOOKUP($A206,[3]!CurveTable,MATCH($E$4,[3]!CurveType,0))</f>
        <v>5.4625000000000004</v>
      </c>
      <c r="F206" s="129"/>
      <c r="G206" s="49">
        <f t="shared" si="128"/>
        <v>5.4625000000000004</v>
      </c>
      <c r="H206" s="61">
        <f t="shared" si="123"/>
        <v>0</v>
      </c>
      <c r="I206" s="49"/>
      <c r="J206" s="49">
        <f t="shared" si="129"/>
        <v>0</v>
      </c>
      <c r="K206" s="52"/>
      <c r="L206" s="52"/>
      <c r="M206" s="52"/>
      <c r="N206" s="49">
        <f t="shared" si="150"/>
        <v>5.0525000000000002</v>
      </c>
      <c r="O206" s="49">
        <f t="shared" si="131"/>
        <v>3.75</v>
      </c>
      <c r="P206" s="49"/>
      <c r="Q206" s="127">
        <f t="shared" si="130"/>
        <v>0.17</v>
      </c>
      <c r="R206" s="61">
        <f>Q206+Summary!C$25</f>
        <v>0.17</v>
      </c>
      <c r="S206" s="61"/>
      <c r="T206" s="70">
        <f t="shared" si="132"/>
        <v>44317</v>
      </c>
      <c r="U206" s="69">
        <f t="shared" si="124"/>
        <v>7312</v>
      </c>
      <c r="W206" s="7">
        <f t="shared" si="133"/>
        <v>31</v>
      </c>
      <c r="X206" s="51">
        <f t="shared" si="134"/>
        <v>44317</v>
      </c>
      <c r="Y206" s="7">
        <f t="shared" si="135"/>
        <v>7312</v>
      </c>
      <c r="Z206" s="60">
        <f>VLOOKUP($A206,[3]!CurveTable,MATCH($Z$4,[3]!CurveType,0))</f>
        <v>6.7179107053891796E-2</v>
      </c>
      <c r="AA206" s="55">
        <f t="shared" si="136"/>
        <v>0.26639470452059183</v>
      </c>
      <c r="AB206" s="7">
        <f t="shared" si="137"/>
        <v>1</v>
      </c>
      <c r="AC206" s="7">
        <f t="shared" si="138"/>
        <v>31</v>
      </c>
      <c r="AD206" s="43">
        <f t="shared" si="139"/>
        <v>9269283.7054944895</v>
      </c>
      <c r="AE206" s="43">
        <f t="shared" si="140"/>
        <v>0</v>
      </c>
      <c r="AF206" s="43">
        <f t="shared" si="141"/>
        <v>9269283.7054944895</v>
      </c>
      <c r="AG206" s="43">
        <f t="shared" si="142"/>
        <v>0</v>
      </c>
      <c r="AH206" s="43">
        <f t="shared" si="143"/>
        <v>0</v>
      </c>
      <c r="AI206" s="43">
        <f t="shared" si="144"/>
        <v>0</v>
      </c>
      <c r="AJ206" s="43">
        <f t="shared" si="145"/>
        <v>0</v>
      </c>
      <c r="AK206" s="43">
        <f t="shared" si="146"/>
        <v>0</v>
      </c>
      <c r="AL206" s="43">
        <f t="shared" si="147"/>
        <v>0</v>
      </c>
      <c r="AO206" s="14">
        <f>_xll.EURO(N206,O206,Z206,Z206,R206,U206,0,0)</f>
        <v>0.19442643101224888</v>
      </c>
      <c r="AP206" s="90">
        <f t="shared" si="148"/>
        <v>1238467.0071569425</v>
      </c>
      <c r="AQ206" s="3">
        <f>-_xll.EURO(N206,O206,Z206,Z206,R206,U206,0,1)</f>
        <v>5.7320811295430353E-2</v>
      </c>
    </row>
    <row r="207" spans="1:43">
      <c r="A207" s="47">
        <f t="shared" si="149"/>
        <v>44348</v>
      </c>
      <c r="B207" s="48">
        <f t="shared" si="125"/>
        <v>205479</v>
      </c>
      <c r="C207" s="40">
        <f t="shared" si="126"/>
        <v>6164370</v>
      </c>
      <c r="D207" s="40">
        <f t="shared" si="127"/>
        <v>1632750.6610998407</v>
      </c>
      <c r="E207" s="61">
        <f>VLOOKUP($A207,[3]!CurveTable,MATCH($E$4,[3]!CurveType,0))</f>
        <v>5.5025000000000004</v>
      </c>
      <c r="F207" s="129"/>
      <c r="G207" s="49">
        <f t="shared" si="128"/>
        <v>5.5025000000000004</v>
      </c>
      <c r="H207" s="61">
        <f t="shared" si="123"/>
        <v>0</v>
      </c>
      <c r="I207" s="49"/>
      <c r="J207" s="49">
        <f t="shared" si="129"/>
        <v>0</v>
      </c>
      <c r="K207" s="52"/>
      <c r="L207" s="52"/>
      <c r="M207" s="52"/>
      <c r="N207" s="49">
        <f t="shared" si="150"/>
        <v>5.0925000000000002</v>
      </c>
      <c r="O207" s="49">
        <f t="shared" si="131"/>
        <v>3.75</v>
      </c>
      <c r="P207" s="49"/>
      <c r="Q207" s="127">
        <f t="shared" si="130"/>
        <v>0.17</v>
      </c>
      <c r="R207" s="61">
        <f>Q207+Summary!C$25</f>
        <v>0.17</v>
      </c>
      <c r="S207" s="61"/>
      <c r="T207" s="70">
        <f t="shared" si="132"/>
        <v>44348</v>
      </c>
      <c r="U207" s="69">
        <f t="shared" si="124"/>
        <v>7343</v>
      </c>
      <c r="W207" s="7">
        <f t="shared" si="133"/>
        <v>30</v>
      </c>
      <c r="X207" s="51">
        <f t="shared" si="134"/>
        <v>44348</v>
      </c>
      <c r="Y207" s="7">
        <f t="shared" si="135"/>
        <v>7343</v>
      </c>
      <c r="Z207" s="60">
        <f>VLOOKUP($A207,[3]!CurveTable,MATCH($Z$4,[3]!CurveType,0))</f>
        <v>6.7186076394634101E-2</v>
      </c>
      <c r="AA207" s="55">
        <f t="shared" si="136"/>
        <v>0.26486902329026984</v>
      </c>
      <c r="AB207" s="7">
        <f t="shared" si="137"/>
        <v>1</v>
      </c>
      <c r="AC207" s="7">
        <f t="shared" si="138"/>
        <v>30</v>
      </c>
      <c r="AD207" s="43">
        <f t="shared" si="139"/>
        <v>8984210.5127018746</v>
      </c>
      <c r="AE207" s="43">
        <f t="shared" si="140"/>
        <v>0</v>
      </c>
      <c r="AF207" s="43">
        <f t="shared" si="141"/>
        <v>8984210.5127018746</v>
      </c>
      <c r="AG207" s="43">
        <f t="shared" si="142"/>
        <v>0</v>
      </c>
      <c r="AH207" s="43">
        <f t="shared" si="143"/>
        <v>0</v>
      </c>
      <c r="AI207" s="43">
        <f t="shared" si="144"/>
        <v>0</v>
      </c>
      <c r="AJ207" s="43">
        <f t="shared" si="145"/>
        <v>0</v>
      </c>
      <c r="AK207" s="43">
        <f t="shared" si="146"/>
        <v>0</v>
      </c>
      <c r="AL207" s="43">
        <f t="shared" si="147"/>
        <v>0</v>
      </c>
      <c r="AO207" s="14">
        <f>_xll.EURO(N207,O207,Z207,Z207,R207,U207,0,0)</f>
        <v>0.19165441134176497</v>
      </c>
      <c r="AP207" s="90">
        <f t="shared" si="148"/>
        <v>1181428.7036428358</v>
      </c>
      <c r="AQ207" s="3">
        <f>-_xll.EURO(N207,O207,Z207,Z207,R207,U207,0,1)</f>
        <v>5.6198343050511988E-2</v>
      </c>
    </row>
    <row r="208" spans="1:43">
      <c r="A208" s="47">
        <f t="shared" si="149"/>
        <v>44378</v>
      </c>
      <c r="B208" s="48">
        <f t="shared" si="125"/>
        <v>205479</v>
      </c>
      <c r="C208" s="40">
        <f t="shared" si="126"/>
        <v>6369849</v>
      </c>
      <c r="D208" s="40">
        <f t="shared" si="127"/>
        <v>1677821.9893241345</v>
      </c>
      <c r="E208" s="61">
        <f>VLOOKUP($A208,[3]!CurveTable,MATCH($E$4,[3]!CurveType,0))</f>
        <v>5.5475000000000003</v>
      </c>
      <c r="F208" s="129"/>
      <c r="G208" s="49">
        <f t="shared" si="128"/>
        <v>5.5475000000000003</v>
      </c>
      <c r="H208" s="61">
        <f t="shared" si="123"/>
        <v>0</v>
      </c>
      <c r="I208" s="49"/>
      <c r="J208" s="49">
        <f t="shared" si="129"/>
        <v>0</v>
      </c>
      <c r="K208" s="52"/>
      <c r="L208" s="52"/>
      <c r="M208" s="52"/>
      <c r="N208" s="49">
        <f t="shared" si="150"/>
        <v>5.1375000000000002</v>
      </c>
      <c r="O208" s="49">
        <f t="shared" si="131"/>
        <v>3.75</v>
      </c>
      <c r="P208" s="49"/>
      <c r="Q208" s="127">
        <f t="shared" si="130"/>
        <v>0.17</v>
      </c>
      <c r="R208" s="61">
        <f>Q208+Summary!C$25</f>
        <v>0.17</v>
      </c>
      <c r="S208" s="61"/>
      <c r="T208" s="70">
        <f t="shared" si="132"/>
        <v>44378</v>
      </c>
      <c r="U208" s="69">
        <f t="shared" si="124"/>
        <v>7373</v>
      </c>
      <c r="W208" s="7">
        <f t="shared" si="133"/>
        <v>31</v>
      </c>
      <c r="X208" s="51">
        <f t="shared" si="134"/>
        <v>44378</v>
      </c>
      <c r="Y208" s="7">
        <f t="shared" si="135"/>
        <v>7373</v>
      </c>
      <c r="Z208" s="60">
        <f>VLOOKUP($A208,[3]!CurveTable,MATCH($Z$4,[3]!CurveType,0))</f>
        <v>6.7192820917948204E-2</v>
      </c>
      <c r="AA208" s="55">
        <f t="shared" si="136"/>
        <v>0.26340059070852928</v>
      </c>
      <c r="AB208" s="7">
        <f t="shared" si="137"/>
        <v>1</v>
      </c>
      <c r="AC208" s="7">
        <f t="shared" si="138"/>
        <v>31</v>
      </c>
      <c r="AD208" s="43">
        <f t="shared" si="139"/>
        <v>9307717.4857756365</v>
      </c>
      <c r="AE208" s="43">
        <f t="shared" si="140"/>
        <v>0</v>
      </c>
      <c r="AF208" s="43">
        <f t="shared" si="141"/>
        <v>9307717.4857756365</v>
      </c>
      <c r="AG208" s="43">
        <f t="shared" si="142"/>
        <v>0</v>
      </c>
      <c r="AH208" s="43">
        <f t="shared" si="143"/>
        <v>0</v>
      </c>
      <c r="AI208" s="43">
        <f t="shared" si="144"/>
        <v>0</v>
      </c>
      <c r="AJ208" s="43">
        <f t="shared" si="145"/>
        <v>0</v>
      </c>
      <c r="AK208" s="43">
        <f t="shared" si="146"/>
        <v>0</v>
      </c>
      <c r="AL208" s="43">
        <f t="shared" si="147"/>
        <v>0</v>
      </c>
      <c r="AO208" s="14">
        <f>_xll.EURO(N208,O208,Z208,Z208,R208,U208,0,0)</f>
        <v>0.18867784286607481</v>
      </c>
      <c r="AP208" s="90">
        <f t="shared" si="148"/>
        <v>1201849.3687026238</v>
      </c>
      <c r="AQ208" s="3">
        <f>-_xll.EURO(N208,O208,Z208,Z208,R208,U208,0,1)</f>
        <v>5.5016920659210627E-2</v>
      </c>
    </row>
    <row r="209" spans="1:43">
      <c r="A209" s="47">
        <f t="shared" si="149"/>
        <v>44409</v>
      </c>
      <c r="B209" s="48">
        <f t="shared" si="125"/>
        <v>205479</v>
      </c>
      <c r="C209" s="40">
        <f t="shared" si="126"/>
        <v>6369849</v>
      </c>
      <c r="D209" s="40">
        <f t="shared" si="127"/>
        <v>1668209.1030087089</v>
      </c>
      <c r="E209" s="61">
        <f>VLOOKUP($A209,[3]!CurveTable,MATCH($E$4,[3]!CurveType,0))</f>
        <v>5.5824999999999996</v>
      </c>
      <c r="F209" s="129"/>
      <c r="G209" s="49">
        <f t="shared" si="128"/>
        <v>5.5824999999999996</v>
      </c>
      <c r="H209" s="61">
        <f t="shared" si="123"/>
        <v>0</v>
      </c>
      <c r="I209" s="49"/>
      <c r="J209" s="49">
        <f t="shared" si="129"/>
        <v>0</v>
      </c>
      <c r="K209" s="52"/>
      <c r="L209" s="52"/>
      <c r="M209" s="52"/>
      <c r="N209" s="49">
        <f t="shared" si="150"/>
        <v>5.1724999999999994</v>
      </c>
      <c r="O209" s="49">
        <f t="shared" si="131"/>
        <v>3.75</v>
      </c>
      <c r="P209" s="49"/>
      <c r="Q209" s="127">
        <f t="shared" si="130"/>
        <v>0.17</v>
      </c>
      <c r="R209" s="61">
        <f>Q209+Summary!C$25</f>
        <v>0.17</v>
      </c>
      <c r="S209" s="61"/>
      <c r="T209" s="70">
        <f t="shared" si="132"/>
        <v>44409</v>
      </c>
      <c r="U209" s="69">
        <f t="shared" si="124"/>
        <v>7404</v>
      </c>
      <c r="W209" s="7">
        <f t="shared" si="133"/>
        <v>31</v>
      </c>
      <c r="X209" s="51">
        <f t="shared" si="134"/>
        <v>44409</v>
      </c>
      <c r="Y209" s="7">
        <f t="shared" si="135"/>
        <v>7404</v>
      </c>
      <c r="Z209" s="60">
        <f>VLOOKUP($A209,[3]!CurveTable,MATCH($Z$4,[3]!CurveType,0))</f>
        <v>6.7199790258722497E-2</v>
      </c>
      <c r="AA209" s="55">
        <f t="shared" si="136"/>
        <v>0.26189146760130561</v>
      </c>
      <c r="AB209" s="7">
        <f t="shared" si="137"/>
        <v>1</v>
      </c>
      <c r="AC209" s="7">
        <f t="shared" si="138"/>
        <v>31</v>
      </c>
      <c r="AD209" s="43">
        <f t="shared" si="139"/>
        <v>9312777.3175461162</v>
      </c>
      <c r="AE209" s="43">
        <f t="shared" si="140"/>
        <v>0</v>
      </c>
      <c r="AF209" s="43">
        <f t="shared" si="141"/>
        <v>9312777.3175461162</v>
      </c>
      <c r="AG209" s="43">
        <f t="shared" si="142"/>
        <v>0</v>
      </c>
      <c r="AH209" s="43">
        <f t="shared" si="143"/>
        <v>0</v>
      </c>
      <c r="AI209" s="43">
        <f t="shared" si="144"/>
        <v>0</v>
      </c>
      <c r="AJ209" s="43">
        <f t="shared" si="145"/>
        <v>0</v>
      </c>
      <c r="AK209" s="43">
        <f t="shared" si="146"/>
        <v>0</v>
      </c>
      <c r="AL209" s="43">
        <f t="shared" si="147"/>
        <v>0</v>
      </c>
      <c r="AO209" s="14">
        <f>_xll.EURO(N209,O209,Z209,Z209,R209,U209,0,0)</f>
        <v>0.18628968320899042</v>
      </c>
      <c r="AP209" s="90">
        <f t="shared" si="148"/>
        <v>1186637.1522991045</v>
      </c>
      <c r="AQ209" s="3">
        <f>-_xll.EURO(N209,O209,Z209,Z209,R209,U209,0,1)</f>
        <v>5.4042016868822332E-2</v>
      </c>
    </row>
    <row r="210" spans="1:43">
      <c r="A210" s="47">
        <f t="shared" si="149"/>
        <v>44440</v>
      </c>
      <c r="B210" s="48">
        <f t="shared" si="125"/>
        <v>205479</v>
      </c>
      <c r="C210" s="40">
        <f t="shared" si="126"/>
        <v>6164370</v>
      </c>
      <c r="D210" s="40">
        <f t="shared" si="127"/>
        <v>1605144.5757475253</v>
      </c>
      <c r="E210" s="61">
        <f>VLOOKUP($A210,[3]!CurveTable,MATCH($E$4,[3]!CurveType,0))</f>
        <v>5.5875000000000004</v>
      </c>
      <c r="F210" s="129"/>
      <c r="G210" s="49">
        <f t="shared" si="128"/>
        <v>5.5875000000000004</v>
      </c>
      <c r="H210" s="61">
        <f t="shared" si="123"/>
        <v>0</v>
      </c>
      <c r="I210" s="49"/>
      <c r="J210" s="49">
        <f t="shared" si="129"/>
        <v>0</v>
      </c>
      <c r="K210" s="52"/>
      <c r="L210" s="52"/>
      <c r="M210" s="52"/>
      <c r="N210" s="49">
        <f t="shared" si="150"/>
        <v>5.1775000000000002</v>
      </c>
      <c r="O210" s="49">
        <f t="shared" si="131"/>
        <v>3.75</v>
      </c>
      <c r="P210" s="49"/>
      <c r="Q210" s="127">
        <f t="shared" si="130"/>
        <v>0.17</v>
      </c>
      <c r="R210" s="61">
        <f>Q210+Summary!C$25</f>
        <v>0.17</v>
      </c>
      <c r="S210" s="61"/>
      <c r="T210" s="70">
        <f t="shared" si="132"/>
        <v>44440</v>
      </c>
      <c r="U210" s="69">
        <f t="shared" si="124"/>
        <v>7435</v>
      </c>
      <c r="W210" s="7">
        <f t="shared" si="133"/>
        <v>30</v>
      </c>
      <c r="X210" s="51">
        <f t="shared" si="134"/>
        <v>44440</v>
      </c>
      <c r="Y210" s="7">
        <f t="shared" si="135"/>
        <v>7435</v>
      </c>
      <c r="Z210" s="60">
        <f>VLOOKUP($A210,[3]!CurveTable,MATCH($Z$4,[3]!CurveType,0))</f>
        <v>6.7206759599512306E-2</v>
      </c>
      <c r="AA210" s="55">
        <f t="shared" si="136"/>
        <v>0.26039069292523409</v>
      </c>
      <c r="AB210" s="7">
        <f t="shared" si="137"/>
        <v>1</v>
      </c>
      <c r="AC210" s="7">
        <f t="shared" si="138"/>
        <v>30</v>
      </c>
      <c r="AD210" s="43">
        <f t="shared" si="139"/>
        <v>8968745.3169892989</v>
      </c>
      <c r="AE210" s="43">
        <f t="shared" si="140"/>
        <v>0</v>
      </c>
      <c r="AF210" s="43">
        <f t="shared" si="141"/>
        <v>8968745.3169892989</v>
      </c>
      <c r="AG210" s="43">
        <f t="shared" si="142"/>
        <v>0</v>
      </c>
      <c r="AH210" s="43">
        <f t="shared" si="143"/>
        <v>0</v>
      </c>
      <c r="AI210" s="43">
        <f t="shared" si="144"/>
        <v>0</v>
      </c>
      <c r="AJ210" s="43">
        <f t="shared" si="145"/>
        <v>0</v>
      </c>
      <c r="AK210" s="43">
        <f t="shared" si="146"/>
        <v>0</v>
      </c>
      <c r="AL210" s="43">
        <f t="shared" si="147"/>
        <v>0</v>
      </c>
      <c r="AO210" s="14">
        <f>_xll.EURO(N210,O210,Z210,Z210,R210,U210,0,0)</f>
        <v>0.1855447706057749</v>
      </c>
      <c r="AP210" s="90">
        <f t="shared" si="148"/>
        <v>1143766.6175791207</v>
      </c>
      <c r="AQ210" s="3">
        <f>-_xll.EURO(N210,O210,Z210,Z210,R210,U210,0,1)</f>
        <v>5.3640021630582832E-2</v>
      </c>
    </row>
    <row r="211" spans="1:43">
      <c r="A211" s="47">
        <f t="shared" si="149"/>
        <v>44470</v>
      </c>
      <c r="B211" s="48">
        <f t="shared" si="125"/>
        <v>205479</v>
      </c>
      <c r="C211" s="40">
        <f t="shared" si="126"/>
        <v>6369849</v>
      </c>
      <c r="D211" s="40">
        <f t="shared" si="127"/>
        <v>1649448.4308325476</v>
      </c>
      <c r="E211" s="61">
        <f>VLOOKUP($A211,[3]!CurveTable,MATCH($E$4,[3]!CurveType,0))</f>
        <v>5.6174999999999997</v>
      </c>
      <c r="F211" s="129"/>
      <c r="G211" s="49">
        <f t="shared" si="128"/>
        <v>5.6174999999999997</v>
      </c>
      <c r="H211" s="61">
        <f t="shared" si="123"/>
        <v>0</v>
      </c>
      <c r="I211" s="49"/>
      <c r="J211" s="49">
        <f t="shared" si="129"/>
        <v>0</v>
      </c>
      <c r="K211" s="52"/>
      <c r="L211" s="52"/>
      <c r="M211" s="52"/>
      <c r="N211" s="49">
        <f t="shared" si="150"/>
        <v>5.2074999999999996</v>
      </c>
      <c r="O211" s="49">
        <f t="shared" si="131"/>
        <v>3.75</v>
      </c>
      <c r="P211" s="49"/>
      <c r="Q211" s="127">
        <f t="shared" si="130"/>
        <v>0.17</v>
      </c>
      <c r="R211" s="61">
        <f>Q211+Summary!C$25</f>
        <v>0.17</v>
      </c>
      <c r="S211" s="61"/>
      <c r="T211" s="70">
        <f t="shared" si="132"/>
        <v>44470</v>
      </c>
      <c r="U211" s="69">
        <f t="shared" si="124"/>
        <v>7465</v>
      </c>
      <c r="W211" s="7">
        <f t="shared" si="133"/>
        <v>31</v>
      </c>
      <c r="X211" s="51">
        <f t="shared" si="134"/>
        <v>44470</v>
      </c>
      <c r="Y211" s="7">
        <f t="shared" si="135"/>
        <v>7465</v>
      </c>
      <c r="Z211" s="60">
        <f>VLOOKUP($A211,[3]!CurveTable,MATCH($Z$4,[3]!CurveType,0))</f>
        <v>6.7213504122872497E-2</v>
      </c>
      <c r="AA211" s="55">
        <f t="shared" si="136"/>
        <v>0.25894623731779948</v>
      </c>
      <c r="AB211" s="7">
        <f t="shared" si="137"/>
        <v>1</v>
      </c>
      <c r="AC211" s="7">
        <f t="shared" si="138"/>
        <v>31</v>
      </c>
      <c r="AD211" s="43">
        <f t="shared" si="139"/>
        <v>9265776.5602018349</v>
      </c>
      <c r="AE211" s="43">
        <f t="shared" si="140"/>
        <v>0</v>
      </c>
      <c r="AF211" s="43">
        <f t="shared" si="141"/>
        <v>9265776.5602018349</v>
      </c>
      <c r="AG211" s="43">
        <f t="shared" si="142"/>
        <v>0</v>
      </c>
      <c r="AH211" s="43">
        <f t="shared" si="143"/>
        <v>0</v>
      </c>
      <c r="AI211" s="43">
        <f t="shared" si="144"/>
        <v>0</v>
      </c>
      <c r="AJ211" s="43">
        <f t="shared" si="145"/>
        <v>0</v>
      </c>
      <c r="AK211" s="43">
        <f t="shared" si="146"/>
        <v>0</v>
      </c>
      <c r="AL211" s="43">
        <f t="shared" si="147"/>
        <v>0</v>
      </c>
      <c r="AO211" s="14">
        <f>_xll.EURO(N211,O211,Z211,Z211,R211,U211,0,0)</f>
        <v>0.18349098245321066</v>
      </c>
      <c r="AP211" s="90">
        <f t="shared" si="148"/>
        <v>1168809.8510886014</v>
      </c>
      <c r="AQ211" s="3">
        <f>-_xll.EURO(N211,O211,Z211,Z211,R211,U211,0,1)</f>
        <v>5.2794808435775276E-2</v>
      </c>
    </row>
    <row r="212" spans="1:43">
      <c r="A212" s="47">
        <f t="shared" si="149"/>
        <v>44501</v>
      </c>
      <c r="B212" s="48">
        <f t="shared" si="125"/>
        <v>205479</v>
      </c>
      <c r="C212" s="40">
        <f t="shared" si="126"/>
        <v>6164370</v>
      </c>
      <c r="D212" s="40">
        <f t="shared" si="127"/>
        <v>1587089.5539675059</v>
      </c>
      <c r="E212" s="61">
        <f>VLOOKUP($A212,[3]!CurveTable,MATCH($E$4,[3]!CurveType,0))</f>
        <v>5.7275</v>
      </c>
      <c r="F212" s="129"/>
      <c r="G212" s="49">
        <f t="shared" si="128"/>
        <v>5.7275</v>
      </c>
      <c r="H212" s="61">
        <f t="shared" si="123"/>
        <v>0</v>
      </c>
      <c r="I212" s="49"/>
      <c r="J212" s="49">
        <f t="shared" si="129"/>
        <v>0</v>
      </c>
      <c r="K212" s="52"/>
      <c r="L212" s="52"/>
      <c r="M212" s="52"/>
      <c r="N212" s="49">
        <f t="shared" si="150"/>
        <v>5.3174999999999999</v>
      </c>
      <c r="O212" s="49">
        <f t="shared" si="131"/>
        <v>3.75</v>
      </c>
      <c r="P212" s="49"/>
      <c r="Q212" s="127">
        <f t="shared" si="130"/>
        <v>0.17</v>
      </c>
      <c r="R212" s="61">
        <f>Q212+Summary!C$25</f>
        <v>0.17</v>
      </c>
      <c r="S212" s="61"/>
      <c r="T212" s="70">
        <f t="shared" si="132"/>
        <v>44501</v>
      </c>
      <c r="U212" s="69">
        <f t="shared" si="124"/>
        <v>7496</v>
      </c>
      <c r="W212" s="7">
        <f t="shared" si="133"/>
        <v>30</v>
      </c>
      <c r="X212" s="51">
        <f t="shared" si="134"/>
        <v>44501</v>
      </c>
      <c r="Y212" s="7">
        <f t="shared" si="135"/>
        <v>7496</v>
      </c>
      <c r="Z212" s="60">
        <f>VLOOKUP($A212,[3]!CurveTable,MATCH($Z$4,[3]!CurveType,0))</f>
        <v>6.7220473463694808E-2</v>
      </c>
      <c r="AA212" s="55">
        <f t="shared" si="136"/>
        <v>0.2574617607261579</v>
      </c>
      <c r="AB212" s="7">
        <f t="shared" si="137"/>
        <v>1</v>
      </c>
      <c r="AC212" s="7">
        <f t="shared" si="138"/>
        <v>30</v>
      </c>
      <c r="AD212" s="43">
        <f t="shared" si="139"/>
        <v>9090055.4203488901</v>
      </c>
      <c r="AE212" s="43">
        <f t="shared" si="140"/>
        <v>0</v>
      </c>
      <c r="AF212" s="43">
        <f t="shared" si="141"/>
        <v>9090055.4203488901</v>
      </c>
      <c r="AG212" s="43">
        <f t="shared" si="142"/>
        <v>0</v>
      </c>
      <c r="AH212" s="43">
        <f t="shared" si="143"/>
        <v>0</v>
      </c>
      <c r="AI212" s="43">
        <f t="shared" si="144"/>
        <v>0</v>
      </c>
      <c r="AJ212" s="43">
        <f t="shared" si="145"/>
        <v>0</v>
      </c>
      <c r="AK212" s="43">
        <f t="shared" si="146"/>
        <v>0</v>
      </c>
      <c r="AL212" s="43">
        <f t="shared" si="147"/>
        <v>0</v>
      </c>
      <c r="AO212" s="14">
        <f>_xll.EURO(N212,O212,Z212,Z212,R212,U212,0,0)</f>
        <v>0.17735397819469556</v>
      </c>
      <c r="AP212" s="90">
        <f t="shared" si="148"/>
        <v>1093275.5425640354</v>
      </c>
      <c r="AQ212" s="3">
        <f>-_xll.EURO(N212,O212,Z212,Z212,R212,U212,0,1)</f>
        <v>5.0554067059328023E-2</v>
      </c>
    </row>
    <row r="213" spans="1:43">
      <c r="A213" s="47">
        <f t="shared" si="149"/>
        <v>44531</v>
      </c>
      <c r="B213" s="48">
        <f t="shared" si="125"/>
        <v>205479</v>
      </c>
      <c r="C213" s="40">
        <f t="shared" si="126"/>
        <v>6369849</v>
      </c>
      <c r="D213" s="40">
        <f t="shared" si="127"/>
        <v>1630891.5163238659</v>
      </c>
      <c r="E213" s="61">
        <f>VLOOKUP($A213,[3]!CurveTable,MATCH($E$4,[3]!CurveType,0))</f>
        <v>5.8475000000000001</v>
      </c>
      <c r="F213" s="129"/>
      <c r="G213" s="49">
        <f t="shared" si="128"/>
        <v>5.8475000000000001</v>
      </c>
      <c r="H213" s="61">
        <f t="shared" si="123"/>
        <v>0</v>
      </c>
      <c r="I213" s="49"/>
      <c r="J213" s="49">
        <f t="shared" si="129"/>
        <v>0</v>
      </c>
      <c r="K213" s="52"/>
      <c r="L213" s="52"/>
      <c r="M213" s="52"/>
      <c r="N213" s="49">
        <f t="shared" si="150"/>
        <v>5.4375</v>
      </c>
      <c r="O213" s="49">
        <f t="shared" si="131"/>
        <v>3.75</v>
      </c>
      <c r="P213" s="49"/>
      <c r="Q213" s="127">
        <f t="shared" si="130"/>
        <v>0.17</v>
      </c>
      <c r="R213" s="61">
        <f>Q213+Summary!C$25</f>
        <v>0.17</v>
      </c>
      <c r="S213" s="61"/>
      <c r="T213" s="70">
        <f t="shared" si="132"/>
        <v>44531</v>
      </c>
      <c r="U213" s="69">
        <f t="shared" si="124"/>
        <v>7526</v>
      </c>
      <c r="W213" s="7">
        <f t="shared" si="133"/>
        <v>31</v>
      </c>
      <c r="X213" s="51">
        <f t="shared" si="134"/>
        <v>44531</v>
      </c>
      <c r="Y213" s="7">
        <f t="shared" si="135"/>
        <v>7526</v>
      </c>
      <c r="Z213" s="60">
        <f>VLOOKUP($A213,[3]!CurveTable,MATCH($Z$4,[3]!CurveType,0))</f>
        <v>6.72272179870856E-2</v>
      </c>
      <c r="AA213" s="55">
        <f t="shared" si="136"/>
        <v>0.25603299486751818</v>
      </c>
      <c r="AB213" s="7">
        <f t="shared" si="137"/>
        <v>1</v>
      </c>
      <c r="AC213" s="7">
        <f t="shared" si="138"/>
        <v>31</v>
      </c>
      <c r="AD213" s="43">
        <f t="shared" si="139"/>
        <v>9536638.141703805</v>
      </c>
      <c r="AE213" s="43">
        <f t="shared" si="140"/>
        <v>0</v>
      </c>
      <c r="AF213" s="43">
        <f t="shared" si="141"/>
        <v>9536638.141703805</v>
      </c>
      <c r="AG213" s="43">
        <f t="shared" si="142"/>
        <v>0</v>
      </c>
      <c r="AH213" s="43">
        <f t="shared" si="143"/>
        <v>0</v>
      </c>
      <c r="AI213" s="43">
        <f t="shared" si="144"/>
        <v>0</v>
      </c>
      <c r="AJ213" s="43">
        <f t="shared" si="145"/>
        <v>0</v>
      </c>
      <c r="AK213" s="43">
        <f t="shared" si="146"/>
        <v>0</v>
      </c>
      <c r="AL213" s="43">
        <f t="shared" si="147"/>
        <v>0</v>
      </c>
      <c r="AO213" s="14">
        <f>_xll.EURO(N213,O213,Z213,Z213,R213,U213,0,0)</f>
        <v>0.17101604515479502</v>
      </c>
      <c r="AP213" s="90">
        <f t="shared" si="148"/>
        <v>1089346.3842132259</v>
      </c>
      <c r="AQ213" s="3">
        <f>-_xll.EURO(N213,O213,Z213,Z213,R213,U213,0,1)</f>
        <v>4.8271244217493972E-2</v>
      </c>
    </row>
    <row r="214" spans="1:43">
      <c r="A214" s="47">
        <f t="shared" si="149"/>
        <v>44562</v>
      </c>
      <c r="B214" s="48">
        <f t="shared" si="125"/>
        <v>205479</v>
      </c>
      <c r="C214" s="40">
        <f t="shared" si="126"/>
        <v>6369849</v>
      </c>
      <c r="D214" s="40">
        <f t="shared" si="127"/>
        <v>1621538.3564097413</v>
      </c>
      <c r="E214" s="61">
        <f>VLOOKUP($A214,[3]!CurveTable,MATCH($E$4,[3]!CurveType,0))</f>
        <v>5.9375</v>
      </c>
      <c r="F214" s="129"/>
      <c r="G214" s="49">
        <f t="shared" si="128"/>
        <v>5.9375</v>
      </c>
      <c r="H214" s="61">
        <f t="shared" si="123"/>
        <v>0</v>
      </c>
      <c r="I214" s="49"/>
      <c r="J214" s="49">
        <f t="shared" si="129"/>
        <v>0</v>
      </c>
      <c r="K214" s="52"/>
      <c r="L214" s="52"/>
      <c r="M214" s="52"/>
      <c r="N214" s="49">
        <f t="shared" si="150"/>
        <v>5.5274999999999999</v>
      </c>
      <c r="O214" s="49">
        <f t="shared" si="131"/>
        <v>3.75</v>
      </c>
      <c r="P214" s="49"/>
      <c r="Q214" s="127">
        <f t="shared" si="130"/>
        <v>0.17</v>
      </c>
      <c r="R214" s="61">
        <f>Q214+Summary!C$25</f>
        <v>0.17</v>
      </c>
      <c r="S214" s="61"/>
      <c r="T214" s="70">
        <f t="shared" si="132"/>
        <v>44562</v>
      </c>
      <c r="U214" s="69">
        <f t="shared" si="124"/>
        <v>7557</v>
      </c>
      <c r="W214" s="7">
        <f t="shared" si="133"/>
        <v>31</v>
      </c>
      <c r="X214" s="51">
        <f t="shared" si="134"/>
        <v>44562</v>
      </c>
      <c r="Y214" s="7">
        <f t="shared" si="135"/>
        <v>7557</v>
      </c>
      <c r="Z214" s="60">
        <f>VLOOKUP($A214,[3]!CurveTable,MATCH($Z$4,[3]!CurveType,0))</f>
        <v>6.7234187327938497E-2</v>
      </c>
      <c r="AA214" s="55">
        <f t="shared" si="136"/>
        <v>0.25456464610224533</v>
      </c>
      <c r="AB214" s="7">
        <f t="shared" si="137"/>
        <v>1</v>
      </c>
      <c r="AC214" s="7">
        <f t="shared" si="138"/>
        <v>31</v>
      </c>
      <c r="AD214" s="43">
        <f t="shared" si="139"/>
        <v>9627883.9911828395</v>
      </c>
      <c r="AE214" s="43">
        <f t="shared" si="140"/>
        <v>0</v>
      </c>
      <c r="AF214" s="43">
        <f t="shared" si="141"/>
        <v>9627883.9911828395</v>
      </c>
      <c r="AG214" s="43">
        <f t="shared" si="142"/>
        <v>0</v>
      </c>
      <c r="AH214" s="43">
        <f t="shared" si="143"/>
        <v>0</v>
      </c>
      <c r="AI214" s="43">
        <f t="shared" si="144"/>
        <v>0</v>
      </c>
      <c r="AJ214" s="43">
        <f t="shared" si="145"/>
        <v>0</v>
      </c>
      <c r="AK214" s="43">
        <f t="shared" si="146"/>
        <v>0</v>
      </c>
      <c r="AL214" s="43">
        <f t="shared" si="147"/>
        <v>0</v>
      </c>
      <c r="AO214" s="14">
        <f>_xll.EURO(N214,O214,Z214,Z214,R214,U214,0,0)</f>
        <v>0.16635146466699996</v>
      </c>
      <c r="AP214" s="90">
        <f t="shared" si="148"/>
        <v>1059633.7108576251</v>
      </c>
      <c r="AQ214" s="3">
        <f>-_xll.EURO(N214,O214,Z214,Z214,R214,U214,0,1)</f>
        <v>4.656940105291487E-2</v>
      </c>
    </row>
    <row r="215" spans="1:43">
      <c r="A215" s="47">
        <f t="shared" si="149"/>
        <v>44593</v>
      </c>
      <c r="B215" s="48">
        <f t="shared" si="125"/>
        <v>205479</v>
      </c>
      <c r="C215" s="40">
        <f t="shared" si="126"/>
        <v>5753412</v>
      </c>
      <c r="D215" s="40">
        <f t="shared" si="127"/>
        <v>1456214.0575858341</v>
      </c>
      <c r="E215" s="61">
        <f>VLOOKUP($A215,[3]!CurveTable,MATCH($E$4,[3]!CurveType,0))</f>
        <v>5.8174999999999999</v>
      </c>
      <c r="F215" s="129"/>
      <c r="G215" s="49">
        <f t="shared" si="128"/>
        <v>5.8174999999999999</v>
      </c>
      <c r="H215" s="61">
        <f t="shared" si="123"/>
        <v>0</v>
      </c>
      <c r="I215" s="49"/>
      <c r="J215" s="49">
        <f t="shared" si="129"/>
        <v>0</v>
      </c>
      <c r="K215" s="52"/>
      <c r="L215" s="52"/>
      <c r="M215" s="52"/>
      <c r="N215" s="49">
        <f t="shared" si="150"/>
        <v>5.4074999999999998</v>
      </c>
      <c r="O215" s="49">
        <f t="shared" si="131"/>
        <v>3.75</v>
      </c>
      <c r="P215" s="49"/>
      <c r="Q215" s="127">
        <f t="shared" si="130"/>
        <v>0.17</v>
      </c>
      <c r="R215" s="61">
        <f>Q215+Summary!C$25</f>
        <v>0.17</v>
      </c>
      <c r="S215" s="61"/>
      <c r="T215" s="70">
        <f t="shared" si="132"/>
        <v>44593</v>
      </c>
      <c r="U215" s="69">
        <f t="shared" si="124"/>
        <v>7588</v>
      </c>
      <c r="W215" s="7">
        <f t="shared" si="133"/>
        <v>28</v>
      </c>
      <c r="X215" s="51">
        <f t="shared" si="134"/>
        <v>44593</v>
      </c>
      <c r="Y215" s="7">
        <f t="shared" si="135"/>
        <v>7588</v>
      </c>
      <c r="Z215" s="60">
        <f>VLOOKUP($A215,[3]!CurveTable,MATCH($Z$4,[3]!CurveType,0))</f>
        <v>6.7241156668808297E-2</v>
      </c>
      <c r="AA215" s="55">
        <f t="shared" si="136"/>
        <v>0.25310442874347155</v>
      </c>
      <c r="AB215" s="7">
        <f t="shared" si="137"/>
        <v>1</v>
      </c>
      <c r="AC215" s="7">
        <f t="shared" si="138"/>
        <v>28</v>
      </c>
      <c r="AD215" s="43">
        <f t="shared" si="139"/>
        <v>8471525.2800055891</v>
      </c>
      <c r="AE215" s="43">
        <f t="shared" si="140"/>
        <v>0</v>
      </c>
      <c r="AF215" s="43">
        <f t="shared" si="141"/>
        <v>8471525.2800055891</v>
      </c>
      <c r="AG215" s="43">
        <f t="shared" si="142"/>
        <v>0</v>
      </c>
      <c r="AH215" s="43">
        <f t="shared" si="143"/>
        <v>0</v>
      </c>
      <c r="AI215" s="43">
        <f t="shared" si="144"/>
        <v>0</v>
      </c>
      <c r="AJ215" s="43">
        <f t="shared" si="145"/>
        <v>0</v>
      </c>
      <c r="AK215" s="43">
        <f t="shared" si="146"/>
        <v>0</v>
      </c>
      <c r="AL215" s="43">
        <f t="shared" si="147"/>
        <v>0</v>
      </c>
      <c r="AO215" s="14">
        <f>_xll.EURO(N215,O215,Z215,Z215,R215,U215,0,0)</f>
        <v>0.17163463101075738</v>
      </c>
      <c r="AP215" s="90">
        <f t="shared" si="148"/>
        <v>987484.74567286368</v>
      </c>
      <c r="AQ215" s="3">
        <f>-_xll.EURO(N215,O215,Z215,Z215,R215,U215,0,1)</f>
        <v>4.8221167510429992E-2</v>
      </c>
    </row>
    <row r="216" spans="1:43">
      <c r="A216" s="47">
        <f t="shared" si="149"/>
        <v>44621</v>
      </c>
      <c r="B216" s="48">
        <f t="shared" si="125"/>
        <v>205479</v>
      </c>
      <c r="C216" s="40">
        <f t="shared" si="126"/>
        <v>6369849</v>
      </c>
      <c r="D216" s="40">
        <f t="shared" si="127"/>
        <v>1603880.0503735635</v>
      </c>
      <c r="E216" s="61">
        <f>VLOOKUP($A216,[3]!CurveTable,MATCH($E$4,[3]!CurveType,0))</f>
        <v>5.6785000000000005</v>
      </c>
      <c r="F216" s="129"/>
      <c r="G216" s="49">
        <f t="shared" si="128"/>
        <v>5.6785000000000005</v>
      </c>
      <c r="H216" s="61">
        <f t="shared" si="123"/>
        <v>0</v>
      </c>
      <c r="I216" s="49"/>
      <c r="J216" s="49">
        <f t="shared" si="129"/>
        <v>0</v>
      </c>
      <c r="K216" s="52"/>
      <c r="L216" s="52"/>
      <c r="M216" s="52"/>
      <c r="N216" s="49">
        <f t="shared" si="150"/>
        <v>5.2685000000000004</v>
      </c>
      <c r="O216" s="49">
        <f t="shared" si="131"/>
        <v>3.75</v>
      </c>
      <c r="P216" s="49"/>
      <c r="Q216" s="127">
        <f t="shared" si="130"/>
        <v>0.17</v>
      </c>
      <c r="R216" s="61">
        <f>Q216+Summary!C$25</f>
        <v>0.17</v>
      </c>
      <c r="S216" s="61"/>
      <c r="T216" s="70">
        <f t="shared" si="132"/>
        <v>44621</v>
      </c>
      <c r="U216" s="69">
        <f t="shared" si="124"/>
        <v>7616</v>
      </c>
      <c r="W216" s="7">
        <f t="shared" si="133"/>
        <v>31</v>
      </c>
      <c r="X216" s="51">
        <f t="shared" si="134"/>
        <v>44621</v>
      </c>
      <c r="Y216" s="7">
        <f t="shared" si="135"/>
        <v>7616</v>
      </c>
      <c r="Z216" s="60">
        <f>VLOOKUP($A216,[3]!CurveTable,MATCH($Z$4,[3]!CurveType,0))</f>
        <v>6.7247451557349402E-2</v>
      </c>
      <c r="AA216" s="55">
        <f t="shared" si="136"/>
        <v>0.25179247583004927</v>
      </c>
      <c r="AB216" s="7">
        <f t="shared" si="137"/>
        <v>1</v>
      </c>
      <c r="AC216" s="7">
        <f t="shared" si="138"/>
        <v>31</v>
      </c>
      <c r="AD216" s="43">
        <f t="shared" si="139"/>
        <v>9107632.8660462815</v>
      </c>
      <c r="AE216" s="43">
        <f t="shared" si="140"/>
        <v>0</v>
      </c>
      <c r="AF216" s="43">
        <f t="shared" si="141"/>
        <v>9107632.8660462815</v>
      </c>
      <c r="AG216" s="43">
        <f t="shared" si="142"/>
        <v>0</v>
      </c>
      <c r="AH216" s="43">
        <f t="shared" si="143"/>
        <v>0</v>
      </c>
      <c r="AI216" s="43">
        <f t="shared" si="144"/>
        <v>0</v>
      </c>
      <c r="AJ216" s="43">
        <f t="shared" si="145"/>
        <v>0</v>
      </c>
      <c r="AK216" s="43">
        <f t="shared" si="146"/>
        <v>0</v>
      </c>
      <c r="AL216" s="43">
        <f t="shared" si="147"/>
        <v>0</v>
      </c>
      <c r="AO216" s="14">
        <f>_xll.EURO(N216,O216,Z216,Z216,R216,U216,0,0)</f>
        <v>0.17808153059806653</v>
      </c>
      <c r="AP216" s="90">
        <f t="shared" si="148"/>
        <v>1134352.4595985634</v>
      </c>
      <c r="AQ216" s="3">
        <f>-_xll.EURO(N216,O216,Z216,Z216,R216,U216,0,1)</f>
        <v>5.0285811732619409E-2</v>
      </c>
    </row>
    <row r="217" spans="1:43">
      <c r="A217" s="47">
        <f t="shared" si="149"/>
        <v>44652</v>
      </c>
      <c r="B217" s="48">
        <f t="shared" si="125"/>
        <v>205479</v>
      </c>
      <c r="C217" s="40">
        <f t="shared" si="126"/>
        <v>6164370</v>
      </c>
      <c r="D217" s="40">
        <f t="shared" si="127"/>
        <v>1543235.3268835896</v>
      </c>
      <c r="E217" s="61">
        <f>VLOOKUP($A217,[3]!CurveTable,MATCH($E$4,[3]!CurveType,0))</f>
        <v>5.5085000000000006</v>
      </c>
      <c r="F217" s="129"/>
      <c r="G217" s="49">
        <f t="shared" si="128"/>
        <v>5.5085000000000006</v>
      </c>
      <c r="H217" s="61">
        <f t="shared" si="123"/>
        <v>0</v>
      </c>
      <c r="I217" s="49"/>
      <c r="J217" s="49">
        <f t="shared" si="129"/>
        <v>0</v>
      </c>
      <c r="K217" s="52"/>
      <c r="L217" s="52"/>
      <c r="M217" s="52"/>
      <c r="N217" s="49">
        <f t="shared" si="150"/>
        <v>5.0985000000000005</v>
      </c>
      <c r="O217" s="49">
        <f t="shared" si="131"/>
        <v>3.75</v>
      </c>
      <c r="P217" s="49"/>
      <c r="Q217" s="127">
        <f t="shared" si="130"/>
        <v>0.17</v>
      </c>
      <c r="R217" s="61">
        <f>Q217+Summary!C$25</f>
        <v>0.17</v>
      </c>
      <c r="S217" s="61"/>
      <c r="T217" s="70">
        <f t="shared" si="132"/>
        <v>44652</v>
      </c>
      <c r="U217" s="69">
        <f t="shared" si="124"/>
        <v>7647</v>
      </c>
      <c r="W217" s="7">
        <f t="shared" si="133"/>
        <v>30</v>
      </c>
      <c r="X217" s="51">
        <f t="shared" si="134"/>
        <v>44652</v>
      </c>
      <c r="Y217" s="7">
        <f t="shared" si="135"/>
        <v>7647</v>
      </c>
      <c r="Z217" s="60">
        <f>VLOOKUP($A217,[3]!CurveTable,MATCH($Z$4,[3]!CurveType,0))</f>
        <v>6.7254420898249304E-2</v>
      </c>
      <c r="AA217" s="55">
        <f t="shared" si="136"/>
        <v>0.25034761490364621</v>
      </c>
      <c r="AB217" s="7">
        <f t="shared" si="137"/>
        <v>1</v>
      </c>
      <c r="AC217" s="7">
        <f t="shared" si="138"/>
        <v>30</v>
      </c>
      <c r="AD217" s="43">
        <f t="shared" si="139"/>
        <v>8500911.7981382553</v>
      </c>
      <c r="AE217" s="43">
        <f t="shared" si="140"/>
        <v>0</v>
      </c>
      <c r="AF217" s="43">
        <f t="shared" si="141"/>
        <v>8500911.7981382553</v>
      </c>
      <c r="AG217" s="43">
        <f t="shared" si="142"/>
        <v>0</v>
      </c>
      <c r="AH217" s="43">
        <f t="shared" si="143"/>
        <v>0</v>
      </c>
      <c r="AI217" s="43">
        <f t="shared" si="144"/>
        <v>0</v>
      </c>
      <c r="AJ217" s="43">
        <f t="shared" si="145"/>
        <v>0</v>
      </c>
      <c r="AK217" s="43">
        <f t="shared" si="146"/>
        <v>0</v>
      </c>
      <c r="AL217" s="43">
        <f t="shared" si="147"/>
        <v>0</v>
      </c>
      <c r="AO217" s="14">
        <f>_xll.EURO(N217,O217,Z217,Z217,R217,U217,0,0)</f>
        <v>0.18636916120883656</v>
      </c>
      <c r="AP217" s="90">
        <f t="shared" si="148"/>
        <v>1148848.4662809158</v>
      </c>
      <c r="AQ217" s="3">
        <f>-_xll.EURO(N217,O217,Z217,Z217,R217,U217,0,1)</f>
        <v>5.2975401013067656E-2</v>
      </c>
    </row>
    <row r="218" spans="1:43">
      <c r="A218" s="47">
        <f t="shared" si="149"/>
        <v>44682</v>
      </c>
      <c r="B218" s="48">
        <f t="shared" si="125"/>
        <v>205479</v>
      </c>
      <c r="C218" s="40">
        <f t="shared" si="126"/>
        <v>6369849</v>
      </c>
      <c r="D218" s="40">
        <f t="shared" si="127"/>
        <v>1585818.4075135894</v>
      </c>
      <c r="E218" s="61">
        <f>VLOOKUP($A218,[3]!CurveTable,MATCH($E$4,[3]!CurveType,0))</f>
        <v>5.5674999999999999</v>
      </c>
      <c r="F218" s="129"/>
      <c r="G218" s="49">
        <f t="shared" si="128"/>
        <v>5.5674999999999999</v>
      </c>
      <c r="H218" s="61">
        <f t="shared" si="123"/>
        <v>0</v>
      </c>
      <c r="I218" s="49"/>
      <c r="J218" s="49">
        <f t="shared" si="129"/>
        <v>0</v>
      </c>
      <c r="K218" s="52"/>
      <c r="L218" s="52"/>
      <c r="M218" s="52"/>
      <c r="N218" s="49">
        <f t="shared" si="150"/>
        <v>5.1574999999999998</v>
      </c>
      <c r="O218" s="49">
        <f t="shared" si="131"/>
        <v>3.75</v>
      </c>
      <c r="P218" s="49"/>
      <c r="Q218" s="127">
        <f t="shared" si="130"/>
        <v>0.17</v>
      </c>
      <c r="R218" s="61">
        <f>Q218+Summary!C$25</f>
        <v>0.17</v>
      </c>
      <c r="S218" s="61"/>
      <c r="T218" s="70">
        <f t="shared" si="132"/>
        <v>44682</v>
      </c>
      <c r="U218" s="69">
        <f t="shared" si="124"/>
        <v>7677</v>
      </c>
      <c r="W218" s="7">
        <f t="shared" si="133"/>
        <v>31</v>
      </c>
      <c r="X218" s="51">
        <f t="shared" si="134"/>
        <v>44682</v>
      </c>
      <c r="Y218" s="7">
        <f t="shared" si="135"/>
        <v>7677</v>
      </c>
      <c r="Z218" s="60">
        <f>VLOOKUP($A218,[3]!CurveTable,MATCH($Z$4,[3]!CurveType,0))</f>
        <v>6.7261165421716104E-2</v>
      </c>
      <c r="AA218" s="55">
        <f t="shared" si="136"/>
        <v>0.24895698587416898</v>
      </c>
      <c r="AB218" s="7">
        <f t="shared" si="137"/>
        <v>1</v>
      </c>
      <c r="AC218" s="7">
        <f t="shared" si="138"/>
        <v>31</v>
      </c>
      <c r="AD218" s="43">
        <f t="shared" si="139"/>
        <v>8829043.9838319086</v>
      </c>
      <c r="AE218" s="43">
        <f t="shared" si="140"/>
        <v>0</v>
      </c>
      <c r="AF218" s="43">
        <f t="shared" si="141"/>
        <v>8829043.9838319086</v>
      </c>
      <c r="AG218" s="43">
        <f t="shared" si="142"/>
        <v>0</v>
      </c>
      <c r="AH218" s="43">
        <f t="shared" si="143"/>
        <v>0</v>
      </c>
      <c r="AI218" s="43">
        <f t="shared" si="144"/>
        <v>0</v>
      </c>
      <c r="AJ218" s="43">
        <f t="shared" si="145"/>
        <v>0</v>
      </c>
      <c r="AK218" s="43">
        <f t="shared" si="146"/>
        <v>0</v>
      </c>
      <c r="AL218" s="43">
        <f t="shared" si="147"/>
        <v>0</v>
      </c>
      <c r="AO218" s="14">
        <f>_xll.EURO(N218,O218,Z218,Z218,R218,U218,0,0)</f>
        <v>0.18279396034052287</v>
      </c>
      <c r="AP218" s="90">
        <f t="shared" si="148"/>
        <v>1164369.9254811192</v>
      </c>
      <c r="AQ218" s="3">
        <f>-_xll.EURO(N218,O218,Z218,Z218,R218,U218,0,1)</f>
        <v>5.1629336308375573E-2</v>
      </c>
    </row>
    <row r="219" spans="1:43">
      <c r="A219" s="47">
        <f t="shared" si="149"/>
        <v>44713</v>
      </c>
      <c r="B219" s="48">
        <f t="shared" si="125"/>
        <v>205479</v>
      </c>
      <c r="C219" s="40">
        <f t="shared" si="126"/>
        <v>6164370</v>
      </c>
      <c r="D219" s="40">
        <f t="shared" si="127"/>
        <v>1525853.18245582</v>
      </c>
      <c r="E219" s="61">
        <f>VLOOKUP($A219,[3]!CurveTable,MATCH($E$4,[3]!CurveType,0))</f>
        <v>5.6074999999999999</v>
      </c>
      <c r="F219" s="50"/>
      <c r="G219" s="49">
        <f t="shared" si="128"/>
        <v>5.6074999999999999</v>
      </c>
      <c r="H219" s="61">
        <f t="shared" si="123"/>
        <v>0</v>
      </c>
      <c r="I219" s="49"/>
      <c r="J219" s="49">
        <f t="shared" si="129"/>
        <v>0</v>
      </c>
      <c r="K219" s="52"/>
      <c r="L219" s="52"/>
      <c r="M219" s="52"/>
      <c r="N219" s="49">
        <f t="shared" si="150"/>
        <v>5.1974999999999998</v>
      </c>
      <c r="O219" s="49">
        <f t="shared" si="131"/>
        <v>3.75</v>
      </c>
      <c r="P219" s="49"/>
      <c r="Q219" s="127">
        <f t="shared" si="130"/>
        <v>0.17</v>
      </c>
      <c r="R219" s="61">
        <f>Q219+Summary!C$25</f>
        <v>0.17</v>
      </c>
      <c r="S219" s="61"/>
      <c r="T219" s="70">
        <f t="shared" si="132"/>
        <v>44713</v>
      </c>
      <c r="U219" s="69">
        <f t="shared" si="124"/>
        <v>7708</v>
      </c>
      <c r="W219" s="7">
        <f t="shared" si="133"/>
        <v>30</v>
      </c>
      <c r="X219" s="51">
        <f t="shared" si="134"/>
        <v>44713</v>
      </c>
      <c r="Y219" s="7">
        <f t="shared" si="135"/>
        <v>7708</v>
      </c>
      <c r="Z219" s="60">
        <f>VLOOKUP($A219,[3]!CurveTable,MATCH($Z$4,[3]!CurveType,0))</f>
        <v>6.7268134762647605E-2</v>
      </c>
      <c r="AA219" s="55">
        <f t="shared" si="136"/>
        <v>0.24752783860407795</v>
      </c>
      <c r="AB219" s="7">
        <f t="shared" si="137"/>
        <v>1</v>
      </c>
      <c r="AC219" s="7">
        <f t="shared" si="138"/>
        <v>30</v>
      </c>
      <c r="AD219" s="43">
        <f t="shared" si="139"/>
        <v>8556221.7206210103</v>
      </c>
      <c r="AE219" s="43">
        <f t="shared" si="140"/>
        <v>0</v>
      </c>
      <c r="AF219" s="43">
        <f t="shared" si="141"/>
        <v>8556221.7206210103</v>
      </c>
      <c r="AG219" s="43">
        <f t="shared" si="142"/>
        <v>0</v>
      </c>
      <c r="AH219" s="43">
        <f t="shared" si="143"/>
        <v>0</v>
      </c>
      <c r="AI219" s="43">
        <f t="shared" si="144"/>
        <v>0</v>
      </c>
      <c r="AJ219" s="43">
        <f t="shared" si="145"/>
        <v>0</v>
      </c>
      <c r="AK219" s="43">
        <f t="shared" si="146"/>
        <v>0</v>
      </c>
      <c r="AL219" s="43">
        <f t="shared" si="147"/>
        <v>0</v>
      </c>
      <c r="AO219" s="14">
        <f>_xll.EURO(N219,O219,Z219,Z219,R219,U219,0,0)</f>
        <v>0.18025590959200671</v>
      </c>
      <c r="AP219" s="90">
        <f t="shared" si="148"/>
        <v>1111164.1214116784</v>
      </c>
      <c r="AQ219" s="3">
        <f>-_xll.EURO(N219,O219,Z219,Z219,R219,U219,0,1)</f>
        <v>5.063943706548002E-2</v>
      </c>
    </row>
    <row r="220" spans="1:43">
      <c r="A220" s="47">
        <f t="shared" si="149"/>
        <v>44743</v>
      </c>
      <c r="B220" s="48">
        <f t="shared" si="125"/>
        <v>205479</v>
      </c>
      <c r="C220" s="40">
        <f t="shared" si="126"/>
        <v>6369849</v>
      </c>
      <c r="D220" s="40">
        <f t="shared" si="127"/>
        <v>1567953.2150358749</v>
      </c>
      <c r="E220" s="61">
        <f>VLOOKUP($A220,[3]!CurveTable,MATCH($E$4,[3]!CurveType,0))</f>
        <v>5.6524999999999999</v>
      </c>
      <c r="F220" s="50"/>
      <c r="G220" s="49">
        <f t="shared" si="128"/>
        <v>5.6524999999999999</v>
      </c>
      <c r="H220" s="61">
        <f t="shared" si="123"/>
        <v>0</v>
      </c>
      <c r="I220" s="49"/>
      <c r="J220" s="49">
        <f t="shared" si="129"/>
        <v>0</v>
      </c>
      <c r="K220" s="52"/>
      <c r="L220" s="52"/>
      <c r="M220" s="52"/>
      <c r="N220" s="49">
        <f t="shared" si="150"/>
        <v>5.2424999999999997</v>
      </c>
      <c r="O220" s="49">
        <f t="shared" si="131"/>
        <v>3.75</v>
      </c>
      <c r="P220" s="49"/>
      <c r="Q220" s="127">
        <f t="shared" si="130"/>
        <v>0.17</v>
      </c>
      <c r="R220" s="61">
        <f>Q220+Summary!C$25</f>
        <v>0.17</v>
      </c>
      <c r="S220" s="61"/>
      <c r="T220" s="70">
        <f t="shared" si="132"/>
        <v>44743</v>
      </c>
      <c r="U220" s="69">
        <f t="shared" si="124"/>
        <v>7738</v>
      </c>
      <c r="W220" s="7">
        <f t="shared" si="133"/>
        <v>31</v>
      </c>
      <c r="X220" s="51">
        <f t="shared" si="134"/>
        <v>44743</v>
      </c>
      <c r="Y220" s="7">
        <f t="shared" si="135"/>
        <v>7738</v>
      </c>
      <c r="Z220" s="60">
        <f>VLOOKUP($A220,[3]!CurveTable,MATCH($Z$4,[3]!CurveType,0))</f>
        <v>6.7274879286145506E-2</v>
      </c>
      <c r="AA220" s="55">
        <f t="shared" si="136"/>
        <v>0.24615233658378322</v>
      </c>
      <c r="AB220" s="7">
        <f t="shared" si="137"/>
        <v>1</v>
      </c>
      <c r="AC220" s="7">
        <f t="shared" si="138"/>
        <v>31</v>
      </c>
      <c r="AD220" s="43">
        <f t="shared" si="139"/>
        <v>8862855.547990283</v>
      </c>
      <c r="AE220" s="43">
        <f t="shared" si="140"/>
        <v>0</v>
      </c>
      <c r="AF220" s="43">
        <f t="shared" si="141"/>
        <v>8862855.547990283</v>
      </c>
      <c r="AG220" s="43">
        <f t="shared" si="142"/>
        <v>0</v>
      </c>
      <c r="AH220" s="43">
        <f t="shared" si="143"/>
        <v>0</v>
      </c>
      <c r="AI220" s="43">
        <f t="shared" si="144"/>
        <v>0</v>
      </c>
      <c r="AJ220" s="43">
        <f t="shared" si="145"/>
        <v>0</v>
      </c>
      <c r="AK220" s="43">
        <f t="shared" si="146"/>
        <v>0</v>
      </c>
      <c r="AL220" s="43">
        <f t="shared" si="147"/>
        <v>0</v>
      </c>
      <c r="AO220" s="14">
        <f>_xll.EURO(N220,O220,Z220,Z220,R220,U220,0,0)</f>
        <v>0.17753412523609319</v>
      </c>
      <c r="AP220" s="90">
        <f t="shared" si="148"/>
        <v>1130865.5701010029</v>
      </c>
      <c r="AQ220" s="3">
        <f>-_xll.EURO(N220,O220,Z220,Z220,R220,U220,0,1)</f>
        <v>4.9597963748601009E-2</v>
      </c>
    </row>
    <row r="221" spans="1:43" ht="13.5" thickBot="1">
      <c r="A221" s="47">
        <f t="shared" si="149"/>
        <v>44774</v>
      </c>
      <c r="B221" s="48">
        <f t="shared" si="125"/>
        <v>205479</v>
      </c>
      <c r="C221" s="40">
        <f t="shared" si="126"/>
        <v>6369849</v>
      </c>
      <c r="D221" s="40">
        <f t="shared" si="127"/>
        <v>1558948.8090709231</v>
      </c>
      <c r="E221" s="61">
        <f>VLOOKUP($A221,[3]!CurveTable,MATCH($E$4,[3]!CurveType,0))</f>
        <v>5.6875</v>
      </c>
      <c r="F221" s="50"/>
      <c r="G221" s="49">
        <f t="shared" si="128"/>
        <v>5.6875</v>
      </c>
      <c r="H221" s="61">
        <f t="shared" ref="H221:H249" si="151">H220</f>
        <v>0</v>
      </c>
      <c r="I221" s="49"/>
      <c r="J221" s="49">
        <f t="shared" si="129"/>
        <v>0</v>
      </c>
      <c r="K221" s="52"/>
      <c r="L221" s="52"/>
      <c r="M221" s="52"/>
      <c r="N221" s="49">
        <f t="shared" si="150"/>
        <v>5.2774999999999999</v>
      </c>
      <c r="O221" s="49">
        <f t="shared" si="131"/>
        <v>3.75</v>
      </c>
      <c r="P221" s="49"/>
      <c r="Q221" s="127">
        <f t="shared" si="130"/>
        <v>0.17</v>
      </c>
      <c r="R221" s="61">
        <f>Q221+Summary!C$25</f>
        <v>0.17</v>
      </c>
      <c r="S221" s="61"/>
      <c r="T221" s="70">
        <f t="shared" si="132"/>
        <v>44774</v>
      </c>
      <c r="U221" s="69">
        <f t="shared" si="124"/>
        <v>7769</v>
      </c>
      <c r="W221" s="7">
        <f t="shared" si="133"/>
        <v>31</v>
      </c>
      <c r="X221" s="51">
        <f t="shared" si="134"/>
        <v>44774</v>
      </c>
      <c r="Y221" s="7">
        <f t="shared" si="135"/>
        <v>7769</v>
      </c>
      <c r="Z221" s="60">
        <f>VLOOKUP($A221,[3]!CurveTable,MATCH($Z$4,[3]!CurveType,0))</f>
        <v>6.7281848627108495E-2</v>
      </c>
      <c r="AA221" s="55">
        <f t="shared" si="136"/>
        <v>0.24473873855893966</v>
      </c>
      <c r="AB221" s="7">
        <f t="shared" si="137"/>
        <v>1</v>
      </c>
      <c r="AC221" s="7">
        <f t="shared" si="138"/>
        <v>31</v>
      </c>
      <c r="AD221" s="43">
        <f t="shared" si="139"/>
        <v>8866521.3515908755</v>
      </c>
      <c r="AE221" s="43">
        <f t="shared" si="140"/>
        <v>0</v>
      </c>
      <c r="AF221" s="43">
        <f t="shared" si="141"/>
        <v>8866521.3515908755</v>
      </c>
      <c r="AG221" s="43">
        <f t="shared" si="142"/>
        <v>0</v>
      </c>
      <c r="AH221" s="43">
        <f t="shared" si="143"/>
        <v>0</v>
      </c>
      <c r="AI221" s="43">
        <f t="shared" si="144"/>
        <v>0</v>
      </c>
      <c r="AJ221" s="43">
        <f t="shared" si="145"/>
        <v>0</v>
      </c>
      <c r="AK221" s="43">
        <f t="shared" si="146"/>
        <v>0</v>
      </c>
      <c r="AL221" s="43">
        <f t="shared" si="147"/>
        <v>0</v>
      </c>
      <c r="AO221" s="14">
        <f>_xll.EURO(N221,O221,Z221,Z221,R221,U221,0,0)</f>
        <v>0.17534089157700622</v>
      </c>
      <c r="AP221" s="90">
        <f t="shared" si="148"/>
        <v>1116895.0028709015</v>
      </c>
      <c r="AQ221" s="3">
        <f>-_xll.EURO(N221,O221,Z221,Z221,R221,U221,0,1)</f>
        <v>4.8736631136347533E-2</v>
      </c>
    </row>
    <row r="222" spans="1:43">
      <c r="A222" s="47">
        <f t="shared" si="149"/>
        <v>44805</v>
      </c>
      <c r="B222" s="48">
        <f t="shared" si="125"/>
        <v>205479</v>
      </c>
      <c r="C222" s="40">
        <f t="shared" si="126"/>
        <v>6164370</v>
      </c>
      <c r="D222" s="40">
        <f t="shared" si="127"/>
        <v>1498661.605020406</v>
      </c>
      <c r="E222" s="126">
        <f>E210*1.02</f>
        <v>5.6992500000000001</v>
      </c>
      <c r="F222" s="50"/>
      <c r="G222" s="49">
        <f t="shared" si="128"/>
        <v>5.6992500000000001</v>
      </c>
      <c r="H222" s="61">
        <f t="shared" si="151"/>
        <v>0</v>
      </c>
      <c r="I222" s="49"/>
      <c r="J222" s="49">
        <f t="shared" si="129"/>
        <v>0</v>
      </c>
      <c r="K222" s="52"/>
      <c r="L222" s="52"/>
      <c r="M222" s="52"/>
      <c r="N222" s="49">
        <f t="shared" si="150"/>
        <v>5.28925</v>
      </c>
      <c r="O222" s="49">
        <f t="shared" si="131"/>
        <v>3.75</v>
      </c>
      <c r="P222" s="49"/>
      <c r="Q222" s="127">
        <f t="shared" si="130"/>
        <v>0.17</v>
      </c>
      <c r="R222" s="61">
        <f>Q222+Summary!C$25</f>
        <v>0.17</v>
      </c>
      <c r="S222" s="61"/>
      <c r="T222" s="70">
        <f t="shared" si="132"/>
        <v>44805</v>
      </c>
      <c r="U222" s="69">
        <f t="shared" si="124"/>
        <v>7800</v>
      </c>
      <c r="W222" s="7">
        <f t="shared" si="133"/>
        <v>30</v>
      </c>
      <c r="X222" s="51">
        <f t="shared" si="134"/>
        <v>44805</v>
      </c>
      <c r="Y222" s="7">
        <f t="shared" si="135"/>
        <v>7800</v>
      </c>
      <c r="Z222" s="126">
        <f>Z221+0.00005</f>
        <v>6.733184862710849E-2</v>
      </c>
      <c r="AA222" s="55">
        <f t="shared" si="136"/>
        <v>0.24311675078238423</v>
      </c>
      <c r="AB222" s="7">
        <f t="shared" si="137"/>
        <v>1</v>
      </c>
      <c r="AC222" s="7">
        <f t="shared" si="138"/>
        <v>30</v>
      </c>
      <c r="AD222" s="43">
        <f t="shared" si="139"/>
        <v>8541247.1524125487</v>
      </c>
      <c r="AE222" s="43">
        <f t="shared" si="140"/>
        <v>0</v>
      </c>
      <c r="AF222" s="43">
        <f t="shared" si="141"/>
        <v>8541247.1524125487</v>
      </c>
      <c r="AG222" s="43">
        <f t="shared" si="142"/>
        <v>0</v>
      </c>
      <c r="AH222" s="43">
        <f t="shared" si="143"/>
        <v>0</v>
      </c>
      <c r="AI222" s="43">
        <f t="shared" si="144"/>
        <v>0</v>
      </c>
      <c r="AJ222" s="43">
        <f t="shared" si="145"/>
        <v>0</v>
      </c>
      <c r="AK222" s="43">
        <f t="shared" si="146"/>
        <v>0</v>
      </c>
      <c r="AL222" s="43">
        <f t="shared" si="147"/>
        <v>0</v>
      </c>
      <c r="AO222" s="14">
        <f>_xll.EURO(N222,O222,Z222,Z222,R222,U222,0,0)</f>
        <v>0.17414323089952577</v>
      </c>
      <c r="AP222" s="90">
        <f t="shared" si="148"/>
        <v>1073483.3082601097</v>
      </c>
      <c r="AQ222" s="3">
        <f>-_xll.EURO(N222,O222,Z222,Z222,R222,U222,0,1)</f>
        <v>4.8223014167617768E-2</v>
      </c>
    </row>
    <row r="223" spans="1:43">
      <c r="A223" s="47">
        <f t="shared" si="149"/>
        <v>44835</v>
      </c>
      <c r="B223" s="48">
        <f t="shared" si="125"/>
        <v>205479</v>
      </c>
      <c r="C223" s="40">
        <f t="shared" si="126"/>
        <v>6369849</v>
      </c>
      <c r="D223" s="40">
        <f t="shared" si="127"/>
        <v>1538620.1999679827</v>
      </c>
      <c r="E223" s="127">
        <f t="shared" ref="E223:E249" si="152">E211*1.02</f>
        <v>5.7298499999999999</v>
      </c>
      <c r="F223" s="50"/>
      <c r="G223" s="49">
        <f t="shared" si="128"/>
        <v>5.7298499999999999</v>
      </c>
      <c r="H223" s="61">
        <f t="shared" si="151"/>
        <v>0</v>
      </c>
      <c r="I223" s="49"/>
      <c r="J223" s="49">
        <f t="shared" si="129"/>
        <v>0</v>
      </c>
      <c r="K223" s="52"/>
      <c r="L223" s="52"/>
      <c r="M223" s="52"/>
      <c r="N223" s="49">
        <f t="shared" si="150"/>
        <v>5.3198499999999997</v>
      </c>
      <c r="O223" s="49">
        <f t="shared" si="131"/>
        <v>3.75</v>
      </c>
      <c r="P223" s="49"/>
      <c r="Q223" s="127">
        <f t="shared" si="130"/>
        <v>0.17</v>
      </c>
      <c r="R223" s="61">
        <f>Q223+Summary!C$25</f>
        <v>0.17</v>
      </c>
      <c r="S223" s="61"/>
      <c r="T223" s="70">
        <f t="shared" si="132"/>
        <v>44835</v>
      </c>
      <c r="U223" s="69">
        <f t="shared" si="124"/>
        <v>7830</v>
      </c>
      <c r="W223" s="7">
        <f t="shared" si="133"/>
        <v>31</v>
      </c>
      <c r="X223" s="51">
        <f t="shared" si="134"/>
        <v>44835</v>
      </c>
      <c r="Y223" s="7">
        <f t="shared" si="135"/>
        <v>7830</v>
      </c>
      <c r="Z223" s="127">
        <f>Z222+0.00005</f>
        <v>6.7381848627108484E-2</v>
      </c>
      <c r="AA223" s="55">
        <f t="shared" si="136"/>
        <v>0.2415473584959365</v>
      </c>
      <c r="AB223" s="7">
        <f t="shared" si="137"/>
        <v>1</v>
      </c>
      <c r="AC223" s="7">
        <f t="shared" si="138"/>
        <v>31</v>
      </c>
      <c r="AD223" s="43">
        <f t="shared" si="139"/>
        <v>8816062.9527865462</v>
      </c>
      <c r="AE223" s="43">
        <f t="shared" si="140"/>
        <v>0</v>
      </c>
      <c r="AF223" s="43">
        <f t="shared" si="141"/>
        <v>8816062.9527865462</v>
      </c>
      <c r="AG223" s="43">
        <f t="shared" si="142"/>
        <v>0</v>
      </c>
      <c r="AH223" s="43">
        <f t="shared" si="143"/>
        <v>0</v>
      </c>
      <c r="AI223" s="43">
        <f t="shared" si="144"/>
        <v>0</v>
      </c>
      <c r="AJ223" s="43">
        <f t="shared" si="145"/>
        <v>0</v>
      </c>
      <c r="AK223" s="43">
        <f t="shared" si="146"/>
        <v>0</v>
      </c>
      <c r="AL223" s="43">
        <f t="shared" si="147"/>
        <v>0</v>
      </c>
      <c r="AO223" s="14">
        <f>_xll.EURO(N223,O223,Z223,Z223,R223,U223,0,0)</f>
        <v>0.1720707268458383</v>
      </c>
      <c r="AP223" s="90">
        <f t="shared" si="148"/>
        <v>1096064.5473282363</v>
      </c>
      <c r="AQ223" s="3">
        <f>-_xll.EURO(N223,O223,Z223,Z223,R223,U223,0,1)</f>
        <v>4.7424348502082568E-2</v>
      </c>
    </row>
    <row r="224" spans="1:43">
      <c r="A224" s="47">
        <f t="shared" si="149"/>
        <v>44866</v>
      </c>
      <c r="B224" s="48">
        <f t="shared" si="125"/>
        <v>205479</v>
      </c>
      <c r="C224" s="40">
        <f t="shared" si="126"/>
        <v>6164370</v>
      </c>
      <c r="D224" s="40">
        <f t="shared" si="127"/>
        <v>1479095.1184270016</v>
      </c>
      <c r="E224" s="127">
        <f t="shared" si="152"/>
        <v>5.8420500000000004</v>
      </c>
      <c r="F224" s="50"/>
      <c r="G224" s="49">
        <f t="shared" si="128"/>
        <v>5.8420500000000004</v>
      </c>
      <c r="H224" s="61">
        <f t="shared" si="151"/>
        <v>0</v>
      </c>
      <c r="I224" s="49"/>
      <c r="J224" s="49">
        <f t="shared" si="129"/>
        <v>0</v>
      </c>
      <c r="K224" s="52"/>
      <c r="L224" s="52"/>
      <c r="M224" s="52"/>
      <c r="N224" s="49">
        <f t="shared" si="150"/>
        <v>5.4320500000000003</v>
      </c>
      <c r="O224" s="49">
        <f t="shared" si="131"/>
        <v>3.75</v>
      </c>
      <c r="P224" s="49"/>
      <c r="Q224" s="127">
        <f t="shared" si="130"/>
        <v>0.17</v>
      </c>
      <c r="R224" s="61">
        <f>Q224+Summary!C$25</f>
        <v>0.17</v>
      </c>
      <c r="S224" s="61"/>
      <c r="T224" s="70">
        <f t="shared" si="132"/>
        <v>44866</v>
      </c>
      <c r="U224" s="69">
        <f t="shared" si="124"/>
        <v>7861</v>
      </c>
      <c r="W224" s="7">
        <f t="shared" si="133"/>
        <v>30</v>
      </c>
      <c r="X224" s="51">
        <f t="shared" si="134"/>
        <v>44866</v>
      </c>
      <c r="Y224" s="7">
        <f t="shared" si="135"/>
        <v>7861</v>
      </c>
      <c r="Z224" s="127">
        <f>Z223+0.00005</f>
        <v>6.7431848627108479E-2</v>
      </c>
      <c r="AA224" s="55">
        <f t="shared" si="136"/>
        <v>0.23994262486304385</v>
      </c>
      <c r="AB224" s="7">
        <f t="shared" si="137"/>
        <v>1</v>
      </c>
      <c r="AC224" s="7">
        <f t="shared" si="138"/>
        <v>30</v>
      </c>
      <c r="AD224" s="43">
        <f t="shared" si="139"/>
        <v>8640947.636606466</v>
      </c>
      <c r="AE224" s="43">
        <f t="shared" si="140"/>
        <v>0</v>
      </c>
      <c r="AF224" s="43">
        <f t="shared" si="141"/>
        <v>8640947.636606466</v>
      </c>
      <c r="AG224" s="43">
        <f t="shared" si="142"/>
        <v>0</v>
      </c>
      <c r="AH224" s="43">
        <f t="shared" si="143"/>
        <v>0</v>
      </c>
      <c r="AI224" s="43">
        <f t="shared" si="144"/>
        <v>0</v>
      </c>
      <c r="AJ224" s="43">
        <f t="shared" si="145"/>
        <v>0</v>
      </c>
      <c r="AK224" s="43">
        <f t="shared" si="146"/>
        <v>0</v>
      </c>
      <c r="AL224" s="43">
        <f t="shared" si="147"/>
        <v>0</v>
      </c>
      <c r="AO224" s="14">
        <f>_xll.EURO(N224,O224,Z224,Z224,R224,U224,0,0)</f>
        <v>0.16626191824587785</v>
      </c>
      <c r="AP224" s="90">
        <f t="shared" si="148"/>
        <v>1024899.9809773421</v>
      </c>
      <c r="AQ224" s="3">
        <f>-_xll.EURO(N224,O224,Z224,Z224,R224,U224,0,1)</f>
        <v>4.5387653298143864E-2</v>
      </c>
    </row>
    <row r="225" spans="1:43">
      <c r="A225" s="47">
        <f t="shared" si="149"/>
        <v>44896</v>
      </c>
      <c r="B225" s="48">
        <f t="shared" si="125"/>
        <v>205479</v>
      </c>
      <c r="C225" s="40">
        <f t="shared" si="126"/>
        <v>6369849</v>
      </c>
      <c r="D225" s="40">
        <f t="shared" si="127"/>
        <v>1518507.7586553306</v>
      </c>
      <c r="E225" s="127">
        <f t="shared" si="152"/>
        <v>5.9644500000000003</v>
      </c>
      <c r="F225" s="50"/>
      <c r="G225" s="49">
        <f t="shared" si="128"/>
        <v>5.9644500000000003</v>
      </c>
      <c r="H225" s="61">
        <f t="shared" si="151"/>
        <v>0</v>
      </c>
      <c r="I225" s="49"/>
      <c r="J225" s="49">
        <f t="shared" si="129"/>
        <v>0</v>
      </c>
      <c r="K225" s="52"/>
      <c r="L225" s="52"/>
      <c r="M225" s="52"/>
      <c r="N225" s="49">
        <f t="shared" si="150"/>
        <v>5.5544500000000001</v>
      </c>
      <c r="O225" s="49">
        <f t="shared" si="131"/>
        <v>3.75</v>
      </c>
      <c r="P225" s="49"/>
      <c r="Q225" s="127">
        <f t="shared" si="130"/>
        <v>0.17</v>
      </c>
      <c r="R225" s="61">
        <f>Q225+Summary!C$25</f>
        <v>0.17</v>
      </c>
      <c r="S225" s="61"/>
      <c r="T225" s="70">
        <f t="shared" si="132"/>
        <v>44896</v>
      </c>
      <c r="U225" s="69">
        <f t="shared" si="124"/>
        <v>7891</v>
      </c>
      <c r="W225" s="7">
        <f t="shared" si="133"/>
        <v>31</v>
      </c>
      <c r="X225" s="51">
        <f t="shared" si="134"/>
        <v>44896</v>
      </c>
      <c r="Y225" s="7">
        <f t="shared" si="135"/>
        <v>7891</v>
      </c>
      <c r="Z225" s="127">
        <f>Z224+0.00005</f>
        <v>6.7481848627108473E-2</v>
      </c>
      <c r="AA225" s="55">
        <f t="shared" si="136"/>
        <v>0.23838991452628322</v>
      </c>
      <c r="AB225" s="7">
        <f t="shared" si="137"/>
        <v>1</v>
      </c>
      <c r="AC225" s="7">
        <f t="shared" si="138"/>
        <v>31</v>
      </c>
      <c r="AD225" s="43">
        <f t="shared" si="139"/>
        <v>9057063.6011117864</v>
      </c>
      <c r="AE225" s="43">
        <f t="shared" si="140"/>
        <v>0</v>
      </c>
      <c r="AF225" s="43">
        <f t="shared" si="141"/>
        <v>9057063.6011117864</v>
      </c>
      <c r="AG225" s="43">
        <f t="shared" si="142"/>
        <v>0</v>
      </c>
      <c r="AH225" s="43">
        <f t="shared" si="143"/>
        <v>0</v>
      </c>
      <c r="AI225" s="43">
        <f t="shared" si="144"/>
        <v>0</v>
      </c>
      <c r="AJ225" s="43">
        <f t="shared" si="145"/>
        <v>0</v>
      </c>
      <c r="AK225" s="43">
        <f t="shared" si="146"/>
        <v>0</v>
      </c>
      <c r="AL225" s="43">
        <f t="shared" si="147"/>
        <v>0</v>
      </c>
      <c r="AO225" s="14">
        <f>_xll.EURO(N225,O225,Z225,Z225,R225,U225,0,0)</f>
        <v>0.16027699957282385</v>
      </c>
      <c r="AP225" s="90">
        <f t="shared" si="148"/>
        <v>1020940.2854519524</v>
      </c>
      <c r="AQ225" s="3">
        <f>-_xll.EURO(N225,O225,Z225,Z225,R225,U225,0,1)</f>
        <v>4.3316816004815628E-2</v>
      </c>
    </row>
    <row r="226" spans="1:43">
      <c r="A226" s="47">
        <f t="shared" si="149"/>
        <v>44927</v>
      </c>
      <c r="B226" s="48">
        <f t="shared" si="125"/>
        <v>205479</v>
      </c>
      <c r="C226" s="40">
        <f t="shared" si="126"/>
        <v>6369849</v>
      </c>
      <c r="D226" s="40">
        <f t="shared" si="127"/>
        <v>1508394.9724332371</v>
      </c>
      <c r="E226" s="127">
        <f t="shared" si="152"/>
        <v>6.0562500000000004</v>
      </c>
      <c r="F226" s="50"/>
      <c r="G226" s="49">
        <f t="shared" si="128"/>
        <v>6.0562500000000004</v>
      </c>
      <c r="H226" s="61">
        <f t="shared" si="151"/>
        <v>0</v>
      </c>
      <c r="I226" s="49"/>
      <c r="J226" s="49">
        <f t="shared" si="129"/>
        <v>0</v>
      </c>
      <c r="K226" s="52"/>
      <c r="L226" s="52"/>
      <c r="M226" s="52"/>
      <c r="N226" s="49">
        <f t="shared" si="150"/>
        <v>5.6462500000000002</v>
      </c>
      <c r="O226" s="49">
        <f t="shared" si="131"/>
        <v>3.75</v>
      </c>
      <c r="P226" s="49"/>
      <c r="Q226" s="127">
        <f t="shared" si="130"/>
        <v>0.17</v>
      </c>
      <c r="R226" s="61">
        <f>Q226+Summary!C$25</f>
        <v>0.17</v>
      </c>
      <c r="S226" s="61"/>
      <c r="T226" s="70">
        <f t="shared" si="132"/>
        <v>44927</v>
      </c>
      <c r="U226" s="69">
        <f t="shared" si="124"/>
        <v>7922</v>
      </c>
      <c r="W226" s="7">
        <f t="shared" si="133"/>
        <v>31</v>
      </c>
      <c r="X226" s="51">
        <f t="shared" si="134"/>
        <v>44927</v>
      </c>
      <c r="Y226" s="7">
        <f t="shared" si="135"/>
        <v>7922</v>
      </c>
      <c r="Z226" s="127">
        <f>Z225+0.00005</f>
        <v>6.7531848627108468E-2</v>
      </c>
      <c r="AA226" s="55">
        <f t="shared" si="136"/>
        <v>0.23680231233632651</v>
      </c>
      <c r="AB226" s="7">
        <f t="shared" si="137"/>
        <v>1</v>
      </c>
      <c r="AC226" s="7">
        <f t="shared" si="138"/>
        <v>31</v>
      </c>
      <c r="AD226" s="43">
        <f t="shared" si="139"/>
        <v>9135217.0517987926</v>
      </c>
      <c r="AE226" s="43">
        <f t="shared" si="140"/>
        <v>0</v>
      </c>
      <c r="AF226" s="43">
        <f t="shared" si="141"/>
        <v>9135217.0517987926</v>
      </c>
      <c r="AG226" s="43">
        <f t="shared" si="142"/>
        <v>0</v>
      </c>
      <c r="AH226" s="43">
        <f t="shared" si="143"/>
        <v>0</v>
      </c>
      <c r="AI226" s="43">
        <f t="shared" si="144"/>
        <v>0</v>
      </c>
      <c r="AJ226" s="43">
        <f t="shared" si="145"/>
        <v>0</v>
      </c>
      <c r="AK226" s="43">
        <f t="shared" si="146"/>
        <v>0</v>
      </c>
      <c r="AL226" s="43">
        <f t="shared" si="147"/>
        <v>0</v>
      </c>
      <c r="AO226" s="14">
        <f>_xll.EURO(N226,O226,Z226,Z226,R226,U226,0,0)</f>
        <v>0.15583042083986068</v>
      </c>
      <c r="AP226" s="90">
        <f t="shared" si="148"/>
        <v>992616.25035636569</v>
      </c>
      <c r="AQ226" s="3">
        <f>-_xll.EURO(N226,O226,Z226,Z226,R226,U226,0,1)</f>
        <v>4.1764386649803899E-2</v>
      </c>
    </row>
    <row r="227" spans="1:43">
      <c r="A227" s="47">
        <f t="shared" si="149"/>
        <v>44958</v>
      </c>
      <c r="B227" s="48">
        <f t="shared" si="125"/>
        <v>205479</v>
      </c>
      <c r="C227" s="40">
        <f t="shared" si="126"/>
        <v>5753412</v>
      </c>
      <c r="D227" s="40">
        <f t="shared" si="127"/>
        <v>1353336.8896112235</v>
      </c>
      <c r="E227" s="127">
        <f t="shared" si="152"/>
        <v>5.9338499999999996</v>
      </c>
      <c r="F227" s="50"/>
      <c r="G227" s="49">
        <f t="shared" si="128"/>
        <v>5.9338499999999996</v>
      </c>
      <c r="H227" s="61">
        <f t="shared" si="151"/>
        <v>0</v>
      </c>
      <c r="I227" s="49"/>
      <c r="J227" s="49">
        <f t="shared" si="129"/>
        <v>0</v>
      </c>
      <c r="K227" s="52"/>
      <c r="L227" s="52"/>
      <c r="M227" s="52"/>
      <c r="N227" s="49">
        <f t="shared" si="150"/>
        <v>5.5238499999999995</v>
      </c>
      <c r="O227" s="49">
        <f t="shared" si="131"/>
        <v>3.75</v>
      </c>
      <c r="P227" s="49"/>
      <c r="Q227" s="127">
        <f t="shared" si="130"/>
        <v>0.17</v>
      </c>
      <c r="R227" s="61">
        <f>Q227+Summary!C$25</f>
        <v>0.17</v>
      </c>
      <c r="S227" s="61"/>
      <c r="T227" s="70">
        <f t="shared" si="132"/>
        <v>44958</v>
      </c>
      <c r="U227" s="69">
        <f t="shared" si="124"/>
        <v>7953</v>
      </c>
      <c r="W227" s="7">
        <f t="shared" si="133"/>
        <v>28</v>
      </c>
      <c r="X227" s="51">
        <f t="shared" si="134"/>
        <v>44958</v>
      </c>
      <c r="Y227" s="7">
        <f t="shared" si="135"/>
        <v>7953</v>
      </c>
      <c r="Z227" s="127">
        <f t="shared" ref="Z227:Z249" si="153">Z226+0.00005</f>
        <v>6.7581848627108462E-2</v>
      </c>
      <c r="AA227" s="55">
        <f t="shared" si="136"/>
        <v>0.23522335782857606</v>
      </c>
      <c r="AB227" s="7">
        <f t="shared" si="137"/>
        <v>1</v>
      </c>
      <c r="AC227" s="7">
        <f t="shared" si="138"/>
        <v>28</v>
      </c>
      <c r="AD227" s="43">
        <f t="shared" si="139"/>
        <v>8030498.102419558</v>
      </c>
      <c r="AE227" s="43">
        <f t="shared" si="140"/>
        <v>0</v>
      </c>
      <c r="AF227" s="43">
        <f t="shared" si="141"/>
        <v>8030498.102419558</v>
      </c>
      <c r="AG227" s="43">
        <f t="shared" si="142"/>
        <v>0</v>
      </c>
      <c r="AH227" s="43">
        <f t="shared" si="143"/>
        <v>0</v>
      </c>
      <c r="AI227" s="43">
        <f t="shared" si="144"/>
        <v>0</v>
      </c>
      <c r="AJ227" s="43">
        <f t="shared" si="145"/>
        <v>0</v>
      </c>
      <c r="AK227" s="43">
        <f t="shared" si="146"/>
        <v>0</v>
      </c>
      <c r="AL227" s="43">
        <f t="shared" si="147"/>
        <v>0</v>
      </c>
      <c r="AO227" s="14">
        <f>_xll.EURO(N227,O227,Z227,Z227,R227,U227,0,0)</f>
        <v>0.16048044300590919</v>
      </c>
      <c r="AP227" s="90">
        <f t="shared" si="148"/>
        <v>923310.10655551404</v>
      </c>
      <c r="AQ227" s="3">
        <f>-_xll.EURO(N227,O227,Z227,Z227,R227,U227,0,1)</f>
        <v>4.3184321117970242E-2</v>
      </c>
    </row>
    <row r="228" spans="1:43">
      <c r="A228" s="47">
        <f t="shared" si="149"/>
        <v>44986</v>
      </c>
      <c r="B228" s="48">
        <f t="shared" si="125"/>
        <v>205479</v>
      </c>
      <c r="C228" s="40">
        <f t="shared" si="126"/>
        <v>6369849</v>
      </c>
      <c r="D228" s="40">
        <f t="shared" si="127"/>
        <v>1489147.7674908834</v>
      </c>
      <c r="E228" s="127">
        <f t="shared" si="152"/>
        <v>5.7920700000000007</v>
      </c>
      <c r="F228" s="50"/>
      <c r="G228" s="49">
        <f t="shared" si="128"/>
        <v>5.7920700000000007</v>
      </c>
      <c r="H228" s="61">
        <f t="shared" si="151"/>
        <v>0</v>
      </c>
      <c r="I228" s="49"/>
      <c r="J228" s="49">
        <f t="shared" si="129"/>
        <v>0</v>
      </c>
      <c r="K228" s="52"/>
      <c r="L228" s="52"/>
      <c r="M228" s="52"/>
      <c r="N228" s="49">
        <f t="shared" si="150"/>
        <v>5.3820700000000006</v>
      </c>
      <c r="O228" s="49">
        <f t="shared" si="131"/>
        <v>3.75</v>
      </c>
      <c r="P228" s="49"/>
      <c r="Q228" s="127">
        <f t="shared" si="130"/>
        <v>0.17</v>
      </c>
      <c r="R228" s="61">
        <f>Q228+Summary!C$25</f>
        <v>0.17</v>
      </c>
      <c r="S228" s="61"/>
      <c r="T228" s="70">
        <f t="shared" si="132"/>
        <v>44986</v>
      </c>
      <c r="U228" s="69">
        <f t="shared" si="124"/>
        <v>7981</v>
      </c>
      <c r="W228" s="7">
        <f t="shared" si="133"/>
        <v>31</v>
      </c>
      <c r="X228" s="51">
        <f t="shared" si="134"/>
        <v>44986</v>
      </c>
      <c r="Y228" s="7">
        <f t="shared" si="135"/>
        <v>7981</v>
      </c>
      <c r="Z228" s="127">
        <f t="shared" si="153"/>
        <v>6.7631848627108457E-2</v>
      </c>
      <c r="AA228" s="55">
        <f t="shared" si="136"/>
        <v>0.23378070147202601</v>
      </c>
      <c r="AB228" s="7">
        <f t="shared" si="137"/>
        <v>1</v>
      </c>
      <c r="AC228" s="7">
        <f t="shared" si="138"/>
        <v>31</v>
      </c>
      <c r="AD228" s="43">
        <f t="shared" si="139"/>
        <v>8625248.1096509211</v>
      </c>
      <c r="AE228" s="43">
        <f t="shared" si="140"/>
        <v>0</v>
      </c>
      <c r="AF228" s="43">
        <f t="shared" si="141"/>
        <v>8625248.1096509211</v>
      </c>
      <c r="AG228" s="43">
        <f t="shared" si="142"/>
        <v>0</v>
      </c>
      <c r="AH228" s="43">
        <f t="shared" si="143"/>
        <v>0</v>
      </c>
      <c r="AI228" s="43">
        <f t="shared" si="144"/>
        <v>0</v>
      </c>
      <c r="AJ228" s="43">
        <f t="shared" si="145"/>
        <v>0</v>
      </c>
      <c r="AK228" s="43">
        <f t="shared" si="146"/>
        <v>0</v>
      </c>
      <c r="AL228" s="43">
        <f t="shared" si="147"/>
        <v>0</v>
      </c>
      <c r="AO228" s="14">
        <f>_xll.EURO(N228,O228,Z228,Z228,R228,U228,0,0)</f>
        <v>0.1661803339550787</v>
      </c>
      <c r="AP228" s="90">
        <f t="shared" si="148"/>
        <v>1058543.6340634241</v>
      </c>
      <c r="AQ228" s="3">
        <f>-_xll.EURO(N228,O228,Z228,Z228,R228,U228,0,1)</f>
        <v>4.4966670553339472E-2</v>
      </c>
    </row>
    <row r="229" spans="1:43">
      <c r="A229" s="47">
        <f t="shared" si="149"/>
        <v>45017</v>
      </c>
      <c r="B229" s="48">
        <f t="shared" si="125"/>
        <v>205479</v>
      </c>
      <c r="C229" s="40">
        <f t="shared" si="126"/>
        <v>6164370</v>
      </c>
      <c r="D229" s="40">
        <f t="shared" si="127"/>
        <v>1431478.8170286922</v>
      </c>
      <c r="E229" s="127">
        <f t="shared" si="152"/>
        <v>5.6186700000000007</v>
      </c>
      <c r="F229" s="50"/>
      <c r="G229" s="49">
        <f t="shared" si="128"/>
        <v>5.6186700000000007</v>
      </c>
      <c r="H229" s="61">
        <f t="shared" si="151"/>
        <v>0</v>
      </c>
      <c r="I229" s="49"/>
      <c r="J229" s="49">
        <f t="shared" si="129"/>
        <v>0</v>
      </c>
      <c r="K229" s="52"/>
      <c r="L229" s="52"/>
      <c r="M229" s="52"/>
      <c r="N229" s="49">
        <f t="shared" si="150"/>
        <v>5.2086700000000006</v>
      </c>
      <c r="O229" s="49">
        <f t="shared" si="131"/>
        <v>3.75</v>
      </c>
      <c r="P229" s="49"/>
      <c r="Q229" s="127">
        <f t="shared" si="130"/>
        <v>0.17</v>
      </c>
      <c r="R229" s="61">
        <f>Q229+Summary!C$25</f>
        <v>0.17</v>
      </c>
      <c r="S229" s="61"/>
      <c r="T229" s="70">
        <f t="shared" si="132"/>
        <v>45017</v>
      </c>
      <c r="U229" s="69">
        <f t="shared" si="124"/>
        <v>8012</v>
      </c>
      <c r="W229" s="7">
        <f t="shared" si="133"/>
        <v>30</v>
      </c>
      <c r="X229" s="51">
        <f t="shared" si="134"/>
        <v>45017</v>
      </c>
      <c r="Y229" s="7">
        <f t="shared" si="135"/>
        <v>8012</v>
      </c>
      <c r="Z229" s="127">
        <f t="shared" si="153"/>
        <v>6.7681848627108451E-2</v>
      </c>
      <c r="AA229" s="55">
        <f t="shared" si="136"/>
        <v>0.23221818564244071</v>
      </c>
      <c r="AB229" s="7">
        <f t="shared" si="137"/>
        <v>1</v>
      </c>
      <c r="AC229" s="7">
        <f t="shared" si="138"/>
        <v>30</v>
      </c>
      <c r="AD229" s="43">
        <f t="shared" si="139"/>
        <v>8043007.084874603</v>
      </c>
      <c r="AE229" s="43">
        <f t="shared" si="140"/>
        <v>0</v>
      </c>
      <c r="AF229" s="43">
        <f t="shared" si="141"/>
        <v>8043007.084874603</v>
      </c>
      <c r="AG229" s="43">
        <f t="shared" si="142"/>
        <v>0</v>
      </c>
      <c r="AH229" s="43">
        <f t="shared" si="143"/>
        <v>0</v>
      </c>
      <c r="AI229" s="43">
        <f t="shared" si="144"/>
        <v>0</v>
      </c>
      <c r="AJ229" s="43">
        <f t="shared" si="145"/>
        <v>0</v>
      </c>
      <c r="AK229" s="43">
        <f t="shared" si="146"/>
        <v>0</v>
      </c>
      <c r="AL229" s="43">
        <f t="shared" si="147"/>
        <v>0</v>
      </c>
      <c r="AO229" s="14">
        <f>_xll.EURO(N229,O229,Z229,Z229,R229,U229,0,0)</f>
        <v>0.1735408016773376</v>
      </c>
      <c r="AP229" s="90">
        <f t="shared" si="148"/>
        <v>1069769.7116357295</v>
      </c>
      <c r="AQ229" s="3">
        <f>-_xll.EURO(N229,O229,Z229,Z229,R229,U229,0,1)</f>
        <v>4.729876976305028E-2</v>
      </c>
    </row>
    <row r="230" spans="1:43">
      <c r="A230" s="47">
        <f t="shared" si="149"/>
        <v>45047</v>
      </c>
      <c r="B230" s="48">
        <f t="shared" si="125"/>
        <v>205479</v>
      </c>
      <c r="C230" s="40">
        <f t="shared" si="126"/>
        <v>6369849</v>
      </c>
      <c r="D230" s="40">
        <f t="shared" si="127"/>
        <v>1469564.2639704056</v>
      </c>
      <c r="E230" s="127">
        <f t="shared" si="152"/>
        <v>5.6788499999999997</v>
      </c>
      <c r="F230" s="50"/>
      <c r="G230" s="49">
        <f t="shared" si="128"/>
        <v>5.6788499999999997</v>
      </c>
      <c r="H230" s="61">
        <f t="shared" si="151"/>
        <v>0</v>
      </c>
      <c r="I230" s="49"/>
      <c r="J230" s="49">
        <f t="shared" si="129"/>
        <v>0</v>
      </c>
      <c r="K230" s="52"/>
      <c r="L230" s="52"/>
      <c r="M230" s="52"/>
      <c r="N230" s="49">
        <f t="shared" si="150"/>
        <v>5.2688499999999996</v>
      </c>
      <c r="O230" s="49">
        <f t="shared" si="131"/>
        <v>3.75</v>
      </c>
      <c r="P230" s="49"/>
      <c r="Q230" s="127">
        <f t="shared" si="130"/>
        <v>0.17</v>
      </c>
      <c r="R230" s="61">
        <f>Q230+Summary!C$25</f>
        <v>0.17</v>
      </c>
      <c r="S230" s="61"/>
      <c r="T230" s="70">
        <f t="shared" si="132"/>
        <v>45047</v>
      </c>
      <c r="U230" s="69">
        <f t="shared" si="124"/>
        <v>8042</v>
      </c>
      <c r="W230" s="7">
        <f t="shared" si="133"/>
        <v>31</v>
      </c>
      <c r="X230" s="51">
        <f t="shared" si="134"/>
        <v>45047</v>
      </c>
      <c r="Y230" s="7">
        <f t="shared" si="135"/>
        <v>8042</v>
      </c>
      <c r="Z230" s="127">
        <f t="shared" si="153"/>
        <v>6.7731848627108446E-2</v>
      </c>
      <c r="AA230" s="55">
        <f t="shared" si="136"/>
        <v>0.23070629523092392</v>
      </c>
      <c r="AB230" s="7">
        <f t="shared" si="137"/>
        <v>1</v>
      </c>
      <c r="AC230" s="7">
        <f t="shared" si="138"/>
        <v>31</v>
      </c>
      <c r="AD230" s="43">
        <f t="shared" si="139"/>
        <v>8345435.0204483373</v>
      </c>
      <c r="AE230" s="43">
        <f t="shared" si="140"/>
        <v>0</v>
      </c>
      <c r="AF230" s="43">
        <f t="shared" si="141"/>
        <v>8345435.0204483373</v>
      </c>
      <c r="AG230" s="43">
        <f t="shared" si="142"/>
        <v>0</v>
      </c>
      <c r="AH230" s="43">
        <f t="shared" si="143"/>
        <v>0</v>
      </c>
      <c r="AI230" s="43">
        <f t="shared" si="144"/>
        <v>0</v>
      </c>
      <c r="AJ230" s="43">
        <f t="shared" si="145"/>
        <v>0</v>
      </c>
      <c r="AK230" s="43">
        <f t="shared" si="146"/>
        <v>0</v>
      </c>
      <c r="AL230" s="43">
        <f t="shared" si="147"/>
        <v>0</v>
      </c>
      <c r="AO230" s="14">
        <f>_xll.EURO(N230,O230,Z230,Z230,R230,U230,0,0)</f>
        <v>0.17009057410206119</v>
      </c>
      <c r="AP230" s="90">
        <f t="shared" si="148"/>
        <v>1083451.2733534405</v>
      </c>
      <c r="AQ230" s="3">
        <f>-_xll.EURO(N230,O230,Z230,Z230,R230,U230,0,1)</f>
        <v>4.6061019637392411E-2</v>
      </c>
    </row>
    <row r="231" spans="1:43">
      <c r="A231" s="47">
        <f t="shared" si="149"/>
        <v>45078</v>
      </c>
      <c r="B231" s="48">
        <f t="shared" si="125"/>
        <v>205479</v>
      </c>
      <c r="C231" s="40">
        <f t="shared" si="126"/>
        <v>6164370</v>
      </c>
      <c r="D231" s="40">
        <f t="shared" si="127"/>
        <v>1412630.7727933333</v>
      </c>
      <c r="E231" s="127">
        <f t="shared" si="152"/>
        <v>5.7196499999999997</v>
      </c>
      <c r="F231" s="50"/>
      <c r="G231" s="49">
        <f t="shared" si="128"/>
        <v>5.7196499999999997</v>
      </c>
      <c r="H231" s="61">
        <f t="shared" si="151"/>
        <v>0</v>
      </c>
      <c r="I231" s="49"/>
      <c r="J231" s="49">
        <f t="shared" si="129"/>
        <v>0</v>
      </c>
      <c r="K231" s="52"/>
      <c r="L231" s="52"/>
      <c r="M231" s="52"/>
      <c r="N231" s="49">
        <f t="shared" si="150"/>
        <v>5.3096499999999995</v>
      </c>
      <c r="O231" s="49">
        <f t="shared" si="131"/>
        <v>3.75</v>
      </c>
      <c r="P231" s="49"/>
      <c r="Q231" s="127">
        <f t="shared" si="130"/>
        <v>0.17</v>
      </c>
      <c r="R231" s="61">
        <f>Q231+Summary!C$25</f>
        <v>0.17</v>
      </c>
      <c r="S231" s="61"/>
      <c r="T231" s="70">
        <f t="shared" si="132"/>
        <v>45078</v>
      </c>
      <c r="U231" s="69">
        <f t="shared" si="124"/>
        <v>8073</v>
      </c>
      <c r="W231" s="7">
        <f t="shared" si="133"/>
        <v>30</v>
      </c>
      <c r="X231" s="51">
        <f t="shared" si="134"/>
        <v>45078</v>
      </c>
      <c r="Y231" s="7">
        <f t="shared" si="135"/>
        <v>8073</v>
      </c>
      <c r="Z231" s="127">
        <f t="shared" si="153"/>
        <v>6.778184862710844E-2</v>
      </c>
      <c r="AA231" s="55">
        <f t="shared" si="136"/>
        <v>0.22916060729536566</v>
      </c>
      <c r="AB231" s="7">
        <f t="shared" si="137"/>
        <v>1</v>
      </c>
      <c r="AC231" s="7">
        <f t="shared" si="138"/>
        <v>30</v>
      </c>
      <c r="AD231" s="43">
        <f t="shared" si="139"/>
        <v>8079753.5996073885</v>
      </c>
      <c r="AE231" s="43">
        <f t="shared" si="140"/>
        <v>0</v>
      </c>
      <c r="AF231" s="43">
        <f t="shared" si="141"/>
        <v>8079753.5996073885</v>
      </c>
      <c r="AG231" s="43">
        <f t="shared" si="142"/>
        <v>0</v>
      </c>
      <c r="AH231" s="43">
        <f t="shared" si="143"/>
        <v>0</v>
      </c>
      <c r="AI231" s="43">
        <f t="shared" si="144"/>
        <v>0</v>
      </c>
      <c r="AJ231" s="43">
        <f t="shared" si="145"/>
        <v>0</v>
      </c>
      <c r="AK231" s="43">
        <f t="shared" si="146"/>
        <v>0</v>
      </c>
      <c r="AL231" s="43">
        <f t="shared" si="147"/>
        <v>0</v>
      </c>
      <c r="AO231" s="14">
        <f>_xll.EURO(N231,O231,Z231,Z231,R231,U231,0,0)</f>
        <v>0.16758816627112727</v>
      </c>
      <c r="AP231" s="90">
        <f t="shared" si="148"/>
        <v>1033075.4645167488</v>
      </c>
      <c r="AQ231" s="3">
        <f>-_xll.EURO(N231,O231,Z231,Z231,R231,U231,0,1)</f>
        <v>4.5139704388343513E-2</v>
      </c>
    </row>
    <row r="232" spans="1:43">
      <c r="A232" s="47">
        <f t="shared" si="149"/>
        <v>45108</v>
      </c>
      <c r="B232" s="48">
        <f t="shared" si="125"/>
        <v>205479</v>
      </c>
      <c r="C232" s="40">
        <f t="shared" si="126"/>
        <v>6369849</v>
      </c>
      <c r="D232" s="40">
        <f t="shared" si="127"/>
        <v>1450191.5957646666</v>
      </c>
      <c r="E232" s="127">
        <f t="shared" si="152"/>
        <v>5.7655500000000002</v>
      </c>
      <c r="F232" s="50"/>
      <c r="G232" s="49">
        <f t="shared" si="128"/>
        <v>5.7655500000000002</v>
      </c>
      <c r="H232" s="61">
        <f t="shared" si="151"/>
        <v>0</v>
      </c>
      <c r="I232" s="49"/>
      <c r="J232" s="49">
        <f t="shared" si="129"/>
        <v>0</v>
      </c>
      <c r="K232" s="52"/>
      <c r="L232" s="52"/>
      <c r="M232" s="52"/>
      <c r="N232" s="49">
        <f t="shared" si="150"/>
        <v>5.35555</v>
      </c>
      <c r="O232" s="49">
        <f t="shared" si="131"/>
        <v>3.75</v>
      </c>
      <c r="P232" s="49"/>
      <c r="Q232" s="127">
        <f t="shared" si="130"/>
        <v>0.17</v>
      </c>
      <c r="R232" s="61">
        <f>Q232+Summary!C$25</f>
        <v>0.17</v>
      </c>
      <c r="S232" s="61"/>
      <c r="T232" s="70">
        <f t="shared" si="132"/>
        <v>45108</v>
      </c>
      <c r="U232" s="69">
        <f t="shared" si="124"/>
        <v>8103</v>
      </c>
      <c r="W232" s="7">
        <f t="shared" si="133"/>
        <v>31</v>
      </c>
      <c r="X232" s="51">
        <f t="shared" si="134"/>
        <v>45108</v>
      </c>
      <c r="Y232" s="7">
        <f t="shared" si="135"/>
        <v>8103</v>
      </c>
      <c r="Z232" s="127">
        <f t="shared" si="153"/>
        <v>6.7831848627108435E-2</v>
      </c>
      <c r="AA232" s="55">
        <f t="shared" si="136"/>
        <v>0.22766498794000714</v>
      </c>
      <c r="AB232" s="7">
        <f t="shared" si="137"/>
        <v>1</v>
      </c>
      <c r="AC232" s="7">
        <f t="shared" si="138"/>
        <v>31</v>
      </c>
      <c r="AD232" s="43">
        <f t="shared" si="139"/>
        <v>8361152.1549609732</v>
      </c>
      <c r="AE232" s="43">
        <f t="shared" si="140"/>
        <v>0</v>
      </c>
      <c r="AF232" s="43">
        <f t="shared" si="141"/>
        <v>8361152.1549609732</v>
      </c>
      <c r="AG232" s="43">
        <f t="shared" si="142"/>
        <v>0</v>
      </c>
      <c r="AH232" s="43">
        <f t="shared" si="143"/>
        <v>0</v>
      </c>
      <c r="AI232" s="43">
        <f t="shared" si="144"/>
        <v>0</v>
      </c>
      <c r="AJ232" s="43">
        <f t="shared" si="145"/>
        <v>0</v>
      </c>
      <c r="AK232" s="43">
        <f t="shared" si="146"/>
        <v>0</v>
      </c>
      <c r="AL232" s="43">
        <f t="shared" si="147"/>
        <v>0</v>
      </c>
      <c r="AO232" s="14">
        <f>_xll.EURO(N232,O232,Z232,Z232,R232,U232,0,0)</f>
        <v>0.16492263018849904</v>
      </c>
      <c r="AP232" s="90">
        <f t="shared" si="148"/>
        <v>1050532.2509835805</v>
      </c>
      <c r="AQ232" s="3">
        <f>-_xll.EURO(N232,O232,Z232,Z232,R232,U232,0,1)</f>
        <v>4.4174205365919934E-2</v>
      </c>
    </row>
    <row r="233" spans="1:43">
      <c r="A233" s="47">
        <f t="shared" si="149"/>
        <v>45139</v>
      </c>
      <c r="B233" s="48">
        <f t="shared" si="125"/>
        <v>205479</v>
      </c>
      <c r="C233" s="40">
        <f t="shared" si="126"/>
        <v>6369849</v>
      </c>
      <c r="D233" s="40">
        <f t="shared" si="127"/>
        <v>1440452.2058937931</v>
      </c>
      <c r="E233" s="127">
        <f t="shared" si="152"/>
        <v>5.8012500000000005</v>
      </c>
      <c r="F233" s="50"/>
      <c r="G233" s="49">
        <f t="shared" si="128"/>
        <v>5.8012500000000005</v>
      </c>
      <c r="H233" s="61">
        <f t="shared" si="151"/>
        <v>0</v>
      </c>
      <c r="I233" s="49"/>
      <c r="J233" s="49">
        <f t="shared" si="129"/>
        <v>0</v>
      </c>
      <c r="K233" s="52"/>
      <c r="L233" s="52"/>
      <c r="M233" s="52"/>
      <c r="N233" s="49">
        <f t="shared" si="150"/>
        <v>5.3912500000000003</v>
      </c>
      <c r="O233" s="49">
        <f t="shared" si="131"/>
        <v>3.75</v>
      </c>
      <c r="P233" s="49"/>
      <c r="Q233" s="127">
        <f t="shared" si="130"/>
        <v>0.17</v>
      </c>
      <c r="R233" s="61">
        <f>Q233+Summary!C$25</f>
        <v>0.17</v>
      </c>
      <c r="S233" s="61"/>
      <c r="T233" s="70">
        <f t="shared" si="132"/>
        <v>45139</v>
      </c>
      <c r="U233" s="69">
        <f t="shared" si="124"/>
        <v>8134</v>
      </c>
      <c r="W233" s="7">
        <f t="shared" si="133"/>
        <v>31</v>
      </c>
      <c r="X233" s="51">
        <f t="shared" si="134"/>
        <v>45139</v>
      </c>
      <c r="Y233" s="7">
        <f t="shared" si="135"/>
        <v>8134</v>
      </c>
      <c r="Z233" s="127">
        <f t="shared" si="153"/>
        <v>6.7881848627108429E-2</v>
      </c>
      <c r="AA233" s="55">
        <f t="shared" si="136"/>
        <v>0.22613600509114001</v>
      </c>
      <c r="AB233" s="7">
        <f t="shared" si="137"/>
        <v>1</v>
      </c>
      <c r="AC233" s="7">
        <f t="shared" si="138"/>
        <v>31</v>
      </c>
      <c r="AD233" s="43">
        <f t="shared" si="139"/>
        <v>8356423.3594413679</v>
      </c>
      <c r="AE233" s="43">
        <f t="shared" si="140"/>
        <v>0</v>
      </c>
      <c r="AF233" s="43">
        <f t="shared" si="141"/>
        <v>8356423.3594413679</v>
      </c>
      <c r="AG233" s="43">
        <f t="shared" si="142"/>
        <v>0</v>
      </c>
      <c r="AH233" s="43">
        <f t="shared" si="143"/>
        <v>0</v>
      </c>
      <c r="AI233" s="43">
        <f t="shared" si="144"/>
        <v>0</v>
      </c>
      <c r="AJ233" s="43">
        <f t="shared" si="145"/>
        <v>0</v>
      </c>
      <c r="AK233" s="43">
        <f t="shared" si="146"/>
        <v>0</v>
      </c>
      <c r="AL233" s="43">
        <f t="shared" si="147"/>
        <v>0</v>
      </c>
      <c r="AO233" s="14">
        <f>_xll.EURO(N233,O233,Z233,Z233,R233,U233,0,0)</f>
        <v>0.16274043669649599</v>
      </c>
      <c r="AP233" s="90">
        <f t="shared" si="148"/>
        <v>1036632.0079507383</v>
      </c>
      <c r="AQ233" s="3">
        <f>-_xll.EURO(N233,O233,Z233,Z233,R233,U233,0,1)</f>
        <v>4.3368979137261045E-2</v>
      </c>
    </row>
    <row r="234" spans="1:43">
      <c r="A234" s="47">
        <f t="shared" si="149"/>
        <v>45170</v>
      </c>
      <c r="B234" s="48">
        <f t="shared" si="125"/>
        <v>205479</v>
      </c>
      <c r="C234" s="40">
        <f t="shared" si="126"/>
        <v>6164370</v>
      </c>
      <c r="D234" s="40">
        <f t="shared" si="127"/>
        <v>1384612.758922505</v>
      </c>
      <c r="E234" s="127">
        <f t="shared" si="152"/>
        <v>5.8132350000000006</v>
      </c>
      <c r="F234" s="50"/>
      <c r="G234" s="49">
        <f t="shared" si="128"/>
        <v>5.8132350000000006</v>
      </c>
      <c r="H234" s="61">
        <f t="shared" si="151"/>
        <v>0</v>
      </c>
      <c r="I234" s="49"/>
      <c r="J234" s="49">
        <f t="shared" si="129"/>
        <v>0</v>
      </c>
      <c r="K234" s="52"/>
      <c r="L234" s="52"/>
      <c r="M234" s="52"/>
      <c r="N234" s="49">
        <f t="shared" si="150"/>
        <v>5.4032350000000005</v>
      </c>
      <c r="O234" s="49">
        <f t="shared" si="131"/>
        <v>3.75</v>
      </c>
      <c r="P234" s="49"/>
      <c r="Q234" s="127">
        <f t="shared" si="130"/>
        <v>0.17</v>
      </c>
      <c r="R234" s="61">
        <f>Q234+Summary!C$25</f>
        <v>0.17</v>
      </c>
      <c r="S234" s="61"/>
      <c r="T234" s="70">
        <f t="shared" si="132"/>
        <v>45170</v>
      </c>
      <c r="U234" s="69">
        <f t="shared" ref="U234:U249" si="154">T234-$C$3</f>
        <v>8165</v>
      </c>
      <c r="W234" s="7">
        <f t="shared" si="133"/>
        <v>30</v>
      </c>
      <c r="X234" s="51">
        <f t="shared" si="134"/>
        <v>45170</v>
      </c>
      <c r="Y234" s="7">
        <f t="shared" si="135"/>
        <v>8165</v>
      </c>
      <c r="Z234" s="127">
        <f t="shared" si="153"/>
        <v>6.7931848627108424E-2</v>
      </c>
      <c r="AA234" s="55">
        <f t="shared" si="136"/>
        <v>0.224615452823647</v>
      </c>
      <c r="AB234" s="7">
        <f t="shared" si="137"/>
        <v>1</v>
      </c>
      <c r="AC234" s="7">
        <f t="shared" si="138"/>
        <v>30</v>
      </c>
      <c r="AD234" s="43">
        <f t="shared" si="139"/>
        <v>8049079.3516148692</v>
      </c>
      <c r="AE234" s="43">
        <f t="shared" si="140"/>
        <v>0</v>
      </c>
      <c r="AF234" s="43">
        <f t="shared" si="141"/>
        <v>8049079.3516148692</v>
      </c>
      <c r="AG234" s="43">
        <f t="shared" si="142"/>
        <v>0</v>
      </c>
      <c r="AH234" s="43">
        <f t="shared" si="143"/>
        <v>0</v>
      </c>
      <c r="AI234" s="43">
        <f t="shared" si="144"/>
        <v>0</v>
      </c>
      <c r="AJ234" s="43">
        <f t="shared" si="145"/>
        <v>0</v>
      </c>
      <c r="AK234" s="43">
        <f t="shared" si="146"/>
        <v>0</v>
      </c>
      <c r="AL234" s="43">
        <f t="shared" si="147"/>
        <v>0</v>
      </c>
      <c r="AO234" s="14">
        <f>_xll.EURO(N234,O234,Z234,Z234,R234,U234,0,0)</f>
        <v>0.16160928758169718</v>
      </c>
      <c r="AP234" s="90">
        <f t="shared" si="148"/>
        <v>996219.44408998662</v>
      </c>
      <c r="AQ234" s="3">
        <f>-_xll.EURO(N234,O234,Z234,Z234,R234,U234,0,1)</f>
        <v>4.2909999836112975E-2</v>
      </c>
    </row>
    <row r="235" spans="1:43">
      <c r="A235" s="47">
        <f t="shared" si="149"/>
        <v>45200</v>
      </c>
      <c r="B235" s="48">
        <f t="shared" si="125"/>
        <v>205479</v>
      </c>
      <c r="C235" s="40">
        <f t="shared" si="126"/>
        <v>6369849</v>
      </c>
      <c r="D235" s="40">
        <f t="shared" si="127"/>
        <v>1421394.4631986802</v>
      </c>
      <c r="E235" s="127">
        <f t="shared" si="152"/>
        <v>5.8444469999999997</v>
      </c>
      <c r="F235" s="50"/>
      <c r="G235" s="49">
        <f t="shared" si="128"/>
        <v>5.8444469999999997</v>
      </c>
      <c r="H235" s="61">
        <f t="shared" si="151"/>
        <v>0</v>
      </c>
      <c r="I235" s="49"/>
      <c r="J235" s="49">
        <f t="shared" si="129"/>
        <v>0</v>
      </c>
      <c r="K235" s="52"/>
      <c r="L235" s="52"/>
      <c r="M235" s="52"/>
      <c r="N235" s="49">
        <f t="shared" si="150"/>
        <v>5.4344469999999996</v>
      </c>
      <c r="O235" s="49">
        <f t="shared" si="131"/>
        <v>3.75</v>
      </c>
      <c r="P235" s="49"/>
      <c r="Q235" s="127">
        <f t="shared" si="130"/>
        <v>0.17</v>
      </c>
      <c r="R235" s="61">
        <f>Q235+Summary!C$25</f>
        <v>0.17</v>
      </c>
      <c r="S235" s="61"/>
      <c r="T235" s="70">
        <f t="shared" si="132"/>
        <v>45200</v>
      </c>
      <c r="U235" s="69">
        <f t="shared" si="154"/>
        <v>8195</v>
      </c>
      <c r="W235" s="7">
        <f t="shared" si="133"/>
        <v>31</v>
      </c>
      <c r="X235" s="51">
        <f t="shared" si="134"/>
        <v>45200</v>
      </c>
      <c r="Y235" s="7">
        <f t="shared" si="135"/>
        <v>8195</v>
      </c>
      <c r="Z235" s="127">
        <f t="shared" si="153"/>
        <v>6.7981848627108418E-2</v>
      </c>
      <c r="AA235" s="55">
        <f t="shared" si="136"/>
        <v>0.22314413782786377</v>
      </c>
      <c r="AB235" s="7">
        <f t="shared" si="137"/>
        <v>1</v>
      </c>
      <c r="AC235" s="7">
        <f t="shared" si="138"/>
        <v>31</v>
      </c>
      <c r="AD235" s="43">
        <f t="shared" si="139"/>
        <v>8307264.6062581362</v>
      </c>
      <c r="AE235" s="43">
        <f t="shared" si="140"/>
        <v>0</v>
      </c>
      <c r="AF235" s="43">
        <f t="shared" si="141"/>
        <v>8307264.6062581362</v>
      </c>
      <c r="AG235" s="43">
        <f t="shared" si="142"/>
        <v>0</v>
      </c>
      <c r="AH235" s="43">
        <f t="shared" si="143"/>
        <v>0</v>
      </c>
      <c r="AI235" s="43">
        <f t="shared" si="144"/>
        <v>0</v>
      </c>
      <c r="AJ235" s="43">
        <f t="shared" si="145"/>
        <v>0</v>
      </c>
      <c r="AK235" s="43">
        <f t="shared" si="146"/>
        <v>0</v>
      </c>
      <c r="AL235" s="43">
        <f t="shared" si="147"/>
        <v>0</v>
      </c>
      <c r="AO235" s="14">
        <f>_xll.EURO(N235,O235,Z235,Z235,R235,U235,0,0)</f>
        <v>0.15968557375885223</v>
      </c>
      <c r="AP235" s="90">
        <f t="shared" si="148"/>
        <v>1017172.9923222511</v>
      </c>
      <c r="AQ235" s="3">
        <f>-_xll.EURO(N235,O235,Z235,Z235,R235,U235,0,1)</f>
        <v>4.2200112364941714E-2</v>
      </c>
    </row>
    <row r="236" spans="1:43">
      <c r="A236" s="47">
        <f t="shared" si="149"/>
        <v>45231</v>
      </c>
      <c r="B236" s="48">
        <f t="shared" si="125"/>
        <v>205479</v>
      </c>
      <c r="C236" s="40">
        <f t="shared" si="126"/>
        <v>6164370</v>
      </c>
      <c r="D236" s="40">
        <f t="shared" si="127"/>
        <v>1366271.6161928109</v>
      </c>
      <c r="E236" s="127">
        <f t="shared" si="152"/>
        <v>5.9588910000000004</v>
      </c>
      <c r="F236" s="50"/>
      <c r="G236" s="49">
        <f t="shared" si="128"/>
        <v>5.9588910000000004</v>
      </c>
      <c r="H236" s="61">
        <f t="shared" si="151"/>
        <v>0</v>
      </c>
      <c r="I236" s="49"/>
      <c r="J236" s="49">
        <f t="shared" si="129"/>
        <v>0</v>
      </c>
      <c r="K236" s="52"/>
      <c r="L236" s="52"/>
      <c r="M236" s="52"/>
      <c r="N236" s="49">
        <f t="shared" si="150"/>
        <v>5.5488910000000002</v>
      </c>
      <c r="O236" s="49">
        <f t="shared" si="131"/>
        <v>3.75</v>
      </c>
      <c r="P236" s="49"/>
      <c r="Q236" s="127">
        <f t="shared" si="130"/>
        <v>0.17</v>
      </c>
      <c r="R236" s="61">
        <f>Q236+Summary!C$25</f>
        <v>0.17</v>
      </c>
      <c r="S236" s="61"/>
      <c r="T236" s="70">
        <f t="shared" si="132"/>
        <v>45231</v>
      </c>
      <c r="U236" s="69">
        <f t="shared" si="154"/>
        <v>8226</v>
      </c>
      <c r="W236" s="7">
        <f t="shared" si="133"/>
        <v>30</v>
      </c>
      <c r="X236" s="51">
        <f t="shared" si="134"/>
        <v>45231</v>
      </c>
      <c r="Y236" s="7">
        <f t="shared" si="135"/>
        <v>8226</v>
      </c>
      <c r="Z236" s="127">
        <f t="shared" si="153"/>
        <v>6.8031848627108413E-2</v>
      </c>
      <c r="AA236" s="55">
        <f t="shared" si="136"/>
        <v>0.22164010534617665</v>
      </c>
      <c r="AB236" s="7">
        <f t="shared" si="137"/>
        <v>1</v>
      </c>
      <c r="AC236" s="7">
        <f t="shared" si="138"/>
        <v>30</v>
      </c>
      <c r="AD236" s="43">
        <f t="shared" si="139"/>
        <v>8141463.6372867962</v>
      </c>
      <c r="AE236" s="43">
        <f t="shared" si="140"/>
        <v>0</v>
      </c>
      <c r="AF236" s="43">
        <f t="shared" si="141"/>
        <v>8141463.6372867962</v>
      </c>
      <c r="AG236" s="43">
        <f t="shared" si="142"/>
        <v>0</v>
      </c>
      <c r="AH236" s="43">
        <f t="shared" si="143"/>
        <v>0</v>
      </c>
      <c r="AI236" s="43">
        <f t="shared" si="144"/>
        <v>0</v>
      </c>
      <c r="AJ236" s="43">
        <f t="shared" si="145"/>
        <v>0</v>
      </c>
      <c r="AK236" s="43">
        <f t="shared" si="146"/>
        <v>0</v>
      </c>
      <c r="AL236" s="43">
        <f t="shared" si="147"/>
        <v>0</v>
      </c>
      <c r="AO236" s="14">
        <f>_xll.EURO(N236,O236,Z236,Z236,R236,U236,0,0)</f>
        <v>0.15436953854768329</v>
      </c>
      <c r="AP236" s="90">
        <f t="shared" si="148"/>
        <v>951590.95233718248</v>
      </c>
      <c r="AQ236" s="3">
        <f>-_xll.EURO(N236,O236,Z236,Z236,R236,U236,0,1)</f>
        <v>4.0399655410500245E-2</v>
      </c>
    </row>
    <row r="237" spans="1:43">
      <c r="A237" s="47">
        <f t="shared" si="149"/>
        <v>45261</v>
      </c>
      <c r="B237" s="48">
        <f t="shared" si="125"/>
        <v>205479</v>
      </c>
      <c r="C237" s="40">
        <f t="shared" si="126"/>
        <v>6369849</v>
      </c>
      <c r="D237" s="40">
        <f t="shared" si="127"/>
        <v>1402543.7008742255</v>
      </c>
      <c r="E237" s="127">
        <f t="shared" si="152"/>
        <v>6.0837390000000005</v>
      </c>
      <c r="F237" s="50"/>
      <c r="G237" s="49">
        <f t="shared" si="128"/>
        <v>6.0837390000000005</v>
      </c>
      <c r="H237" s="61">
        <f t="shared" si="151"/>
        <v>0</v>
      </c>
      <c r="I237" s="49"/>
      <c r="J237" s="49">
        <f t="shared" si="129"/>
        <v>0</v>
      </c>
      <c r="K237" s="52"/>
      <c r="L237" s="52"/>
      <c r="M237" s="52"/>
      <c r="N237" s="49">
        <f t="shared" si="150"/>
        <v>5.6737390000000003</v>
      </c>
      <c r="O237" s="49">
        <f t="shared" si="131"/>
        <v>3.75</v>
      </c>
      <c r="P237" s="49"/>
      <c r="Q237" s="127">
        <f t="shared" si="130"/>
        <v>0.17</v>
      </c>
      <c r="R237" s="61">
        <f>Q237+Summary!C$25</f>
        <v>0.17</v>
      </c>
      <c r="S237" s="61"/>
      <c r="T237" s="70">
        <f t="shared" si="132"/>
        <v>45261</v>
      </c>
      <c r="U237" s="69">
        <f t="shared" si="154"/>
        <v>8256</v>
      </c>
      <c r="W237" s="7">
        <f t="shared" si="133"/>
        <v>31</v>
      </c>
      <c r="X237" s="51">
        <f t="shared" si="134"/>
        <v>45261</v>
      </c>
      <c r="Y237" s="7">
        <f t="shared" si="135"/>
        <v>8256</v>
      </c>
      <c r="Z237" s="127">
        <f t="shared" si="153"/>
        <v>6.8081848627108407E-2</v>
      </c>
      <c r="AA237" s="55">
        <f t="shared" si="136"/>
        <v>0.22018476432867176</v>
      </c>
      <c r="AB237" s="7">
        <f t="shared" si="137"/>
        <v>1</v>
      </c>
      <c r="AC237" s="7">
        <f t="shared" si="138"/>
        <v>31</v>
      </c>
      <c r="AD237" s="43">
        <f t="shared" si="139"/>
        <v>8532709.8122128602</v>
      </c>
      <c r="AE237" s="43">
        <f t="shared" si="140"/>
        <v>0</v>
      </c>
      <c r="AF237" s="43">
        <f t="shared" si="141"/>
        <v>8532709.8122128602</v>
      </c>
      <c r="AG237" s="43">
        <f t="shared" si="142"/>
        <v>0</v>
      </c>
      <c r="AH237" s="43">
        <f t="shared" si="143"/>
        <v>0</v>
      </c>
      <c r="AI237" s="43">
        <f t="shared" si="144"/>
        <v>0</v>
      </c>
      <c r="AJ237" s="43">
        <f t="shared" si="145"/>
        <v>0</v>
      </c>
      <c r="AK237" s="43">
        <f t="shared" si="146"/>
        <v>0</v>
      </c>
      <c r="AL237" s="43">
        <f t="shared" si="147"/>
        <v>0</v>
      </c>
      <c r="AO237" s="14">
        <f>_xll.EURO(N237,O237,Z237,Z237,R237,U237,0,0)</f>
        <v>0.14889385549353815</v>
      </c>
      <c r="AP237" s="90">
        <f t="shared" si="148"/>
        <v>948431.3765216585</v>
      </c>
      <c r="AQ237" s="3">
        <f>-_xll.EURO(N237,O237,Z237,Z237,R237,U237,0,1)</f>
        <v>3.8569437733966323E-2</v>
      </c>
    </row>
    <row r="238" spans="1:43">
      <c r="A238" s="47">
        <f t="shared" si="149"/>
        <v>45292</v>
      </c>
      <c r="B238" s="48">
        <f t="shared" ref="B238:B249" si="155">B237</f>
        <v>205479</v>
      </c>
      <c r="C238" s="40">
        <f t="shared" ref="C238:C249" si="156">IF(AB238=0,0,IF(AND(AB238=1,$H$3=1),B238*W238,IF($H$3=2,B238,"N/A")))</f>
        <v>6369849</v>
      </c>
      <c r="D238" s="40">
        <f t="shared" ref="D238:D249" si="157">C238*AA238</f>
        <v>1393067.687722953</v>
      </c>
      <c r="E238" s="127">
        <f t="shared" si="152"/>
        <v>6.1773750000000005</v>
      </c>
      <c r="F238" s="50"/>
      <c r="G238" s="49">
        <f t="shared" ref="G238:G249" si="158">E238</f>
        <v>6.1773750000000005</v>
      </c>
      <c r="H238" s="61">
        <f t="shared" si="151"/>
        <v>0</v>
      </c>
      <c r="I238" s="49"/>
      <c r="J238" s="49">
        <f t="shared" ref="J238:J249" si="159">H238</f>
        <v>0</v>
      </c>
      <c r="K238" s="52"/>
      <c r="L238" s="52"/>
      <c r="M238" s="52"/>
      <c r="N238" s="49">
        <f t="shared" si="150"/>
        <v>5.7673750000000004</v>
      </c>
      <c r="O238" s="49">
        <f t="shared" si="131"/>
        <v>3.75</v>
      </c>
      <c r="P238" s="49"/>
      <c r="Q238" s="127">
        <f t="shared" ref="Q238:Q249" si="160">Q237</f>
        <v>0.17</v>
      </c>
      <c r="R238" s="61">
        <f>Q238+Summary!C$25</f>
        <v>0.17</v>
      </c>
      <c r="S238" s="61"/>
      <c r="T238" s="70">
        <f t="shared" si="132"/>
        <v>45292</v>
      </c>
      <c r="U238" s="69">
        <f t="shared" si="154"/>
        <v>8287</v>
      </c>
      <c r="W238" s="7">
        <f t="shared" si="133"/>
        <v>31</v>
      </c>
      <c r="X238" s="51">
        <f t="shared" si="134"/>
        <v>45292</v>
      </c>
      <c r="Y238" s="7">
        <f t="shared" si="135"/>
        <v>8287</v>
      </c>
      <c r="Z238" s="127">
        <f t="shared" si="153"/>
        <v>6.8131848627108402E-2</v>
      </c>
      <c r="AA238" s="55">
        <f t="shared" si="136"/>
        <v>0.21869712888373855</v>
      </c>
      <c r="AB238" s="7">
        <f t="shared" si="137"/>
        <v>1</v>
      </c>
      <c r="AC238" s="7">
        <f t="shared" si="138"/>
        <v>31</v>
      </c>
      <c r="AD238" s="43">
        <f t="shared" si="139"/>
        <v>8605501.507447578</v>
      </c>
      <c r="AE238" s="43">
        <f t="shared" si="140"/>
        <v>0</v>
      </c>
      <c r="AF238" s="43">
        <f t="shared" si="141"/>
        <v>8605501.507447578</v>
      </c>
      <c r="AG238" s="43">
        <f t="shared" si="142"/>
        <v>0</v>
      </c>
      <c r="AH238" s="43">
        <f t="shared" si="143"/>
        <v>0</v>
      </c>
      <c r="AI238" s="43">
        <f t="shared" si="144"/>
        <v>0</v>
      </c>
      <c r="AJ238" s="43">
        <f t="shared" si="145"/>
        <v>0</v>
      </c>
      <c r="AK238" s="43">
        <f t="shared" si="146"/>
        <v>0</v>
      </c>
      <c r="AL238" s="43">
        <f t="shared" si="147"/>
        <v>0</v>
      </c>
      <c r="AO238" s="14">
        <f>_xll.EURO(N238,O238,Z238,Z238,R238,U238,0,0)</f>
        <v>0.14481379010672152</v>
      </c>
      <c r="AP238" s="90">
        <f t="shared" si="148"/>
        <v>922441.97609750996</v>
      </c>
      <c r="AQ238" s="3">
        <f>-_xll.EURO(N238,O238,Z238,Z238,R238,U238,0,1)</f>
        <v>3.7195832910607803E-2</v>
      </c>
    </row>
    <row r="239" spans="1:43">
      <c r="A239" s="47">
        <f t="shared" si="149"/>
        <v>45323</v>
      </c>
      <c r="B239" s="48">
        <f t="shared" si="155"/>
        <v>205479</v>
      </c>
      <c r="C239" s="40">
        <f t="shared" si="156"/>
        <v>5958891</v>
      </c>
      <c r="D239" s="40">
        <f t="shared" si="157"/>
        <v>1294376.998283386</v>
      </c>
      <c r="E239" s="127">
        <f t="shared" si="152"/>
        <v>6.0525269999999995</v>
      </c>
      <c r="F239" s="50"/>
      <c r="G239" s="49">
        <f t="shared" si="158"/>
        <v>6.0525269999999995</v>
      </c>
      <c r="H239" s="61">
        <f t="shared" si="151"/>
        <v>0</v>
      </c>
      <c r="I239" s="49"/>
      <c r="J239" s="49">
        <f t="shared" si="159"/>
        <v>0</v>
      </c>
      <c r="K239" s="52"/>
      <c r="L239" s="52"/>
      <c r="M239" s="52"/>
      <c r="N239" s="49">
        <f t="shared" si="150"/>
        <v>5.6425269999999994</v>
      </c>
      <c r="O239" s="49">
        <f t="shared" si="131"/>
        <v>3.75</v>
      </c>
      <c r="P239" s="49"/>
      <c r="Q239" s="127">
        <f t="shared" si="160"/>
        <v>0.17</v>
      </c>
      <c r="R239" s="61">
        <f>Q239+Summary!C$25</f>
        <v>0.17</v>
      </c>
      <c r="S239" s="61"/>
      <c r="T239" s="70">
        <f t="shared" si="132"/>
        <v>45323</v>
      </c>
      <c r="U239" s="69">
        <f t="shared" si="154"/>
        <v>8318</v>
      </c>
      <c r="W239" s="7">
        <f t="shared" si="133"/>
        <v>29</v>
      </c>
      <c r="X239" s="51">
        <f t="shared" si="134"/>
        <v>45323</v>
      </c>
      <c r="Y239" s="7">
        <f t="shared" si="135"/>
        <v>8318</v>
      </c>
      <c r="Z239" s="127">
        <f t="shared" si="153"/>
        <v>6.8181848627108396E-2</v>
      </c>
      <c r="AA239" s="55">
        <f t="shared" si="136"/>
        <v>0.21721776724618491</v>
      </c>
      <c r="AB239" s="7">
        <f t="shared" si="137"/>
        <v>1</v>
      </c>
      <c r="AC239" s="7">
        <f t="shared" si="138"/>
        <v>29</v>
      </c>
      <c r="AD239" s="43">
        <f t="shared" si="139"/>
        <v>7834251.7302891472</v>
      </c>
      <c r="AE239" s="43">
        <f t="shared" si="140"/>
        <v>0</v>
      </c>
      <c r="AF239" s="43">
        <f t="shared" si="141"/>
        <v>7834251.7302891472</v>
      </c>
      <c r="AG239" s="43">
        <f t="shared" si="142"/>
        <v>0</v>
      </c>
      <c r="AH239" s="43">
        <f t="shared" si="143"/>
        <v>0</v>
      </c>
      <c r="AI239" s="43">
        <f t="shared" si="144"/>
        <v>0</v>
      </c>
      <c r="AJ239" s="43">
        <f t="shared" si="145"/>
        <v>0</v>
      </c>
      <c r="AK239" s="43">
        <f t="shared" si="146"/>
        <v>0</v>
      </c>
      <c r="AL239" s="43">
        <f t="shared" si="147"/>
        <v>0</v>
      </c>
      <c r="AO239" s="14">
        <f>_xll.EURO(N239,O239,Z239,Z239,R239,U239,0,0)</f>
        <v>0.14899589906147212</v>
      </c>
      <c r="AP239" s="90">
        <f t="shared" si="148"/>
        <v>887850.32195431471</v>
      </c>
      <c r="AQ239" s="3">
        <f>-_xll.EURO(N239,O239,Z239,Z239,R239,U239,0,1)</f>
        <v>3.8440250547325736E-2</v>
      </c>
    </row>
    <row r="240" spans="1:43">
      <c r="A240" s="47">
        <f t="shared" si="149"/>
        <v>45352</v>
      </c>
      <c r="B240" s="48">
        <f t="shared" si="155"/>
        <v>205479</v>
      </c>
      <c r="C240" s="40">
        <f t="shared" si="156"/>
        <v>6369849</v>
      </c>
      <c r="D240" s="40">
        <f t="shared" si="157"/>
        <v>1374778.5485440025</v>
      </c>
      <c r="E240" s="127">
        <f t="shared" si="152"/>
        <v>5.9079114000000006</v>
      </c>
      <c r="F240" s="50"/>
      <c r="G240" s="49">
        <f t="shared" si="158"/>
        <v>5.9079114000000006</v>
      </c>
      <c r="H240" s="61">
        <f t="shared" si="151"/>
        <v>0</v>
      </c>
      <c r="I240" s="49"/>
      <c r="J240" s="49">
        <f t="shared" si="159"/>
        <v>0</v>
      </c>
      <c r="K240" s="52"/>
      <c r="L240" s="52"/>
      <c r="M240" s="52"/>
      <c r="N240" s="49">
        <f t="shared" si="150"/>
        <v>5.4979114000000004</v>
      </c>
      <c r="O240" s="49">
        <f t="shared" si="131"/>
        <v>3.75</v>
      </c>
      <c r="P240" s="49"/>
      <c r="Q240" s="127">
        <f t="shared" si="160"/>
        <v>0.17</v>
      </c>
      <c r="R240" s="61">
        <f>Q240+Summary!C$25</f>
        <v>0.17</v>
      </c>
      <c r="S240" s="61"/>
      <c r="T240" s="70">
        <f t="shared" si="132"/>
        <v>45352</v>
      </c>
      <c r="U240" s="69">
        <f t="shared" si="154"/>
        <v>8347</v>
      </c>
      <c r="W240" s="7">
        <f t="shared" si="133"/>
        <v>31</v>
      </c>
      <c r="X240" s="51">
        <f t="shared" si="134"/>
        <v>45352</v>
      </c>
      <c r="Y240" s="7">
        <f t="shared" si="135"/>
        <v>8347</v>
      </c>
      <c r="Z240" s="127">
        <f t="shared" si="153"/>
        <v>6.8231848627108391E-2</v>
      </c>
      <c r="AA240" s="55">
        <f t="shared" si="136"/>
        <v>0.21582592437340389</v>
      </c>
      <c r="AB240" s="7">
        <f t="shared" si="137"/>
        <v>1</v>
      </c>
      <c r="AC240" s="7">
        <f t="shared" si="138"/>
        <v>31</v>
      </c>
      <c r="AD240" s="43">
        <f t="shared" si="139"/>
        <v>8122069.8594185663</v>
      </c>
      <c r="AE240" s="43">
        <f t="shared" si="140"/>
        <v>0</v>
      </c>
      <c r="AF240" s="43">
        <f t="shared" si="141"/>
        <v>8122069.8594185663</v>
      </c>
      <c r="AG240" s="43">
        <f t="shared" si="142"/>
        <v>0</v>
      </c>
      <c r="AH240" s="43">
        <f t="shared" si="143"/>
        <v>0</v>
      </c>
      <c r="AI240" s="43">
        <f t="shared" si="144"/>
        <v>0</v>
      </c>
      <c r="AJ240" s="43">
        <f t="shared" si="145"/>
        <v>0</v>
      </c>
      <c r="AK240" s="43">
        <f t="shared" si="146"/>
        <v>0</v>
      </c>
      <c r="AL240" s="43">
        <f t="shared" si="147"/>
        <v>0</v>
      </c>
      <c r="AO240" s="14">
        <f>_xll.EURO(N240,O240,Z240,Z240,R240,U240,0,0)</f>
        <v>0.1541176493088236</v>
      </c>
      <c r="AP240" s="90">
        <f t="shared" si="148"/>
        <v>981706.15433216072</v>
      </c>
      <c r="AQ240" s="3">
        <f>-_xll.EURO(N240,O240,Z240,Z240,R240,U240,0,1)</f>
        <v>3.9997117747567229E-2</v>
      </c>
    </row>
    <row r="241" spans="1:43">
      <c r="A241" s="47">
        <f t="shared" si="149"/>
        <v>45383</v>
      </c>
      <c r="B241" s="48">
        <f t="shared" si="155"/>
        <v>205479</v>
      </c>
      <c r="C241" s="40">
        <f t="shared" si="156"/>
        <v>6164370</v>
      </c>
      <c r="D241" s="40">
        <f t="shared" si="157"/>
        <v>1321409.975105453</v>
      </c>
      <c r="E241" s="127">
        <f t="shared" si="152"/>
        <v>5.7310434000000008</v>
      </c>
      <c r="F241" s="50"/>
      <c r="G241" s="49">
        <f t="shared" si="158"/>
        <v>5.7310434000000008</v>
      </c>
      <c r="H241" s="61">
        <f t="shared" si="151"/>
        <v>0</v>
      </c>
      <c r="I241" s="49"/>
      <c r="J241" s="49">
        <f t="shared" si="159"/>
        <v>0</v>
      </c>
      <c r="K241" s="52"/>
      <c r="L241" s="52"/>
      <c r="M241" s="52"/>
      <c r="N241" s="49">
        <f t="shared" si="150"/>
        <v>5.3210434000000006</v>
      </c>
      <c r="O241" s="49">
        <f t="shared" si="131"/>
        <v>3.75</v>
      </c>
      <c r="P241" s="49"/>
      <c r="Q241" s="127">
        <f t="shared" si="160"/>
        <v>0.17</v>
      </c>
      <c r="R241" s="61">
        <f>Q241+Summary!C$25</f>
        <v>0.17</v>
      </c>
      <c r="S241" s="61"/>
      <c r="T241" s="70">
        <f t="shared" si="132"/>
        <v>45383</v>
      </c>
      <c r="U241" s="69">
        <f t="shared" si="154"/>
        <v>8378</v>
      </c>
      <c r="W241" s="7">
        <f t="shared" si="133"/>
        <v>30</v>
      </c>
      <c r="X241" s="51">
        <f t="shared" si="134"/>
        <v>45383</v>
      </c>
      <c r="Y241" s="7">
        <f t="shared" si="135"/>
        <v>8378</v>
      </c>
      <c r="Z241" s="127">
        <f t="shared" si="153"/>
        <v>6.8281848627108385E-2</v>
      </c>
      <c r="AA241" s="55">
        <f t="shared" si="136"/>
        <v>0.21436253422579324</v>
      </c>
      <c r="AB241" s="7">
        <f t="shared" si="137"/>
        <v>1</v>
      </c>
      <c r="AC241" s="7">
        <f t="shared" si="138"/>
        <v>30</v>
      </c>
      <c r="AD241" s="43">
        <f t="shared" si="139"/>
        <v>7573057.9165222719</v>
      </c>
      <c r="AE241" s="43">
        <f t="shared" si="140"/>
        <v>0</v>
      </c>
      <c r="AF241" s="43">
        <f t="shared" si="141"/>
        <v>7573057.9165222719</v>
      </c>
      <c r="AG241" s="43">
        <f t="shared" si="142"/>
        <v>0</v>
      </c>
      <c r="AH241" s="43">
        <f t="shared" si="143"/>
        <v>0</v>
      </c>
      <c r="AI241" s="43">
        <f t="shared" si="144"/>
        <v>0</v>
      </c>
      <c r="AJ241" s="43">
        <f t="shared" si="145"/>
        <v>0</v>
      </c>
      <c r="AK241" s="43">
        <f t="shared" si="146"/>
        <v>0</v>
      </c>
      <c r="AL241" s="43">
        <f t="shared" si="147"/>
        <v>0</v>
      </c>
      <c r="AO241" s="14">
        <f>_xll.EURO(N241,O241,Z241,Z241,R241,U241,0,0)</f>
        <v>0.16075135406852101</v>
      </c>
      <c r="AP241" s="90">
        <f t="shared" si="148"/>
        <v>990930.82447936886</v>
      </c>
      <c r="AQ241" s="3">
        <f>-_xll.EURO(N241,O241,Z241,Z241,R241,U241,0,1)</f>
        <v>4.2044892730237093E-2</v>
      </c>
    </row>
    <row r="242" spans="1:43">
      <c r="A242" s="47">
        <f t="shared" si="149"/>
        <v>45413</v>
      </c>
      <c r="B242" s="48">
        <f t="shared" si="155"/>
        <v>205479</v>
      </c>
      <c r="C242" s="40">
        <f t="shared" si="156"/>
        <v>6369849</v>
      </c>
      <c r="D242" s="40">
        <f t="shared" si="157"/>
        <v>1356437.0138418793</v>
      </c>
      <c r="E242" s="127">
        <f t="shared" si="152"/>
        <v>5.792427</v>
      </c>
      <c r="F242" s="50"/>
      <c r="G242" s="49">
        <f t="shared" si="158"/>
        <v>5.792427</v>
      </c>
      <c r="H242" s="61">
        <f t="shared" si="151"/>
        <v>0</v>
      </c>
      <c r="I242" s="49"/>
      <c r="J242" s="49">
        <f t="shared" si="159"/>
        <v>0</v>
      </c>
      <c r="K242" s="52"/>
      <c r="L242" s="52"/>
      <c r="M242" s="52"/>
      <c r="N242" s="49">
        <f t="shared" si="150"/>
        <v>5.3824269999999999</v>
      </c>
      <c r="O242" s="49">
        <f t="shared" si="131"/>
        <v>3.75</v>
      </c>
      <c r="P242" s="49"/>
      <c r="Q242" s="127">
        <f t="shared" si="160"/>
        <v>0.17</v>
      </c>
      <c r="R242" s="61">
        <f>Q242+Summary!C$25</f>
        <v>0.17</v>
      </c>
      <c r="S242" s="61"/>
      <c r="T242" s="70">
        <f t="shared" si="132"/>
        <v>45413</v>
      </c>
      <c r="U242" s="69">
        <f t="shared" si="154"/>
        <v>8408</v>
      </c>
      <c r="W242" s="7">
        <f t="shared" si="133"/>
        <v>31</v>
      </c>
      <c r="X242" s="51">
        <f t="shared" si="134"/>
        <v>45413</v>
      </c>
      <c r="Y242" s="7">
        <f t="shared" si="135"/>
        <v>8408</v>
      </c>
      <c r="Z242" s="127">
        <f t="shared" si="153"/>
        <v>6.833184862710838E-2</v>
      </c>
      <c r="AA242" s="55">
        <f t="shared" si="136"/>
        <v>0.2129464943112277</v>
      </c>
      <c r="AB242" s="7">
        <f t="shared" si="137"/>
        <v>1</v>
      </c>
      <c r="AC242" s="7">
        <f t="shared" si="138"/>
        <v>31</v>
      </c>
      <c r="AD242" s="43">
        <f t="shared" si="139"/>
        <v>7857062.3827770753</v>
      </c>
      <c r="AE242" s="43">
        <f t="shared" si="140"/>
        <v>0</v>
      </c>
      <c r="AF242" s="43">
        <f t="shared" si="141"/>
        <v>7857062.3827770753</v>
      </c>
      <c r="AG242" s="43">
        <f t="shared" si="142"/>
        <v>0</v>
      </c>
      <c r="AH242" s="43">
        <f t="shared" si="143"/>
        <v>0</v>
      </c>
      <c r="AI242" s="43">
        <f t="shared" si="144"/>
        <v>0</v>
      </c>
      <c r="AJ242" s="43">
        <f t="shared" si="145"/>
        <v>0</v>
      </c>
      <c r="AK242" s="43">
        <f t="shared" si="146"/>
        <v>0</v>
      </c>
      <c r="AL242" s="43">
        <f t="shared" si="147"/>
        <v>0</v>
      </c>
      <c r="AO242" s="14">
        <f>_xll.EURO(N242,O242,Z242,Z242,R242,U242,0,0)</f>
        <v>0.15758175737987465</v>
      </c>
      <c r="AP242" s="90">
        <f t="shared" si="148"/>
        <v>1003771.9996644371</v>
      </c>
      <c r="AQ242" s="3">
        <f>-_xll.EURO(N242,O242,Z242,Z242,R242,U242,0,1)</f>
        <v>4.0948857375210687E-2</v>
      </c>
    </row>
    <row r="243" spans="1:43">
      <c r="A243" s="47">
        <f t="shared" si="149"/>
        <v>45444</v>
      </c>
      <c r="B243" s="48">
        <f t="shared" si="155"/>
        <v>205479</v>
      </c>
      <c r="C243" s="40">
        <f t="shared" si="156"/>
        <v>6164370</v>
      </c>
      <c r="D243" s="40">
        <f t="shared" si="157"/>
        <v>1303759.2968142531</v>
      </c>
      <c r="E243" s="127">
        <f t="shared" si="152"/>
        <v>5.8340429999999994</v>
      </c>
      <c r="F243" s="50"/>
      <c r="G243" s="49">
        <f t="shared" si="158"/>
        <v>5.8340429999999994</v>
      </c>
      <c r="H243" s="61">
        <f t="shared" si="151"/>
        <v>0</v>
      </c>
      <c r="I243" s="49"/>
      <c r="J243" s="49">
        <f t="shared" si="159"/>
        <v>0</v>
      </c>
      <c r="K243" s="52"/>
      <c r="L243" s="52"/>
      <c r="M243" s="52"/>
      <c r="N243" s="49">
        <f t="shared" si="150"/>
        <v>5.4240429999999993</v>
      </c>
      <c r="O243" s="49">
        <f t="shared" si="131"/>
        <v>3.75</v>
      </c>
      <c r="P243" s="49"/>
      <c r="Q243" s="127">
        <f t="shared" si="160"/>
        <v>0.17</v>
      </c>
      <c r="R243" s="61">
        <f>Q243+Summary!C$25</f>
        <v>0.17</v>
      </c>
      <c r="S243" s="61"/>
      <c r="T243" s="70">
        <f t="shared" si="132"/>
        <v>45444</v>
      </c>
      <c r="U243" s="69">
        <f t="shared" si="154"/>
        <v>8439</v>
      </c>
      <c r="W243" s="7">
        <f t="shared" si="133"/>
        <v>30</v>
      </c>
      <c r="X243" s="51">
        <f t="shared" si="134"/>
        <v>45444</v>
      </c>
      <c r="Y243" s="7">
        <f t="shared" si="135"/>
        <v>8439</v>
      </c>
      <c r="Z243" s="127">
        <f t="shared" si="153"/>
        <v>6.8381848627108374E-2</v>
      </c>
      <c r="AA243" s="55">
        <f t="shared" si="136"/>
        <v>0.21149919567032044</v>
      </c>
      <c r="AB243" s="7">
        <f t="shared" si="137"/>
        <v>1</v>
      </c>
      <c r="AC243" s="7">
        <f t="shared" si="138"/>
        <v>30</v>
      </c>
      <c r="AD243" s="43">
        <f t="shared" si="139"/>
        <v>7606187.7992641144</v>
      </c>
      <c r="AE243" s="43">
        <f t="shared" si="140"/>
        <v>0</v>
      </c>
      <c r="AF243" s="43">
        <f t="shared" si="141"/>
        <v>7606187.7992641144</v>
      </c>
      <c r="AG243" s="43">
        <f t="shared" si="142"/>
        <v>0</v>
      </c>
      <c r="AH243" s="43">
        <f t="shared" si="143"/>
        <v>0</v>
      </c>
      <c r="AI243" s="43">
        <f t="shared" si="144"/>
        <v>0</v>
      </c>
      <c r="AJ243" s="43">
        <f t="shared" si="145"/>
        <v>0</v>
      </c>
      <c r="AK243" s="43">
        <f t="shared" si="146"/>
        <v>0</v>
      </c>
      <c r="AL243" s="43">
        <f t="shared" si="147"/>
        <v>0</v>
      </c>
      <c r="AO243" s="14">
        <f>_xll.EURO(N243,O243,Z243,Z243,R243,U243,0,0)</f>
        <v>0.1552710026811179</v>
      </c>
      <c r="AP243" s="90">
        <f t="shared" si="148"/>
        <v>957147.91079740273</v>
      </c>
      <c r="AQ243" s="3">
        <f>-_xll.EURO(N243,O243,Z243,Z243,R243,U243,0,1)</f>
        <v>4.0131505096083563E-2</v>
      </c>
    </row>
    <row r="244" spans="1:43">
      <c r="A244" s="47">
        <f t="shared" si="149"/>
        <v>45474</v>
      </c>
      <c r="B244" s="48">
        <f t="shared" si="155"/>
        <v>205479</v>
      </c>
      <c r="C244" s="40">
        <f t="shared" si="156"/>
        <v>6369849</v>
      </c>
      <c r="D244" s="40">
        <f t="shared" si="157"/>
        <v>1338297.1003875851</v>
      </c>
      <c r="E244" s="127">
        <f t="shared" si="152"/>
        <v>5.8808610000000003</v>
      </c>
      <c r="F244" s="50"/>
      <c r="G244" s="49">
        <f t="shared" si="158"/>
        <v>5.8808610000000003</v>
      </c>
      <c r="H244" s="61">
        <f t="shared" si="151"/>
        <v>0</v>
      </c>
      <c r="I244" s="49"/>
      <c r="J244" s="49">
        <f t="shared" si="159"/>
        <v>0</v>
      </c>
      <c r="K244" s="52"/>
      <c r="L244" s="52"/>
      <c r="M244" s="52"/>
      <c r="N244" s="49">
        <f t="shared" si="150"/>
        <v>5.4708610000000002</v>
      </c>
      <c r="O244" s="49">
        <f t="shared" si="131"/>
        <v>3.75</v>
      </c>
      <c r="P244" s="49"/>
      <c r="Q244" s="127">
        <f t="shared" si="160"/>
        <v>0.17</v>
      </c>
      <c r="R244" s="61">
        <f>Q244+Summary!C$25</f>
        <v>0.17</v>
      </c>
      <c r="S244" s="61"/>
      <c r="T244" s="70">
        <f t="shared" si="132"/>
        <v>45474</v>
      </c>
      <c r="U244" s="69">
        <f t="shared" si="154"/>
        <v>8469</v>
      </c>
      <c r="W244" s="7">
        <f t="shared" si="133"/>
        <v>31</v>
      </c>
      <c r="X244" s="51">
        <f t="shared" si="134"/>
        <v>45474</v>
      </c>
      <c r="Y244" s="7">
        <f t="shared" si="135"/>
        <v>8469</v>
      </c>
      <c r="Z244" s="127">
        <f t="shared" si="153"/>
        <v>6.8431848627108369E-2</v>
      </c>
      <c r="AA244" s="55">
        <f t="shared" si="136"/>
        <v>0.21009871668662555</v>
      </c>
      <c r="AB244" s="7">
        <f t="shared" si="137"/>
        <v>1</v>
      </c>
      <c r="AC244" s="7">
        <f t="shared" si="138"/>
        <v>31</v>
      </c>
      <c r="AD244" s="43">
        <f t="shared" si="139"/>
        <v>7870339.2240824345</v>
      </c>
      <c r="AE244" s="43">
        <f t="shared" si="140"/>
        <v>0</v>
      </c>
      <c r="AF244" s="43">
        <f t="shared" si="141"/>
        <v>7870339.2240824345</v>
      </c>
      <c r="AG244" s="43">
        <f t="shared" si="142"/>
        <v>0</v>
      </c>
      <c r="AH244" s="43">
        <f t="shared" si="143"/>
        <v>0</v>
      </c>
      <c r="AI244" s="43">
        <f t="shared" si="144"/>
        <v>0</v>
      </c>
      <c r="AJ244" s="43">
        <f t="shared" si="145"/>
        <v>0</v>
      </c>
      <c r="AK244" s="43">
        <f t="shared" si="146"/>
        <v>0</v>
      </c>
      <c r="AL244" s="43">
        <f t="shared" si="147"/>
        <v>0</v>
      </c>
      <c r="AO244" s="14">
        <f>_xll.EURO(N244,O244,Z244,Z244,R244,U244,0,0)</f>
        <v>0.152813670687203</v>
      </c>
      <c r="AP244" s="90">
        <f t="shared" si="148"/>
        <v>973400.0074132093</v>
      </c>
      <c r="AQ244" s="3">
        <f>-_xll.EURO(N244,O244,Z244,Z244,R244,U244,0,1)</f>
        <v>3.9275449638280294E-2</v>
      </c>
    </row>
    <row r="245" spans="1:43">
      <c r="A245" s="47">
        <f t="shared" si="149"/>
        <v>45505</v>
      </c>
      <c r="B245" s="48">
        <f t="shared" si="155"/>
        <v>205479</v>
      </c>
      <c r="C245" s="40">
        <f t="shared" si="156"/>
        <v>6369849</v>
      </c>
      <c r="D245" s="40">
        <f t="shared" si="157"/>
        <v>1329179.7466387739</v>
      </c>
      <c r="E245" s="127">
        <f t="shared" si="152"/>
        <v>5.917275000000001</v>
      </c>
      <c r="F245" s="50"/>
      <c r="G245" s="49">
        <f t="shared" si="158"/>
        <v>5.917275000000001</v>
      </c>
      <c r="H245" s="61">
        <f t="shared" si="151"/>
        <v>0</v>
      </c>
      <c r="I245" s="49"/>
      <c r="J245" s="49">
        <f t="shared" si="159"/>
        <v>0</v>
      </c>
      <c r="K245" s="52"/>
      <c r="L245" s="52"/>
      <c r="M245" s="52"/>
      <c r="N245" s="49">
        <f t="shared" si="150"/>
        <v>5.5072750000000008</v>
      </c>
      <c r="O245" s="49">
        <f t="shared" si="131"/>
        <v>3.75</v>
      </c>
      <c r="P245" s="49"/>
      <c r="Q245" s="127">
        <f t="shared" si="160"/>
        <v>0.17</v>
      </c>
      <c r="R245" s="61">
        <f>Q245+Summary!C$25</f>
        <v>0.17</v>
      </c>
      <c r="S245" s="61"/>
      <c r="T245" s="70">
        <f t="shared" si="132"/>
        <v>45505</v>
      </c>
      <c r="U245" s="69">
        <f t="shared" si="154"/>
        <v>8500</v>
      </c>
      <c r="W245" s="7">
        <f t="shared" si="133"/>
        <v>31</v>
      </c>
      <c r="X245" s="51">
        <f t="shared" si="134"/>
        <v>45505</v>
      </c>
      <c r="Y245" s="7">
        <f t="shared" si="135"/>
        <v>8500</v>
      </c>
      <c r="Z245" s="127">
        <f t="shared" si="153"/>
        <v>6.8481848627108363E-2</v>
      </c>
      <c r="AA245" s="55">
        <f t="shared" si="136"/>
        <v>0.20866738703519877</v>
      </c>
      <c r="AB245" s="7">
        <f t="shared" si="137"/>
        <v>1</v>
      </c>
      <c r="AC245" s="7">
        <f t="shared" si="138"/>
        <v>31</v>
      </c>
      <c r="AD245" s="43">
        <f t="shared" si="139"/>
        <v>7865122.0852919519</v>
      </c>
      <c r="AE245" s="43">
        <f t="shared" si="140"/>
        <v>0</v>
      </c>
      <c r="AF245" s="43">
        <f t="shared" si="141"/>
        <v>7865122.0852919519</v>
      </c>
      <c r="AG245" s="43">
        <f t="shared" si="142"/>
        <v>0</v>
      </c>
      <c r="AH245" s="43">
        <f t="shared" si="143"/>
        <v>0</v>
      </c>
      <c r="AI245" s="43">
        <f t="shared" si="144"/>
        <v>0</v>
      </c>
      <c r="AJ245" s="43">
        <f t="shared" si="145"/>
        <v>0</v>
      </c>
      <c r="AK245" s="43">
        <f t="shared" si="146"/>
        <v>0</v>
      </c>
      <c r="AL245" s="43">
        <f t="shared" si="147"/>
        <v>0</v>
      </c>
      <c r="AO245" s="14">
        <f>_xll.EURO(N245,O245,Z245,Z245,R245,U245,0,0)</f>
        <v>0.15079411584801961</v>
      </c>
      <c r="AP245" s="90">
        <f t="shared" si="148"/>
        <v>960535.74804039183</v>
      </c>
      <c r="AQ245" s="3">
        <f>-_xll.EURO(N245,O245,Z245,Z245,R245,U245,0,1)</f>
        <v>3.8560510471689978E-2</v>
      </c>
    </row>
    <row r="246" spans="1:43">
      <c r="A246" s="47">
        <f t="shared" si="149"/>
        <v>45536</v>
      </c>
      <c r="B246" s="48">
        <f t="shared" si="155"/>
        <v>205479</v>
      </c>
      <c r="C246" s="40">
        <f t="shared" si="156"/>
        <v>6164370</v>
      </c>
      <c r="D246" s="40">
        <f t="shared" si="157"/>
        <v>1277529.3956188112</v>
      </c>
      <c r="E246" s="127">
        <f t="shared" si="152"/>
        <v>5.9294997000000009</v>
      </c>
      <c r="F246" s="50"/>
      <c r="G246" s="49">
        <f t="shared" si="158"/>
        <v>5.9294997000000009</v>
      </c>
      <c r="H246" s="61">
        <f t="shared" si="151"/>
        <v>0</v>
      </c>
      <c r="I246" s="49"/>
      <c r="J246" s="49">
        <f t="shared" si="159"/>
        <v>0</v>
      </c>
      <c r="K246" s="52"/>
      <c r="L246" s="52"/>
      <c r="M246" s="52"/>
      <c r="N246" s="49">
        <f t="shared" si="150"/>
        <v>5.5194997000000008</v>
      </c>
      <c r="O246" s="49">
        <f t="shared" si="131"/>
        <v>3.75</v>
      </c>
      <c r="P246" s="49"/>
      <c r="Q246" s="127">
        <f t="shared" si="160"/>
        <v>0.17</v>
      </c>
      <c r="R246" s="61">
        <f>Q246+Summary!C$25</f>
        <v>0.17</v>
      </c>
      <c r="S246" s="61"/>
      <c r="T246" s="70">
        <f t="shared" si="132"/>
        <v>45536</v>
      </c>
      <c r="U246" s="69">
        <f t="shared" si="154"/>
        <v>8531</v>
      </c>
      <c r="W246" s="7">
        <f t="shared" si="133"/>
        <v>30</v>
      </c>
      <c r="X246" s="51">
        <f t="shared" si="134"/>
        <v>45536</v>
      </c>
      <c r="Y246" s="7">
        <f t="shared" si="135"/>
        <v>8531</v>
      </c>
      <c r="Z246" s="127">
        <f t="shared" si="153"/>
        <v>6.8531848627108358E-2</v>
      </c>
      <c r="AA246" s="55">
        <f t="shared" si="136"/>
        <v>0.20724411344854565</v>
      </c>
      <c r="AB246" s="7">
        <f t="shared" si="137"/>
        <v>1</v>
      </c>
      <c r="AC246" s="7">
        <f t="shared" si="138"/>
        <v>30</v>
      </c>
      <c r="AD246" s="43">
        <f t="shared" si="139"/>
        <v>7575110.1680629235</v>
      </c>
      <c r="AE246" s="43">
        <f t="shared" si="140"/>
        <v>0</v>
      </c>
      <c r="AF246" s="43">
        <f t="shared" si="141"/>
        <v>7575110.1680629235</v>
      </c>
      <c r="AG246" s="43">
        <f t="shared" si="142"/>
        <v>0</v>
      </c>
      <c r="AH246" s="43">
        <f t="shared" si="143"/>
        <v>0</v>
      </c>
      <c r="AI246" s="43">
        <f t="shared" si="144"/>
        <v>0</v>
      </c>
      <c r="AJ246" s="43">
        <f t="shared" si="145"/>
        <v>0</v>
      </c>
      <c r="AK246" s="43">
        <f t="shared" si="146"/>
        <v>0</v>
      </c>
      <c r="AL246" s="43">
        <f t="shared" si="147"/>
        <v>0</v>
      </c>
      <c r="AO246" s="14">
        <f>_xll.EURO(N246,O246,Z246,Z246,R246,U246,0,0)</f>
        <v>0.14972816930909102</v>
      </c>
      <c r="AP246" s="90">
        <f t="shared" si="148"/>
        <v>922979.83504388144</v>
      </c>
      <c r="AQ246" s="3">
        <f>-_xll.EURO(N246,O246,Z246,Z246,R246,U246,0,1)</f>
        <v>3.8150546705666796E-2</v>
      </c>
    </row>
    <row r="247" spans="1:43">
      <c r="A247" s="47">
        <f t="shared" si="149"/>
        <v>45566</v>
      </c>
      <c r="B247" s="48">
        <f t="shared" si="155"/>
        <v>205479</v>
      </c>
      <c r="C247" s="40">
        <f t="shared" si="156"/>
        <v>6369849</v>
      </c>
      <c r="D247" s="40">
        <f t="shared" si="157"/>
        <v>1311340.8615113804</v>
      </c>
      <c r="E247" s="127">
        <f t="shared" si="152"/>
        <v>5.9613359399999997</v>
      </c>
      <c r="F247" s="50"/>
      <c r="G247" s="49">
        <f t="shared" si="158"/>
        <v>5.9613359399999997</v>
      </c>
      <c r="H247" s="61">
        <f t="shared" si="151"/>
        <v>0</v>
      </c>
      <c r="I247" s="49"/>
      <c r="J247" s="49">
        <f t="shared" si="159"/>
        <v>0</v>
      </c>
      <c r="K247" s="52"/>
      <c r="L247" s="52"/>
      <c r="M247" s="52"/>
      <c r="N247" s="49">
        <f t="shared" si="150"/>
        <v>5.5513359399999995</v>
      </c>
      <c r="O247" s="49">
        <f t="shared" si="131"/>
        <v>3.75</v>
      </c>
      <c r="P247" s="49"/>
      <c r="Q247" s="127">
        <f t="shared" si="160"/>
        <v>0.17</v>
      </c>
      <c r="R247" s="61">
        <f>Q247+Summary!C$25</f>
        <v>0.17</v>
      </c>
      <c r="S247" s="61"/>
      <c r="T247" s="70">
        <f t="shared" si="132"/>
        <v>45566</v>
      </c>
      <c r="U247" s="69">
        <f t="shared" si="154"/>
        <v>8561</v>
      </c>
      <c r="W247" s="7">
        <f t="shared" si="133"/>
        <v>31</v>
      </c>
      <c r="X247" s="51">
        <f t="shared" si="134"/>
        <v>45566</v>
      </c>
      <c r="Y247" s="7">
        <f t="shared" si="135"/>
        <v>8561</v>
      </c>
      <c r="Z247" s="127">
        <f t="shared" si="153"/>
        <v>6.8581848627108352E-2</v>
      </c>
      <c r="AA247" s="55">
        <f t="shared" si="136"/>
        <v>0.20586686772502463</v>
      </c>
      <c r="AB247" s="7">
        <f t="shared" si="137"/>
        <v>1</v>
      </c>
      <c r="AC247" s="7">
        <f t="shared" si="138"/>
        <v>31</v>
      </c>
      <c r="AD247" s="43">
        <f t="shared" si="139"/>
        <v>7817343.4073183546</v>
      </c>
      <c r="AE247" s="43">
        <f t="shared" si="140"/>
        <v>0</v>
      </c>
      <c r="AF247" s="43">
        <f t="shared" si="141"/>
        <v>7817343.4073183546</v>
      </c>
      <c r="AG247" s="43">
        <f t="shared" si="142"/>
        <v>0</v>
      </c>
      <c r="AH247" s="43">
        <f t="shared" si="143"/>
        <v>0</v>
      </c>
      <c r="AI247" s="43">
        <f t="shared" si="144"/>
        <v>0</v>
      </c>
      <c r="AJ247" s="43">
        <f t="shared" si="145"/>
        <v>0</v>
      </c>
      <c r="AK247" s="43">
        <f t="shared" si="146"/>
        <v>0</v>
      </c>
      <c r="AL247" s="43">
        <f t="shared" si="147"/>
        <v>0</v>
      </c>
      <c r="AO247" s="14">
        <f>_xll.EURO(N247,O247,Z247,Z247,R247,U247,0,0)</f>
        <v>0.14794480493757511</v>
      </c>
      <c r="AP247" s="90">
        <f t="shared" si="148"/>
        <v>942386.06778680789</v>
      </c>
      <c r="AQ247" s="3">
        <f>-_xll.EURO(N247,O247,Z247,Z247,R247,U247,0,1)</f>
        <v>3.751982433538973E-2</v>
      </c>
    </row>
    <row r="248" spans="1:43">
      <c r="A248" s="47">
        <f t="shared" si="149"/>
        <v>45597</v>
      </c>
      <c r="B248" s="48">
        <f t="shared" si="155"/>
        <v>205479</v>
      </c>
      <c r="C248" s="40">
        <f t="shared" si="156"/>
        <v>6164370</v>
      </c>
      <c r="D248" s="40">
        <f t="shared" si="157"/>
        <v>1260363.2588116077</v>
      </c>
      <c r="E248" s="127">
        <f t="shared" si="152"/>
        <v>6.0780688200000004</v>
      </c>
      <c r="F248" s="50"/>
      <c r="G248" s="49">
        <f t="shared" si="158"/>
        <v>6.0780688200000004</v>
      </c>
      <c r="H248" s="61">
        <f t="shared" si="151"/>
        <v>0</v>
      </c>
      <c r="I248" s="49"/>
      <c r="J248" s="49">
        <f t="shared" si="159"/>
        <v>0</v>
      </c>
      <c r="K248" s="52"/>
      <c r="L248" s="52"/>
      <c r="M248" s="52"/>
      <c r="N248" s="49">
        <f t="shared" si="150"/>
        <v>5.6680688200000002</v>
      </c>
      <c r="O248" s="49">
        <f t="shared" si="131"/>
        <v>3.75</v>
      </c>
      <c r="P248" s="49"/>
      <c r="Q248" s="127">
        <f t="shared" si="160"/>
        <v>0.17</v>
      </c>
      <c r="R248" s="61">
        <f>Q248+Summary!C$25</f>
        <v>0.17</v>
      </c>
      <c r="S248" s="61"/>
      <c r="T248" s="70">
        <f t="shared" si="132"/>
        <v>45597</v>
      </c>
      <c r="U248" s="69">
        <f t="shared" si="154"/>
        <v>8592</v>
      </c>
      <c r="W248" s="7">
        <f t="shared" si="133"/>
        <v>30</v>
      </c>
      <c r="X248" s="51">
        <f t="shared" si="134"/>
        <v>45597</v>
      </c>
      <c r="Y248" s="7">
        <f t="shared" si="135"/>
        <v>8592</v>
      </c>
      <c r="Z248" s="127">
        <f t="shared" si="153"/>
        <v>6.8631848627108347E-2</v>
      </c>
      <c r="AA248" s="55">
        <f t="shared" si="136"/>
        <v>0.20445937846229342</v>
      </c>
      <c r="AB248" s="7">
        <f t="shared" si="137"/>
        <v>1</v>
      </c>
      <c r="AC248" s="7">
        <f t="shared" si="138"/>
        <v>30</v>
      </c>
      <c r="AD248" s="43">
        <f t="shared" si="139"/>
        <v>7660574.6252564238</v>
      </c>
      <c r="AE248" s="43">
        <f t="shared" si="140"/>
        <v>0</v>
      </c>
      <c r="AF248" s="43">
        <f t="shared" si="141"/>
        <v>7660574.6252564238</v>
      </c>
      <c r="AG248" s="43">
        <f t="shared" si="142"/>
        <v>0</v>
      </c>
      <c r="AH248" s="43">
        <f t="shared" si="143"/>
        <v>0</v>
      </c>
      <c r="AI248" s="43">
        <f t="shared" si="144"/>
        <v>0</v>
      </c>
      <c r="AJ248" s="43">
        <f t="shared" si="145"/>
        <v>0</v>
      </c>
      <c r="AK248" s="43">
        <f t="shared" si="146"/>
        <v>0</v>
      </c>
      <c r="AL248" s="43">
        <f t="shared" si="147"/>
        <v>0</v>
      </c>
      <c r="AO248" s="14">
        <f>_xll.EURO(N248,O248,Z248,Z248,R248,U248,0,0)</f>
        <v>0.14308408572737788</v>
      </c>
      <c r="AP248" s="90">
        <f t="shared" si="148"/>
        <v>882023.24553527636</v>
      </c>
      <c r="AQ248" s="3">
        <f>-_xll.EURO(N248,O248,Z248,Z248,R248,U248,0,1)</f>
        <v>3.5928835537636553E-2</v>
      </c>
    </row>
    <row r="249" spans="1:43" ht="13.5" thickBot="1">
      <c r="A249" s="47">
        <f t="shared" si="149"/>
        <v>45627</v>
      </c>
      <c r="B249" s="48">
        <f t="shared" si="155"/>
        <v>205479</v>
      </c>
      <c r="C249" s="40">
        <f t="shared" si="156"/>
        <v>6369849</v>
      </c>
      <c r="D249" s="40">
        <f t="shared" si="157"/>
        <v>1293699.7534057924</v>
      </c>
      <c r="E249" s="128">
        <f t="shared" si="152"/>
        <v>6.2054137800000007</v>
      </c>
      <c r="F249" s="50"/>
      <c r="G249" s="49">
        <f t="shared" si="158"/>
        <v>6.2054137800000007</v>
      </c>
      <c r="H249" s="61">
        <f t="shared" si="151"/>
        <v>0</v>
      </c>
      <c r="I249" s="49"/>
      <c r="J249" s="49">
        <f t="shared" si="159"/>
        <v>0</v>
      </c>
      <c r="K249" s="52"/>
      <c r="L249" s="52"/>
      <c r="M249" s="52"/>
      <c r="N249" s="49">
        <f t="shared" si="150"/>
        <v>5.7954137800000005</v>
      </c>
      <c r="O249" s="49">
        <f t="shared" si="131"/>
        <v>3.75</v>
      </c>
      <c r="P249" s="49"/>
      <c r="Q249" s="128">
        <f t="shared" si="160"/>
        <v>0.17</v>
      </c>
      <c r="R249" s="61">
        <f>Q249+Summary!C$25</f>
        <v>0.17</v>
      </c>
      <c r="S249" s="61"/>
      <c r="T249" s="70">
        <f t="shared" si="132"/>
        <v>45627</v>
      </c>
      <c r="U249" s="69">
        <f t="shared" si="154"/>
        <v>8622</v>
      </c>
      <c r="W249" s="7">
        <f t="shared" si="133"/>
        <v>31</v>
      </c>
      <c r="X249" s="51">
        <f t="shared" si="134"/>
        <v>45627</v>
      </c>
      <c r="Y249" s="7">
        <f t="shared" si="135"/>
        <v>8622</v>
      </c>
      <c r="Z249" s="128">
        <f t="shared" si="153"/>
        <v>6.8681848627108341E-2</v>
      </c>
      <c r="AA249" s="55">
        <f t="shared" si="136"/>
        <v>0.20309739734894694</v>
      </c>
      <c r="AB249" s="7">
        <f t="shared" si="137"/>
        <v>1</v>
      </c>
      <c r="AC249" s="7">
        <f t="shared" si="138"/>
        <v>31</v>
      </c>
      <c r="AD249" s="43">
        <f t="shared" si="139"/>
        <v>8027942.2769669071</v>
      </c>
      <c r="AE249" s="43">
        <f t="shared" si="140"/>
        <v>0</v>
      </c>
      <c r="AF249" s="43">
        <f t="shared" si="141"/>
        <v>8027942.2769669071</v>
      </c>
      <c r="AG249" s="43">
        <f t="shared" si="142"/>
        <v>0</v>
      </c>
      <c r="AH249" s="43">
        <f t="shared" si="143"/>
        <v>0</v>
      </c>
      <c r="AI249" s="43">
        <f t="shared" si="144"/>
        <v>0</v>
      </c>
      <c r="AJ249" s="43">
        <f t="shared" si="145"/>
        <v>0</v>
      </c>
      <c r="AK249" s="43">
        <f t="shared" si="146"/>
        <v>0</v>
      </c>
      <c r="AL249" s="43">
        <f t="shared" si="147"/>
        <v>0</v>
      </c>
      <c r="AO249" s="77">
        <f>_xll.EURO(N249,O249,Z249,Z249,R249,U249,0,0)</f>
        <v>0.13807887324966553</v>
      </c>
      <c r="AP249" s="95">
        <f t="shared" si="148"/>
        <v>879541.57269050868</v>
      </c>
      <c r="AQ249" s="3">
        <f>-_xll.EURO(N249,O249,Z249,Z249,R249,U249,0,1)</f>
        <v>3.4311925463768586E-2</v>
      </c>
    </row>
    <row r="250" spans="1:43">
      <c r="A250" s="47">
        <f t="shared" si="149"/>
        <v>45658</v>
      </c>
      <c r="B250" s="48"/>
      <c r="C250" s="40"/>
      <c r="D250" s="40"/>
      <c r="E250" s="61"/>
      <c r="F250" s="50"/>
      <c r="G250" s="49"/>
      <c r="H250" s="61"/>
      <c r="I250" s="49"/>
      <c r="J250" s="49"/>
      <c r="K250" s="52"/>
      <c r="L250" s="52"/>
      <c r="M250" s="52"/>
      <c r="N250" s="49"/>
      <c r="O250" s="49"/>
      <c r="P250" s="49"/>
      <c r="Q250" s="61"/>
      <c r="R250" s="61"/>
      <c r="S250" s="61"/>
      <c r="T250" s="70"/>
      <c r="U250" s="69"/>
    </row>
    <row r="251" spans="1:43"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 t="s">
        <v>58</v>
      </c>
      <c r="U251" s="52"/>
    </row>
    <row r="252" spans="1:43"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 t="s">
        <v>58</v>
      </c>
      <c r="U252" s="52"/>
    </row>
    <row r="253" spans="1:43"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 t="s">
        <v>58</v>
      </c>
      <c r="U253" s="52"/>
    </row>
    <row r="254" spans="1:43"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 t="s">
        <v>58</v>
      </c>
      <c r="U254" s="52"/>
    </row>
    <row r="255" spans="1:43"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 t="s">
        <v>58</v>
      </c>
      <c r="U255" s="52"/>
    </row>
    <row r="256" spans="1:43"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 t="s">
        <v>58</v>
      </c>
      <c r="U256" s="52"/>
    </row>
    <row r="257" spans="5:21"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 t="s">
        <v>58</v>
      </c>
      <c r="U257" s="52"/>
    </row>
    <row r="258" spans="5:21"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 t="s">
        <v>58</v>
      </c>
      <c r="U258" s="52"/>
    </row>
    <row r="259" spans="5:21"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 t="s">
        <v>58</v>
      </c>
      <c r="U259" s="52"/>
    </row>
    <row r="260" spans="5:21"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 t="s">
        <v>58</v>
      </c>
      <c r="U260" s="52"/>
    </row>
    <row r="261" spans="5:21"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 t="s">
        <v>58</v>
      </c>
      <c r="U261" s="52"/>
    </row>
    <row r="262" spans="5:21"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 t="s">
        <v>58</v>
      </c>
      <c r="U262" s="52"/>
    </row>
    <row r="263" spans="5:21"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 t="s">
        <v>58</v>
      </c>
      <c r="U263" s="52"/>
    </row>
    <row r="264" spans="5:21"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 t="s">
        <v>58</v>
      </c>
      <c r="U264" s="52"/>
    </row>
    <row r="265" spans="5:21"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 t="s">
        <v>58</v>
      </c>
      <c r="U265" s="52"/>
    </row>
    <row r="266" spans="5:21"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 t="s">
        <v>58</v>
      </c>
      <c r="U266" s="52"/>
    </row>
    <row r="267" spans="5:21"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 t="s">
        <v>58</v>
      </c>
      <c r="U267" s="52"/>
    </row>
    <row r="268" spans="5:21"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 t="s">
        <v>58</v>
      </c>
      <c r="U268" s="52"/>
    </row>
    <row r="269" spans="5:21"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 t="s">
        <v>58</v>
      </c>
      <c r="U269" s="52"/>
    </row>
    <row r="270" spans="5:21"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 t="s">
        <v>58</v>
      </c>
      <c r="U270" s="52"/>
    </row>
    <row r="271" spans="5:21"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 t="s">
        <v>58</v>
      </c>
      <c r="U271" s="52"/>
    </row>
    <row r="272" spans="5:21"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 t="s">
        <v>58</v>
      </c>
      <c r="U272" s="52"/>
    </row>
    <row r="273" spans="5:21"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 t="s">
        <v>58</v>
      </c>
      <c r="U273" s="52"/>
    </row>
    <row r="274" spans="5:21"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 t="s">
        <v>58</v>
      </c>
      <c r="U274" s="52"/>
    </row>
    <row r="275" spans="5:21"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 t="s">
        <v>58</v>
      </c>
      <c r="U275" s="52"/>
    </row>
    <row r="276" spans="5:21"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 t="s">
        <v>58</v>
      </c>
      <c r="U276" s="52"/>
    </row>
    <row r="277" spans="5:21"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 t="s">
        <v>58</v>
      </c>
      <c r="U277" s="52"/>
    </row>
    <row r="278" spans="5:21"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 t="s">
        <v>58</v>
      </c>
      <c r="U278" s="52"/>
    </row>
    <row r="279" spans="5:21"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 t="s">
        <v>58</v>
      </c>
      <c r="U279" s="52"/>
    </row>
    <row r="280" spans="5:21"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 t="s">
        <v>58</v>
      </c>
      <c r="U280" s="52"/>
    </row>
    <row r="281" spans="5:21"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 t="s">
        <v>58</v>
      </c>
      <c r="U281" s="52"/>
    </row>
    <row r="282" spans="5:21"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 t="s">
        <v>58</v>
      </c>
      <c r="U282" s="52"/>
    </row>
    <row r="283" spans="5:21"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 t="s">
        <v>58</v>
      </c>
      <c r="U283" s="52"/>
    </row>
    <row r="284" spans="5:21"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 t="s">
        <v>58</v>
      </c>
      <c r="U284" s="52"/>
    </row>
    <row r="285" spans="5:21"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 t="s">
        <v>58</v>
      </c>
      <c r="U285" s="52"/>
    </row>
    <row r="286" spans="5:21"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 t="s">
        <v>58</v>
      </c>
      <c r="U286" s="52"/>
    </row>
    <row r="287" spans="5:21"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 t="s">
        <v>58</v>
      </c>
      <c r="U287" s="52"/>
    </row>
    <row r="288" spans="5:21"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 t="s">
        <v>58</v>
      </c>
      <c r="U288" s="52"/>
    </row>
    <row r="289" spans="5:21"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 t="s">
        <v>58</v>
      </c>
      <c r="U289" s="52"/>
    </row>
    <row r="290" spans="5:21"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 t="s">
        <v>58</v>
      </c>
      <c r="U290" s="52"/>
    </row>
    <row r="291" spans="5:21"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 t="s">
        <v>58</v>
      </c>
      <c r="U291" s="52"/>
    </row>
    <row r="292" spans="5:21"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 t="s">
        <v>58</v>
      </c>
      <c r="U292" s="52"/>
    </row>
    <row r="293" spans="5:21"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 t="s">
        <v>58</v>
      </c>
      <c r="U293" s="52"/>
    </row>
    <row r="294" spans="5:21"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 t="s">
        <v>58</v>
      </c>
      <c r="U294" s="52"/>
    </row>
    <row r="295" spans="5:21"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 t="s">
        <v>58</v>
      </c>
      <c r="U295" s="52"/>
    </row>
    <row r="296" spans="5:21"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 t="s">
        <v>58</v>
      </c>
      <c r="U296" s="52"/>
    </row>
    <row r="297" spans="5:21"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 t="s">
        <v>58</v>
      </c>
      <c r="U297" s="52"/>
    </row>
    <row r="298" spans="5:21"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 t="s">
        <v>58</v>
      </c>
      <c r="U298" s="52"/>
    </row>
    <row r="299" spans="5:21"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 t="s">
        <v>58</v>
      </c>
      <c r="U299" s="52"/>
    </row>
    <row r="300" spans="5:21"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 t="s">
        <v>58</v>
      </c>
      <c r="U300" s="52"/>
    </row>
    <row r="301" spans="5:21"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 t="s">
        <v>58</v>
      </c>
      <c r="U301" s="52"/>
    </row>
    <row r="302" spans="5:21"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 t="s">
        <v>58</v>
      </c>
      <c r="U302" s="52"/>
    </row>
    <row r="303" spans="5:21"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 t="s">
        <v>58</v>
      </c>
      <c r="U303" s="52"/>
    </row>
    <row r="304" spans="5:21"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 t="s">
        <v>58</v>
      </c>
      <c r="U304" s="52"/>
    </row>
    <row r="305" spans="5:21"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 t="s">
        <v>58</v>
      </c>
      <c r="U305" s="52"/>
    </row>
    <row r="306" spans="5:21"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 t="s">
        <v>58</v>
      </c>
      <c r="U306" s="52"/>
    </row>
    <row r="307" spans="5:21"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 t="s">
        <v>58</v>
      </c>
      <c r="U307" s="52"/>
    </row>
    <row r="308" spans="5:21"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 t="s">
        <v>58</v>
      </c>
      <c r="U308" s="52"/>
    </row>
    <row r="309" spans="5:21"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 t="s">
        <v>58</v>
      </c>
      <c r="U309" s="52"/>
    </row>
    <row r="310" spans="5:21"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 t="s">
        <v>58</v>
      </c>
      <c r="U310" s="52"/>
    </row>
    <row r="311" spans="5:21"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 t="s">
        <v>58</v>
      </c>
      <c r="U311" s="52"/>
    </row>
    <row r="312" spans="5:21"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 t="s">
        <v>58</v>
      </c>
      <c r="U312" s="52"/>
    </row>
    <row r="313" spans="5:21"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 t="s">
        <v>58</v>
      </c>
      <c r="U313" s="52"/>
    </row>
    <row r="314" spans="5:21"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 t="s">
        <v>58</v>
      </c>
      <c r="U314" s="52"/>
    </row>
    <row r="315" spans="5:21"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 t="s">
        <v>58</v>
      </c>
      <c r="U315" s="52"/>
    </row>
    <row r="316" spans="5:21"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 t="s">
        <v>58</v>
      </c>
      <c r="U316" s="52"/>
    </row>
    <row r="317" spans="5:21"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 t="s">
        <v>58</v>
      </c>
      <c r="U317" s="52"/>
    </row>
    <row r="318" spans="5:21"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 t="s">
        <v>58</v>
      </c>
      <c r="U318" s="52"/>
    </row>
    <row r="319" spans="5:21"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 t="s">
        <v>58</v>
      </c>
      <c r="U319" s="52"/>
    </row>
    <row r="320" spans="5:21"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 t="s">
        <v>58</v>
      </c>
      <c r="U320" s="52"/>
    </row>
    <row r="321" spans="5:21"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 t="s">
        <v>58</v>
      </c>
      <c r="U321" s="52"/>
    </row>
    <row r="322" spans="5:21"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 t="s">
        <v>58</v>
      </c>
      <c r="U322" s="52"/>
    </row>
    <row r="323" spans="5:21"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 t="s">
        <v>58</v>
      </c>
      <c r="U323" s="52"/>
    </row>
    <row r="324" spans="5:21"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 t="s">
        <v>58</v>
      </c>
      <c r="U324" s="52"/>
    </row>
    <row r="325" spans="5:21"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 t="s">
        <v>58</v>
      </c>
      <c r="U325" s="52"/>
    </row>
    <row r="326" spans="5:21"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 t="s">
        <v>58</v>
      </c>
      <c r="U326" s="52"/>
    </row>
    <row r="327" spans="5:21"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 t="s">
        <v>58</v>
      </c>
      <c r="U327" s="52"/>
    </row>
    <row r="328" spans="5:21"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 t="s">
        <v>58</v>
      </c>
      <c r="U328" s="52"/>
    </row>
    <row r="329" spans="5:21"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 t="s">
        <v>58</v>
      </c>
      <c r="U329" s="52"/>
    </row>
    <row r="330" spans="5:21"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 t="s">
        <v>58</v>
      </c>
      <c r="U330" s="52"/>
    </row>
    <row r="331" spans="5:21"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 t="s">
        <v>58</v>
      </c>
      <c r="U331" s="52"/>
    </row>
    <row r="332" spans="5:21"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 t="s">
        <v>58</v>
      </c>
      <c r="U332" s="52"/>
    </row>
    <row r="333" spans="5:21"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 t="s">
        <v>58</v>
      </c>
      <c r="U333" s="52"/>
    </row>
    <row r="334" spans="5:21"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 t="s">
        <v>58</v>
      </c>
      <c r="U334" s="52"/>
    </row>
    <row r="335" spans="5:21"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 t="s">
        <v>58</v>
      </c>
      <c r="U335" s="52"/>
    </row>
    <row r="336" spans="5:21"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 t="s">
        <v>58</v>
      </c>
      <c r="U336" s="52"/>
    </row>
    <row r="337" spans="5:21"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 t="s">
        <v>58</v>
      </c>
      <c r="U337" s="52"/>
    </row>
    <row r="338" spans="5:21"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 t="s">
        <v>58</v>
      </c>
      <c r="U338" s="52"/>
    </row>
    <row r="339" spans="5:21"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 t="s">
        <v>58</v>
      </c>
      <c r="U339" s="52"/>
    </row>
    <row r="340" spans="5:21"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 t="s">
        <v>58</v>
      </c>
      <c r="U340" s="52"/>
    </row>
    <row r="341" spans="5:21"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 t="s">
        <v>58</v>
      </c>
      <c r="U341" s="52"/>
    </row>
    <row r="342" spans="5:21"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 t="s">
        <v>58</v>
      </c>
      <c r="U342" s="52"/>
    </row>
    <row r="343" spans="5:21"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 t="s">
        <v>58</v>
      </c>
      <c r="U343" s="52"/>
    </row>
    <row r="344" spans="5:21"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 t="s">
        <v>58</v>
      </c>
      <c r="U344" s="52"/>
    </row>
    <row r="345" spans="5:21"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 t="s">
        <v>58</v>
      </c>
      <c r="U345" s="52"/>
    </row>
    <row r="346" spans="5:21"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 t="s">
        <v>58</v>
      </c>
      <c r="U346" s="52"/>
    </row>
    <row r="347" spans="5:21"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 t="s">
        <v>58</v>
      </c>
      <c r="U347" s="52"/>
    </row>
    <row r="348" spans="5:21"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 t="s">
        <v>58</v>
      </c>
      <c r="U348" s="52"/>
    </row>
    <row r="349" spans="5:21"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 t="s">
        <v>58</v>
      </c>
      <c r="U349" s="52"/>
    </row>
    <row r="350" spans="5:21"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 t="s">
        <v>58</v>
      </c>
      <c r="U350" s="52"/>
    </row>
    <row r="351" spans="5:21"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 t="s">
        <v>58</v>
      </c>
      <c r="U351" s="52"/>
    </row>
    <row r="352" spans="5:21"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 t="s">
        <v>58</v>
      </c>
      <c r="U352" s="52"/>
    </row>
    <row r="353" spans="5:21"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 t="s">
        <v>58</v>
      </c>
      <c r="U353" s="52"/>
    </row>
    <row r="354" spans="5:21"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 t="s">
        <v>58</v>
      </c>
      <c r="U354" s="52"/>
    </row>
    <row r="355" spans="5:21"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 t="s">
        <v>58</v>
      </c>
      <c r="U355" s="52"/>
    </row>
    <row r="356" spans="5:21"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 t="s">
        <v>58</v>
      </c>
      <c r="U356" s="52"/>
    </row>
    <row r="357" spans="5:21">
      <c r="T357" s="3" t="s">
        <v>58</v>
      </c>
    </row>
    <row r="358" spans="5:21">
      <c r="T358" s="3" t="s">
        <v>58</v>
      </c>
    </row>
    <row r="359" spans="5:21">
      <c r="T359" s="3" t="s">
        <v>58</v>
      </c>
    </row>
    <row r="360" spans="5:21">
      <c r="T360" s="3" t="s">
        <v>58</v>
      </c>
    </row>
    <row r="361" spans="5:21">
      <c r="T361" s="3" t="s">
        <v>58</v>
      </c>
    </row>
    <row r="362" spans="5:21">
      <c r="T362" s="3" t="s">
        <v>58</v>
      </c>
    </row>
    <row r="363" spans="5:21">
      <c r="T363" s="3" t="s">
        <v>58</v>
      </c>
    </row>
    <row r="364" spans="5:21">
      <c r="T364" s="3" t="s">
        <v>58</v>
      </c>
    </row>
    <row r="365" spans="5:21">
      <c r="T365" s="3" t="s">
        <v>58</v>
      </c>
    </row>
    <row r="366" spans="5:21">
      <c r="T366" s="3" t="s">
        <v>58</v>
      </c>
    </row>
    <row r="367" spans="5:21">
      <c r="T367" s="3" t="s">
        <v>58</v>
      </c>
    </row>
    <row r="368" spans="5:21">
      <c r="T368" s="3" t="s">
        <v>58</v>
      </c>
    </row>
    <row r="369" spans="20:20">
      <c r="T369" s="3" t="s">
        <v>58</v>
      </c>
    </row>
    <row r="370" spans="20:20">
      <c r="T370" s="3" t="s">
        <v>58</v>
      </c>
    </row>
    <row r="371" spans="20:20">
      <c r="T371" s="3" t="s">
        <v>58</v>
      </c>
    </row>
    <row r="372" spans="20:20">
      <c r="T372" s="3" t="s">
        <v>58</v>
      </c>
    </row>
    <row r="373" spans="20:20">
      <c r="T373" s="3" t="s">
        <v>58</v>
      </c>
    </row>
    <row r="374" spans="20:20">
      <c r="T374" s="3" t="s">
        <v>58</v>
      </c>
    </row>
    <row r="375" spans="20:20">
      <c r="T375" s="3" t="s">
        <v>58</v>
      </c>
    </row>
    <row r="376" spans="20:20">
      <c r="T376" s="3" t="s">
        <v>58</v>
      </c>
    </row>
    <row r="377" spans="20:20">
      <c r="T377" s="3" t="s">
        <v>58</v>
      </c>
    </row>
    <row r="378" spans="20:20">
      <c r="T378" s="3" t="s">
        <v>58</v>
      </c>
    </row>
    <row r="379" spans="20:20">
      <c r="T379" s="3" t="s">
        <v>58</v>
      </c>
    </row>
    <row r="380" spans="20:20">
      <c r="T380" s="3" t="s">
        <v>58</v>
      </c>
    </row>
    <row r="381" spans="20:20">
      <c r="T381" s="3" t="s">
        <v>58</v>
      </c>
    </row>
    <row r="382" spans="20:20">
      <c r="T382" s="3" t="s">
        <v>58</v>
      </c>
    </row>
    <row r="383" spans="20:20">
      <c r="T383" s="3" t="s">
        <v>58</v>
      </c>
    </row>
    <row r="384" spans="20:20">
      <c r="T384" s="3" t="s">
        <v>58</v>
      </c>
    </row>
    <row r="385" spans="20:20">
      <c r="T385" s="3" t="s">
        <v>58</v>
      </c>
    </row>
    <row r="386" spans="20:20">
      <c r="T386" s="3" t="s">
        <v>58</v>
      </c>
    </row>
    <row r="387" spans="20:20">
      <c r="T387" s="3" t="s">
        <v>58</v>
      </c>
    </row>
    <row r="388" spans="20:20">
      <c r="T388" s="3" t="s">
        <v>58</v>
      </c>
    </row>
    <row r="389" spans="20:20">
      <c r="T389" s="3" t="s">
        <v>58</v>
      </c>
    </row>
    <row r="390" spans="20:20">
      <c r="T390" s="3" t="s">
        <v>58</v>
      </c>
    </row>
    <row r="391" spans="20:20">
      <c r="T391" s="3" t="s">
        <v>58</v>
      </c>
    </row>
    <row r="392" spans="20:20">
      <c r="T392" s="3" t="s">
        <v>58</v>
      </c>
    </row>
    <row r="393" spans="20:20">
      <c r="T393" s="3" t="s">
        <v>58</v>
      </c>
    </row>
    <row r="394" spans="20:20">
      <c r="T394" s="3" t="s">
        <v>58</v>
      </c>
    </row>
    <row r="395" spans="20:20">
      <c r="T395" s="3" t="s">
        <v>58</v>
      </c>
    </row>
    <row r="396" spans="20:20">
      <c r="T396" s="3" t="s">
        <v>58</v>
      </c>
    </row>
    <row r="397" spans="20:20">
      <c r="T397" s="3" t="s">
        <v>58</v>
      </c>
    </row>
    <row r="398" spans="20:20">
      <c r="T398" s="3" t="s">
        <v>58</v>
      </c>
    </row>
    <row r="399" spans="20:20">
      <c r="T399" s="3" t="s">
        <v>58</v>
      </c>
    </row>
    <row r="400" spans="20:20">
      <c r="T400" s="3" t="s">
        <v>58</v>
      </c>
    </row>
    <row r="401" spans="20:20">
      <c r="T401" s="3" t="s">
        <v>58</v>
      </c>
    </row>
    <row r="402" spans="20:20">
      <c r="T402" s="3" t="s">
        <v>58</v>
      </c>
    </row>
    <row r="403" spans="20:20">
      <c r="T403" s="3" t="s">
        <v>58</v>
      </c>
    </row>
    <row r="404" spans="20:20">
      <c r="T404" s="3" t="s">
        <v>58</v>
      </c>
    </row>
    <row r="405" spans="20:20">
      <c r="T405" s="3" t="s">
        <v>58</v>
      </c>
    </row>
    <row r="406" spans="20:20">
      <c r="T406" s="3" t="s">
        <v>58</v>
      </c>
    </row>
    <row r="407" spans="20:20">
      <c r="T407" s="3" t="s">
        <v>58</v>
      </c>
    </row>
    <row r="408" spans="20:20">
      <c r="T408" s="3" t="s">
        <v>58</v>
      </c>
    </row>
    <row r="409" spans="20:20">
      <c r="T409" s="3" t="s">
        <v>58</v>
      </c>
    </row>
    <row r="410" spans="20:20">
      <c r="T410" s="3" t="s">
        <v>58</v>
      </c>
    </row>
    <row r="411" spans="20:20">
      <c r="T411" s="3" t="s">
        <v>58</v>
      </c>
    </row>
    <row r="412" spans="20:20">
      <c r="T412" s="3" t="s">
        <v>58</v>
      </c>
    </row>
    <row r="413" spans="20:20">
      <c r="T413" s="3" t="s">
        <v>58</v>
      </c>
    </row>
    <row r="414" spans="20:20">
      <c r="T414" s="3" t="s">
        <v>58</v>
      </c>
    </row>
    <row r="415" spans="20:20">
      <c r="T415" s="3" t="s">
        <v>58</v>
      </c>
    </row>
    <row r="416" spans="20:20">
      <c r="T416" s="3" t="s">
        <v>58</v>
      </c>
    </row>
    <row r="417" spans="20:20">
      <c r="T417" s="3" t="s">
        <v>58</v>
      </c>
    </row>
    <row r="418" spans="20:20">
      <c r="T418" s="3" t="s">
        <v>58</v>
      </c>
    </row>
    <row r="419" spans="20:20">
      <c r="T419" s="3" t="s">
        <v>58</v>
      </c>
    </row>
    <row r="420" spans="20:20">
      <c r="T420" s="3" t="s">
        <v>58</v>
      </c>
    </row>
    <row r="421" spans="20:20">
      <c r="T421" s="3" t="s">
        <v>58</v>
      </c>
    </row>
    <row r="422" spans="20:20">
      <c r="T422" s="3" t="s">
        <v>58</v>
      </c>
    </row>
    <row r="423" spans="20:20">
      <c r="T423" s="3" t="s">
        <v>58</v>
      </c>
    </row>
    <row r="424" spans="20:20">
      <c r="T424" s="3" t="s">
        <v>58</v>
      </c>
    </row>
    <row r="425" spans="20:20">
      <c r="T425" s="3" t="s">
        <v>58</v>
      </c>
    </row>
    <row r="426" spans="20:20">
      <c r="T426" s="3" t="s">
        <v>58</v>
      </c>
    </row>
    <row r="427" spans="20:20">
      <c r="T427" s="3" t="s">
        <v>58</v>
      </c>
    </row>
    <row r="428" spans="20:20">
      <c r="T428" s="3" t="s">
        <v>58</v>
      </c>
    </row>
    <row r="429" spans="20:20">
      <c r="T429" s="3" t="s">
        <v>58</v>
      </c>
    </row>
    <row r="430" spans="20:20">
      <c r="T430" s="3" t="s">
        <v>58</v>
      </c>
    </row>
    <row r="431" spans="20:20">
      <c r="T431" s="3" t="s">
        <v>58</v>
      </c>
    </row>
    <row r="432" spans="20:20">
      <c r="T432" s="3" t="s">
        <v>58</v>
      </c>
    </row>
    <row r="433" spans="20:20">
      <c r="T433" s="3" t="s">
        <v>58</v>
      </c>
    </row>
    <row r="434" spans="20:20">
      <c r="T434" s="3" t="s">
        <v>58</v>
      </c>
    </row>
    <row r="435" spans="20:20">
      <c r="T435" s="3" t="s">
        <v>58</v>
      </c>
    </row>
    <row r="436" spans="20:20">
      <c r="T436" s="3" t="s">
        <v>58</v>
      </c>
    </row>
    <row r="437" spans="20:20">
      <c r="T437" s="3" t="s">
        <v>58</v>
      </c>
    </row>
    <row r="438" spans="20:20">
      <c r="T438" s="3" t="s">
        <v>58</v>
      </c>
    </row>
    <row r="439" spans="20:20">
      <c r="T439" s="3" t="s">
        <v>58</v>
      </c>
    </row>
    <row r="440" spans="20:20">
      <c r="T440" s="3" t="s">
        <v>58</v>
      </c>
    </row>
    <row r="441" spans="20:20">
      <c r="T441" s="3" t="s">
        <v>58</v>
      </c>
    </row>
    <row r="442" spans="20:20">
      <c r="T442" s="3" t="s">
        <v>58</v>
      </c>
    </row>
    <row r="443" spans="20:20">
      <c r="T443" s="3" t="s">
        <v>58</v>
      </c>
    </row>
    <row r="444" spans="20:20">
      <c r="T444" s="3" t="s">
        <v>58</v>
      </c>
    </row>
    <row r="445" spans="20:20">
      <c r="T445" s="3" t="s">
        <v>58</v>
      </c>
    </row>
    <row r="446" spans="20:20">
      <c r="T446" s="3" t="s">
        <v>58</v>
      </c>
    </row>
    <row r="447" spans="20:20">
      <c r="T447" s="3" t="s">
        <v>58</v>
      </c>
    </row>
    <row r="448" spans="20:20">
      <c r="T448" s="3" t="s">
        <v>58</v>
      </c>
    </row>
    <row r="449" spans="20:20">
      <c r="T449" s="3" t="s">
        <v>58</v>
      </c>
    </row>
    <row r="450" spans="20:20">
      <c r="T450" s="3" t="s">
        <v>58</v>
      </c>
    </row>
    <row r="451" spans="20:20">
      <c r="T451" s="3" t="s">
        <v>58</v>
      </c>
    </row>
    <row r="452" spans="20:20">
      <c r="T452" s="3" t="s">
        <v>58</v>
      </c>
    </row>
    <row r="453" spans="20:20">
      <c r="T453" s="3" t="s">
        <v>58</v>
      </c>
    </row>
    <row r="454" spans="20:20">
      <c r="T454" s="3" t="s">
        <v>58</v>
      </c>
    </row>
    <row r="455" spans="20:20">
      <c r="T455" s="3" t="s">
        <v>58</v>
      </c>
    </row>
    <row r="456" spans="20:20">
      <c r="T456" s="3" t="s">
        <v>58</v>
      </c>
    </row>
    <row r="457" spans="20:20">
      <c r="T457" s="3" t="s">
        <v>58</v>
      </c>
    </row>
    <row r="458" spans="20:20">
      <c r="T458" s="3" t="s">
        <v>58</v>
      </c>
    </row>
    <row r="459" spans="20:20">
      <c r="T459" s="3" t="s">
        <v>58</v>
      </c>
    </row>
    <row r="460" spans="20:20">
      <c r="T460" s="3" t="s">
        <v>58</v>
      </c>
    </row>
    <row r="461" spans="20:20">
      <c r="T461" s="3" t="s">
        <v>58</v>
      </c>
    </row>
    <row r="462" spans="20:20">
      <c r="T462" s="3" t="s">
        <v>58</v>
      </c>
    </row>
    <row r="463" spans="20:20">
      <c r="T463" s="3" t="s">
        <v>58</v>
      </c>
    </row>
    <row r="464" spans="20:20">
      <c r="T464" s="3" t="s">
        <v>58</v>
      </c>
    </row>
    <row r="465" spans="20:20">
      <c r="T465" s="3" t="s">
        <v>58</v>
      </c>
    </row>
    <row r="466" spans="20:20">
      <c r="T466" s="3" t="s">
        <v>58</v>
      </c>
    </row>
    <row r="467" spans="20:20">
      <c r="T467" s="3" t="s">
        <v>58</v>
      </c>
    </row>
    <row r="468" spans="20:20">
      <c r="T468" s="3" t="s">
        <v>58</v>
      </c>
    </row>
    <row r="469" spans="20:20">
      <c r="T469" s="3" t="s">
        <v>58</v>
      </c>
    </row>
    <row r="470" spans="20:20">
      <c r="T470" s="3" t="s">
        <v>58</v>
      </c>
    </row>
    <row r="471" spans="20:20">
      <c r="T471" s="3" t="s">
        <v>58</v>
      </c>
    </row>
    <row r="472" spans="20:20">
      <c r="T472" s="3" t="s">
        <v>58</v>
      </c>
    </row>
    <row r="473" spans="20:20">
      <c r="T473" s="3" t="s">
        <v>58</v>
      </c>
    </row>
    <row r="474" spans="20:20">
      <c r="T474" s="3" t="s">
        <v>58</v>
      </c>
    </row>
    <row r="475" spans="20:20">
      <c r="T475" s="3" t="s">
        <v>58</v>
      </c>
    </row>
    <row r="476" spans="20:20">
      <c r="T476" s="3" t="s">
        <v>58</v>
      </c>
    </row>
    <row r="477" spans="20:20">
      <c r="T477" s="3" t="s">
        <v>58</v>
      </c>
    </row>
    <row r="478" spans="20:20">
      <c r="T478" s="3" t="s">
        <v>58</v>
      </c>
    </row>
    <row r="479" spans="20:20">
      <c r="T479" s="3" t="s">
        <v>58</v>
      </c>
    </row>
    <row r="480" spans="20:20">
      <c r="T480" s="3" t="s">
        <v>58</v>
      </c>
    </row>
    <row r="481" spans="20:20">
      <c r="T481" s="3" t="s">
        <v>58</v>
      </c>
    </row>
    <row r="482" spans="20:20">
      <c r="T482" s="3" t="s">
        <v>58</v>
      </c>
    </row>
    <row r="483" spans="20:20">
      <c r="T483" s="3" t="s">
        <v>58</v>
      </c>
    </row>
    <row r="484" spans="20:20">
      <c r="T484" s="3" t="s">
        <v>58</v>
      </c>
    </row>
    <row r="485" spans="20:20">
      <c r="T485" s="3" t="s">
        <v>58</v>
      </c>
    </row>
    <row r="486" spans="20:20">
      <c r="T486" s="3" t="s">
        <v>58</v>
      </c>
    </row>
    <row r="487" spans="20:20">
      <c r="T487" s="3" t="s">
        <v>58</v>
      </c>
    </row>
    <row r="488" spans="20:20">
      <c r="T488" s="3" t="s">
        <v>58</v>
      </c>
    </row>
    <row r="489" spans="20:20">
      <c r="T489" s="3" t="s">
        <v>58</v>
      </c>
    </row>
    <row r="490" spans="20:20">
      <c r="T490" s="3" t="s">
        <v>58</v>
      </c>
    </row>
    <row r="491" spans="20:20">
      <c r="T491" s="3" t="s">
        <v>58</v>
      </c>
    </row>
    <row r="492" spans="20:20">
      <c r="T492" s="3" t="s">
        <v>58</v>
      </c>
    </row>
    <row r="493" spans="20:20">
      <c r="T493" s="3" t="s">
        <v>58</v>
      </c>
    </row>
    <row r="494" spans="20:20">
      <c r="T494" s="3" t="s">
        <v>58</v>
      </c>
    </row>
    <row r="495" spans="20:20">
      <c r="T495" s="3" t="s">
        <v>58</v>
      </c>
    </row>
    <row r="496" spans="20:20">
      <c r="T496" s="3" t="s">
        <v>58</v>
      </c>
    </row>
    <row r="497" spans="20:20">
      <c r="T497" s="3" t="s">
        <v>58</v>
      </c>
    </row>
    <row r="498" spans="20:20">
      <c r="T498" s="3" t="s">
        <v>58</v>
      </c>
    </row>
    <row r="499" spans="20:20">
      <c r="T499" s="3" t="s">
        <v>58</v>
      </c>
    </row>
  </sheetData>
  <phoneticPr fontId="11" type="noConversion"/>
  <pageMargins left="0.75" right="0.75" top="1" bottom="1" header="0.5" footer="0.5"/>
  <pageSetup scale="16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">
    <pageSetUpPr fitToPage="1"/>
  </sheetPr>
  <dimension ref="A1:AY499"/>
  <sheetViews>
    <sheetView zoomScale="75" workbookViewId="0">
      <pane xSplit="1" ySplit="8" topLeftCell="AJ9" activePane="bottomRight" state="frozen"/>
      <selection activeCell="L12" sqref="L12"/>
      <selection pane="topRight" activeCell="L12" sqref="L12"/>
      <selection pane="bottomLeft" activeCell="L12" sqref="L12"/>
      <selection pane="bottomRight" activeCell="AQ8" sqref="AQ8"/>
    </sheetView>
  </sheetViews>
  <sheetFormatPr defaultRowHeight="12.75"/>
  <cols>
    <col min="1" max="1" width="14.140625" style="3" customWidth="1"/>
    <col min="2" max="2" width="10.7109375" style="3" customWidth="1"/>
    <col min="3" max="3" width="13.28515625" style="3" bestFit="1" customWidth="1"/>
    <col min="4" max="4" width="11.7109375" style="3" bestFit="1" customWidth="1"/>
    <col min="5" max="5" width="9.7109375" style="3" bestFit="1" customWidth="1"/>
    <col min="6" max="6" width="9.42578125" style="3" bestFit="1" customWidth="1"/>
    <col min="7" max="7" width="10" style="3" bestFit="1" customWidth="1"/>
    <col min="8" max="8" width="14.5703125" style="3" bestFit="1" customWidth="1"/>
    <col min="9" max="10" width="10.42578125" style="3" bestFit="1" customWidth="1"/>
    <col min="11" max="11" width="14.140625" style="3" bestFit="1" customWidth="1"/>
    <col min="12" max="13" width="9.7109375" style="3" bestFit="1" customWidth="1"/>
    <col min="14" max="14" width="13.85546875" style="3" customWidth="1"/>
    <col min="15" max="15" width="8.140625" style="3" bestFit="1" customWidth="1"/>
    <col min="16" max="16" width="5.5703125" style="3" customWidth="1"/>
    <col min="17" max="17" width="12.5703125" style="3" bestFit="1" customWidth="1"/>
    <col min="18" max="18" width="8.28515625" style="3" bestFit="1" customWidth="1"/>
    <col min="19" max="19" width="5.42578125" style="3" customWidth="1"/>
    <col min="20" max="20" width="8.140625" style="3" bestFit="1" customWidth="1"/>
    <col min="21" max="21" width="12.140625" style="3" bestFit="1" customWidth="1"/>
    <col min="22" max="22" width="6.28515625" style="3" customWidth="1"/>
    <col min="23" max="23" width="8.28515625" style="7" bestFit="1" customWidth="1"/>
    <col min="24" max="25" width="8.5703125" style="7" bestFit="1" customWidth="1"/>
    <col min="26" max="26" width="11.7109375" style="7" bestFit="1" customWidth="1"/>
    <col min="27" max="27" width="9.5703125" style="7" bestFit="1" customWidth="1"/>
    <col min="28" max="28" width="7.5703125" style="7" bestFit="1" customWidth="1"/>
    <col min="29" max="29" width="6.42578125" style="7" bestFit="1" customWidth="1"/>
    <col min="30" max="30" width="14.5703125" style="3" customWidth="1"/>
    <col min="31" max="31" width="15" style="3" customWidth="1"/>
    <col min="32" max="32" width="15.140625" style="3" customWidth="1"/>
    <col min="33" max="33" width="17.85546875" style="3" customWidth="1"/>
    <col min="34" max="35" width="15.85546875" style="3" customWidth="1"/>
    <col min="36" max="36" width="15.28515625" style="3" bestFit="1" customWidth="1"/>
    <col min="37" max="38" width="13.42578125" style="3" customWidth="1"/>
    <col min="39" max="39" width="6.7109375" style="8" customWidth="1"/>
    <col min="40" max="40" width="9.140625" style="3"/>
    <col min="41" max="41" width="13.5703125" style="3" customWidth="1"/>
    <col min="42" max="42" width="15.28515625" style="3" customWidth="1"/>
    <col min="43" max="44" width="21" style="3" customWidth="1"/>
    <col min="45" max="45" width="21" style="90" customWidth="1"/>
    <col min="46" max="46" width="21" style="3" customWidth="1"/>
    <col min="47" max="16384" width="9.140625" style="3"/>
  </cols>
  <sheetData>
    <row r="1" spans="1:51" ht="13.5" thickBot="1">
      <c r="A1" s="1"/>
      <c r="B1" s="2"/>
      <c r="E1"/>
      <c r="H1" s="4" t="s">
        <v>12</v>
      </c>
      <c r="I1" s="4" t="s">
        <v>6</v>
      </c>
      <c r="J1" s="5" t="s">
        <v>7</v>
      </c>
      <c r="K1" s="56" t="s">
        <v>35</v>
      </c>
      <c r="L1" s="6"/>
      <c r="M1" s="62"/>
      <c r="N1" s="98">
        <f>AP8</f>
        <v>475359298.52671736</v>
      </c>
      <c r="O1" s="62"/>
      <c r="P1" s="62"/>
      <c r="Q1" s="62"/>
      <c r="R1" s="62"/>
      <c r="S1" s="62"/>
      <c r="T1" s="62"/>
      <c r="U1" s="62"/>
      <c r="AD1" s="64"/>
      <c r="AE1" s="6"/>
      <c r="AF1" s="63"/>
      <c r="AG1" s="6"/>
      <c r="AH1" s="64"/>
      <c r="AI1" s="6"/>
      <c r="AJ1" s="65"/>
      <c r="AK1" s="6"/>
    </row>
    <row r="2" spans="1:51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57" t="s">
        <v>36</v>
      </c>
      <c r="L2" s="6">
        <f>_xll.EURO(4.34,5.51,0.0583,0.0583,0.1854,5000,1,0)</f>
        <v>0.36579061007502711</v>
      </c>
      <c r="AO2" s="71"/>
      <c r="AP2" s="72"/>
    </row>
    <row r="3" spans="1:51" ht="13.5" thickBot="1">
      <c r="A3" s="18">
        <f>Put!mthbeg</f>
        <v>38353</v>
      </c>
      <c r="B3" s="19">
        <f>Put!mthend</f>
        <v>45657</v>
      </c>
      <c r="C3" s="20">
        <f>[3]!today</f>
        <v>37005</v>
      </c>
      <c r="D3" s="21">
        <f>C3</f>
        <v>37005</v>
      </c>
      <c r="E3" s="22" t="str">
        <f>CONCATENATE(INT(AB8/12)," Y - ",AB8-INT(AB8/12)*12," M")</f>
        <v>20 Y - 0 M</v>
      </c>
      <c r="F3" s="23">
        <v>2</v>
      </c>
      <c r="G3" s="23">
        <v>1</v>
      </c>
      <c r="H3" s="24">
        <v>1</v>
      </c>
      <c r="I3" s="24" t="s">
        <v>56</v>
      </c>
      <c r="J3" s="25" t="str">
        <f>I3</f>
        <v>Henry Hub</v>
      </c>
      <c r="K3" s="58">
        <v>0</v>
      </c>
      <c r="L3" s="26"/>
      <c r="M3" s="26"/>
      <c r="N3" s="26"/>
      <c r="O3" s="26"/>
      <c r="P3" s="31"/>
      <c r="Q3" s="26"/>
      <c r="R3" s="26"/>
      <c r="S3" s="31"/>
      <c r="T3" s="26"/>
      <c r="U3" s="26"/>
      <c r="AD3" s="6"/>
      <c r="AE3" s="6"/>
      <c r="AF3" s="6"/>
      <c r="AG3" s="6"/>
      <c r="AO3" s="73"/>
      <c r="AP3" s="74"/>
    </row>
    <row r="4" spans="1:51">
      <c r="A4" s="27"/>
      <c r="B4" s="27" t="s">
        <v>9</v>
      </c>
      <c r="C4" s="27" t="s">
        <v>9</v>
      </c>
      <c r="D4" s="27" t="s">
        <v>2</v>
      </c>
      <c r="E4" s="59" t="s">
        <v>38</v>
      </c>
      <c r="F4" s="27"/>
      <c r="G4" s="27"/>
      <c r="H4" s="59" t="s">
        <v>55</v>
      </c>
      <c r="I4" s="27" t="str">
        <f>I3</f>
        <v>Henry Hub</v>
      </c>
      <c r="J4" s="27" t="str">
        <f>I4</f>
        <v>Henry Hub</v>
      </c>
      <c r="K4" s="59"/>
      <c r="L4" s="28" t="str">
        <f>J3</f>
        <v>Henry Hub</v>
      </c>
      <c r="M4" s="28" t="str">
        <f>J3</f>
        <v>Henry Hub</v>
      </c>
      <c r="N4" s="68"/>
      <c r="O4" s="68"/>
      <c r="P4" s="31"/>
      <c r="Q4" s="59" t="s">
        <v>57</v>
      </c>
      <c r="R4" s="68" t="s">
        <v>22</v>
      </c>
      <c r="S4" s="31"/>
      <c r="T4" s="28"/>
      <c r="U4" s="68"/>
      <c r="W4" s="29"/>
      <c r="X4" s="29"/>
      <c r="Y4" s="29" t="s">
        <v>21</v>
      </c>
      <c r="Z4" s="59" t="s">
        <v>37</v>
      </c>
      <c r="AA4" s="29"/>
      <c r="AB4" s="29"/>
      <c r="AC4" s="29"/>
      <c r="AD4" s="30"/>
      <c r="AE4" s="30"/>
      <c r="AF4" s="30"/>
      <c r="AG4" s="30" t="str">
        <f t="shared" ref="AG4:AL6" si="0">H4</f>
        <v>IF-HEHUB-D</v>
      </c>
      <c r="AH4" s="30" t="str">
        <f t="shared" si="0"/>
        <v>Henry Hub</v>
      </c>
      <c r="AI4" s="30" t="str">
        <f t="shared" si="0"/>
        <v>Henry Hub</v>
      </c>
      <c r="AJ4" s="30">
        <f t="shared" si="0"/>
        <v>0</v>
      </c>
      <c r="AK4" s="30" t="str">
        <f t="shared" si="0"/>
        <v>Henry Hub</v>
      </c>
      <c r="AL4" s="30" t="str">
        <f t="shared" si="0"/>
        <v>Henry Hub</v>
      </c>
      <c r="AM4" s="31"/>
      <c r="AO4" s="75"/>
      <c r="AP4" s="76" t="s">
        <v>23</v>
      </c>
      <c r="AS4" s="3"/>
    </row>
    <row r="5" spans="1:51">
      <c r="A5" s="27" t="s">
        <v>24</v>
      </c>
      <c r="B5" s="27" t="str">
        <f>IF($H$3=1,"Daily","Monthly")</f>
        <v>Daily</v>
      </c>
      <c r="C5" s="27" t="s">
        <v>1</v>
      </c>
      <c r="D5" s="27" t="s">
        <v>1</v>
      </c>
      <c r="E5" s="27" t="s">
        <v>5</v>
      </c>
      <c r="F5" s="27" t="s">
        <v>5</v>
      </c>
      <c r="G5" s="27" t="s">
        <v>25</v>
      </c>
      <c r="H5" s="27" t="s">
        <v>6</v>
      </c>
      <c r="I5" s="27" t="s">
        <v>6</v>
      </c>
      <c r="J5" s="27" t="str">
        <f>I5</f>
        <v>Basis</v>
      </c>
      <c r="K5" s="27" t="s">
        <v>7</v>
      </c>
      <c r="L5" s="27" t="s">
        <v>7</v>
      </c>
      <c r="M5" s="27" t="s">
        <v>7</v>
      </c>
      <c r="N5" s="66" t="s">
        <v>23</v>
      </c>
      <c r="O5" s="66" t="s">
        <v>40</v>
      </c>
      <c r="P5" s="31"/>
      <c r="Q5" s="27" t="s">
        <v>22</v>
      </c>
      <c r="R5" s="66" t="s">
        <v>41</v>
      </c>
      <c r="S5" s="31"/>
      <c r="T5" s="27" t="s">
        <v>43</v>
      </c>
      <c r="U5" s="66" t="s">
        <v>42</v>
      </c>
      <c r="W5" s="32" t="s">
        <v>26</v>
      </c>
      <c r="X5" s="32" t="s">
        <v>3</v>
      </c>
      <c r="Y5" s="32" t="s">
        <v>3</v>
      </c>
      <c r="Z5" s="78" t="s">
        <v>27</v>
      </c>
      <c r="AA5" s="32" t="s">
        <v>3</v>
      </c>
      <c r="AB5" s="32" t="s">
        <v>28</v>
      </c>
      <c r="AC5" s="32" t="s">
        <v>28</v>
      </c>
      <c r="AD5" s="33" t="str">
        <f t="shared" ref="AD5:AF6" si="1">E5</f>
        <v>Nymex</v>
      </c>
      <c r="AE5" s="33" t="str">
        <f t="shared" si="1"/>
        <v>Nymex</v>
      </c>
      <c r="AF5" s="33" t="str">
        <f t="shared" si="1"/>
        <v xml:space="preserve">Nymex </v>
      </c>
      <c r="AG5" s="33" t="str">
        <f t="shared" si="0"/>
        <v>Basis</v>
      </c>
      <c r="AH5" s="33" t="str">
        <f t="shared" si="0"/>
        <v>Basis</v>
      </c>
      <c r="AI5" s="33" t="str">
        <f t="shared" si="0"/>
        <v>Basis</v>
      </c>
      <c r="AJ5" s="33" t="str">
        <f t="shared" si="0"/>
        <v>Index</v>
      </c>
      <c r="AK5" s="33" t="str">
        <f t="shared" si="0"/>
        <v>Index</v>
      </c>
      <c r="AL5" s="33" t="str">
        <f t="shared" si="0"/>
        <v>Index</v>
      </c>
      <c r="AM5" s="31"/>
      <c r="AO5" s="75" t="s">
        <v>46</v>
      </c>
      <c r="AP5" s="76" t="s">
        <v>46</v>
      </c>
      <c r="AS5" s="3"/>
    </row>
    <row r="6" spans="1:51">
      <c r="A6" s="34" t="s">
        <v>29</v>
      </c>
      <c r="B6" s="35" t="s">
        <v>11</v>
      </c>
      <c r="C6" s="35" t="s">
        <v>11</v>
      </c>
      <c r="D6" s="35" t="s">
        <v>11</v>
      </c>
      <c r="E6" s="34" t="s">
        <v>0</v>
      </c>
      <c r="F6" s="34" t="s">
        <v>30</v>
      </c>
      <c r="G6" s="34" t="str">
        <f>IF(Summary!C7=0,"Bid","Offer")</f>
        <v>Bid</v>
      </c>
      <c r="H6" s="34" t="s">
        <v>0</v>
      </c>
      <c r="I6" s="34" t="s">
        <v>30</v>
      </c>
      <c r="J6" s="34" t="str">
        <f>G6</f>
        <v>Bid</v>
      </c>
      <c r="K6" s="34" t="s">
        <v>0</v>
      </c>
      <c r="L6" s="34" t="s">
        <v>30</v>
      </c>
      <c r="M6" s="34" t="str">
        <f>G6</f>
        <v>Bid</v>
      </c>
      <c r="N6" s="67" t="str">
        <f>G6</f>
        <v>Bid</v>
      </c>
      <c r="O6" s="67" t="s">
        <v>39</v>
      </c>
      <c r="P6" s="31"/>
      <c r="Q6" s="34" t="s">
        <v>41</v>
      </c>
      <c r="R6" s="67" t="str">
        <f>IF(Summary!C7=0,"BID","OFFER")</f>
        <v>BID</v>
      </c>
      <c r="S6" s="31"/>
      <c r="T6" s="34" t="s">
        <v>44</v>
      </c>
      <c r="U6" s="67" t="s">
        <v>45</v>
      </c>
      <c r="W6" s="36" t="s">
        <v>31</v>
      </c>
      <c r="X6" s="36" t="s">
        <v>8</v>
      </c>
      <c r="Y6" s="36" t="s">
        <v>31</v>
      </c>
      <c r="Z6" s="79" t="s">
        <v>32</v>
      </c>
      <c r="AA6" s="36" t="s">
        <v>4</v>
      </c>
      <c r="AB6" s="36" t="s">
        <v>33</v>
      </c>
      <c r="AC6" s="36" t="s">
        <v>31</v>
      </c>
      <c r="AD6" s="37" t="str">
        <f t="shared" si="1"/>
        <v>Mid</v>
      </c>
      <c r="AE6" s="37" t="str">
        <f t="shared" si="1"/>
        <v>Contract</v>
      </c>
      <c r="AF6" s="37" t="str">
        <f t="shared" si="1"/>
        <v>Bid</v>
      </c>
      <c r="AG6" s="37" t="str">
        <f t="shared" si="0"/>
        <v>Mid</v>
      </c>
      <c r="AH6" s="37" t="str">
        <f t="shared" si="0"/>
        <v>Contract</v>
      </c>
      <c r="AI6" s="37" t="str">
        <f t="shared" si="0"/>
        <v>Bid</v>
      </c>
      <c r="AJ6" s="37" t="str">
        <f t="shared" si="0"/>
        <v>Mid</v>
      </c>
      <c r="AK6" s="37" t="str">
        <f t="shared" si="0"/>
        <v>Contract</v>
      </c>
      <c r="AL6" s="37" t="str">
        <f t="shared" si="0"/>
        <v>Bid</v>
      </c>
      <c r="AM6" s="31"/>
      <c r="AO6" s="75" t="s">
        <v>47</v>
      </c>
      <c r="AP6" s="76" t="s">
        <v>48</v>
      </c>
      <c r="AS6" s="3"/>
    </row>
    <row r="7" spans="1:51" ht="13.5" thickBot="1">
      <c r="A7" s="38"/>
      <c r="B7" s="38"/>
      <c r="E7" s="62"/>
      <c r="N7" s="97">
        <f>Summary!C23</f>
        <v>-0.41</v>
      </c>
      <c r="P7" s="8"/>
      <c r="S7" s="8"/>
      <c r="Y7" s="39"/>
      <c r="AO7" s="73"/>
      <c r="AP7" s="74"/>
      <c r="AQ7" s="81" t="s">
        <v>60</v>
      </c>
      <c r="AR7" s="81" t="s">
        <v>61</v>
      </c>
      <c r="AS7" s="88" t="s">
        <v>62</v>
      </c>
      <c r="AT7" s="81" t="s">
        <v>63</v>
      </c>
    </row>
    <row r="8" spans="1:51" ht="13.5" thickBot="1">
      <c r="A8" s="54" t="s">
        <v>34</v>
      </c>
      <c r="B8" s="40">
        <f>C8/AC8</f>
        <v>205479</v>
      </c>
      <c r="C8" s="40">
        <f>SUM(C10:C300)</f>
        <v>1501024095</v>
      </c>
      <c r="D8" s="40">
        <f>SUM(D10:D300)</f>
        <v>681689317.84114182</v>
      </c>
      <c r="E8" s="41">
        <f>SUMPRODUCT($D$10:$D$321,E10:E321)/SUM($D$10:$D$321)</f>
        <v>4.8232635622703848</v>
      </c>
      <c r="F8" s="41">
        <f t="shared" ref="F8:N8" si="2">SUMPRODUCT($D$10:$D$321,F10:F321)/SUM($D$10:$D$321)</f>
        <v>0</v>
      </c>
      <c r="G8" s="41">
        <f t="shared" si="2"/>
        <v>4.8232635622703848</v>
      </c>
      <c r="H8" s="41">
        <f t="shared" si="2"/>
        <v>0</v>
      </c>
      <c r="I8" s="41">
        <f t="shared" si="2"/>
        <v>0</v>
      </c>
      <c r="J8" s="41">
        <f t="shared" si="2"/>
        <v>0</v>
      </c>
      <c r="K8" s="41">
        <f t="shared" si="2"/>
        <v>0</v>
      </c>
      <c r="L8" s="41">
        <f t="shared" si="2"/>
        <v>0</v>
      </c>
      <c r="M8" s="41">
        <f t="shared" si="2"/>
        <v>0</v>
      </c>
      <c r="N8" s="41">
        <f t="shared" si="2"/>
        <v>4.413263562270382</v>
      </c>
      <c r="O8" s="41">
        <f>SUMPRODUCT($D$10:$D$321,O10:O321)/SUM($D$10:$D$321)</f>
        <v>5.7313275623318267</v>
      </c>
      <c r="P8" s="41"/>
      <c r="Q8" s="121">
        <f>SUMPRODUCT($D$10:$D$321,Q10:Q321)/SUM($D$10:$D$321)</f>
        <v>0.19575582852011125</v>
      </c>
      <c r="R8" s="121">
        <f>SUMPRODUCT($D$10:$D$321,R10:R321)/SUM($D$10:$D$321)</f>
        <v>0.19575582852011125</v>
      </c>
      <c r="S8" s="41"/>
      <c r="T8" s="41"/>
      <c r="U8" s="41"/>
      <c r="Z8" s="121">
        <f>SUMPRODUCT($D$10:$D$321,Z10:Z321)/SUM($D$10:$D$321)</f>
        <v>6.1451562281544095E-2</v>
      </c>
      <c r="AA8" s="17"/>
      <c r="AB8" s="42">
        <f t="shared" ref="AB8:AL8" si="3">SUM(AB10:AB300)</f>
        <v>240</v>
      </c>
      <c r="AC8" s="42">
        <f t="shared" si="3"/>
        <v>7305</v>
      </c>
      <c r="AD8" s="43">
        <f t="shared" si="3"/>
        <v>3287967247.5321341</v>
      </c>
      <c r="AE8" s="43">
        <f t="shared" si="3"/>
        <v>0</v>
      </c>
      <c r="AF8" s="43">
        <f t="shared" si="3"/>
        <v>3287967247.5321341</v>
      </c>
      <c r="AG8" s="43">
        <f t="shared" si="3"/>
        <v>0</v>
      </c>
      <c r="AH8" s="43">
        <f t="shared" si="3"/>
        <v>0</v>
      </c>
      <c r="AI8" s="43">
        <f t="shared" si="3"/>
        <v>0</v>
      </c>
      <c r="AJ8" s="43">
        <f t="shared" si="3"/>
        <v>0</v>
      </c>
      <c r="AK8" s="43">
        <f t="shared" si="3"/>
        <v>0</v>
      </c>
      <c r="AL8" s="43">
        <f t="shared" si="3"/>
        <v>0</v>
      </c>
      <c r="AM8" s="43"/>
      <c r="AO8" s="96">
        <f>AP8/C8</f>
        <v>0.31668998526417219</v>
      </c>
      <c r="AP8" s="88">
        <f>SUM(AP10:AP366)</f>
        <v>475359298.52671736</v>
      </c>
      <c r="AQ8" s="125">
        <f>SUMPRODUCT($C$10:$C$321,AQ10:AQ321)/SUM($C$10:$C$321)</f>
        <v>0.19801933933687701</v>
      </c>
      <c r="AR8" s="125">
        <f>SUMPRODUCT($C$10:$C$321,AR10:AR321)/SUM($C$10:$C$321)</f>
        <v>0.33054429826661463</v>
      </c>
      <c r="AS8" s="88">
        <f>SUM(AS10:AS300)</f>
        <v>496154956.1630553</v>
      </c>
      <c r="AT8" s="104">
        <f>AS8/10000</f>
        <v>49615.495616305532</v>
      </c>
      <c r="AU8" s="6"/>
    </row>
    <row r="9" spans="1:51">
      <c r="B9" s="44"/>
      <c r="C9" s="44"/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AA9" s="17"/>
      <c r="AD9" s="43"/>
      <c r="AE9" s="43"/>
      <c r="AF9" s="43"/>
      <c r="AG9" s="43"/>
      <c r="AH9" s="43"/>
      <c r="AI9" s="43"/>
      <c r="AJ9" s="43"/>
      <c r="AK9" s="43"/>
      <c r="AL9" s="43"/>
      <c r="AM9" s="46"/>
      <c r="AO9" s="73"/>
      <c r="AP9" s="89"/>
    </row>
    <row r="10" spans="1:51">
      <c r="A10" s="47">
        <f>mthbeg</f>
        <v>38353</v>
      </c>
      <c r="B10" s="48">
        <f>Put!B10</f>
        <v>205479</v>
      </c>
      <c r="C10" s="40">
        <f>IF(AB10=0,0,IF(AND(AB10=1,$H$3=1),B10*W10,IF($H$3=2,B10,"N/A")))</f>
        <v>6369849</v>
      </c>
      <c r="D10" s="40">
        <f t="shared" ref="D10:D45" si="4">C10*AA10</f>
        <v>5261919.8667092798</v>
      </c>
      <c r="E10" s="61">
        <f>VLOOKUP($A10,[3]!CurveTable,MATCH($E$4,[3]!CurveType,0))</f>
        <v>4.5599999999999996</v>
      </c>
      <c r="F10" s="50"/>
      <c r="G10" s="49">
        <f>E10</f>
        <v>4.5599999999999996</v>
      </c>
      <c r="H10" s="61">
        <f>VLOOKUP($A10,[3]!CurveTable,MATCH($H$4,[3]!CurveType,0))</f>
        <v>0</v>
      </c>
      <c r="I10" s="49"/>
      <c r="J10" s="49">
        <f t="shared" ref="J10:J45" si="5">H10</f>
        <v>0</v>
      </c>
      <c r="L10" s="49"/>
      <c r="M10" s="49"/>
      <c r="N10" s="49">
        <f>G10+J10+M10+$N$7</f>
        <v>4.1499999999999995</v>
      </c>
      <c r="O10" s="49">
        <f>Summary!$E$16</f>
        <v>5.7313275623318276</v>
      </c>
      <c r="P10" s="49"/>
      <c r="Q10" s="61">
        <f>VLOOKUP($A10,[3]!CurveTable,MATCH($Q$4,[3]!CurveType,0))</f>
        <v>0.29499999999999998</v>
      </c>
      <c r="R10" s="61">
        <f>Q10+Summary!$C$26</f>
        <v>0.29499999999999998</v>
      </c>
      <c r="S10" s="61"/>
      <c r="T10" s="70">
        <f>X10</f>
        <v>38353</v>
      </c>
      <c r="U10" s="69">
        <f t="shared" ref="U10:U73" si="6">T10-$C$3</f>
        <v>1348</v>
      </c>
      <c r="V10" s="9"/>
      <c r="W10" s="7">
        <f t="shared" ref="W10:W45" si="7">A11-A10</f>
        <v>31</v>
      </c>
      <c r="X10" s="51">
        <f t="shared" ref="X10:X45" si="8">CHOOSE(F$3,A11+24,A10)</f>
        <v>38353</v>
      </c>
      <c r="Y10" s="7">
        <f t="shared" ref="Y10:Y45" si="9">X10-C$3</f>
        <v>1348</v>
      </c>
      <c r="Z10" s="60">
        <f>VLOOKUP($A10,[3]!CurveTable,MATCH($Z$4,[3]!CurveType,0))</f>
        <v>5.2450374815092203E-2</v>
      </c>
      <c r="AA10" s="55">
        <f t="shared" ref="AA10:AA45" si="10">1/(1+CHOOSE(F$3,(Z11+($K$3/10000))/2,(Z10+($K$3/10000))/2))^(2*Y10/365.25)</f>
        <v>0.82606665663648859</v>
      </c>
      <c r="AB10" s="7">
        <f t="shared" ref="AB10:AB45" si="11">IF(AND(mthbeg&lt;=A10,mthend&gt;=A10),1,0)</f>
        <v>1</v>
      </c>
      <c r="AC10" s="7">
        <f t="shared" ref="AC10:AC45" si="12">W10*AB10</f>
        <v>31</v>
      </c>
      <c r="AD10" s="43">
        <f t="shared" ref="AD10:AD45" si="13">$D10*E10</f>
        <v>23994354.592194315</v>
      </c>
      <c r="AE10" s="43">
        <f t="shared" ref="AE10:AE45" si="14">$D10*F10</f>
        <v>0</v>
      </c>
      <c r="AF10" s="43">
        <f t="shared" ref="AF10:AF45" si="15">$D10*G10</f>
        <v>23994354.592194315</v>
      </c>
      <c r="AG10" s="43">
        <f t="shared" ref="AG10:AG45" si="16">$D10*H10</f>
        <v>0</v>
      </c>
      <c r="AH10" s="43">
        <f t="shared" ref="AH10:AH45" si="17">$D10*I10</f>
        <v>0</v>
      </c>
      <c r="AI10" s="43">
        <f t="shared" ref="AI10:AI45" si="18">$D10*J10</f>
        <v>0</v>
      </c>
      <c r="AJ10" s="43">
        <f t="shared" ref="AJ10:AJ45" si="19">$D10*K10</f>
        <v>0</v>
      </c>
      <c r="AK10" s="43">
        <f t="shared" ref="AK10:AK45" si="20">$D10*L10</f>
        <v>0</v>
      </c>
      <c r="AL10" s="43">
        <f t="shared" ref="AL10:AL45" si="21">$D10*M10</f>
        <v>0</v>
      </c>
      <c r="AM10" s="46"/>
      <c r="AO10" s="14">
        <f>_xll.EURO(N10,O10,Z10,Z10,R10,U10,1,0)</f>
        <v>0.39497963352062004</v>
      </c>
      <c r="AP10" s="90">
        <f t="shared" ref="AP10:AP41" si="22">AO10*C10</f>
        <v>2515960.6236016881</v>
      </c>
      <c r="AQ10" s="7">
        <f>_xll.EURO(N10,O10,Z10,Z10,R10,U10,1,1)</f>
        <v>0.31915984567089212</v>
      </c>
      <c r="AR10" s="7">
        <f>AQ10+Put!AQ10</f>
        <v>0.58446459227050507</v>
      </c>
      <c r="AS10" s="90">
        <f>AR10*C10</f>
        <v>3722951.1986096846</v>
      </c>
      <c r="AT10" s="42">
        <f>AS10/10000</f>
        <v>372.29511986096844</v>
      </c>
      <c r="AV10" s="40">
        <f>C10/10000</f>
        <v>636.98490000000004</v>
      </c>
      <c r="AW10" s="3">
        <f>AT10/AV10</f>
        <v>0.58446459227050507</v>
      </c>
      <c r="AY10" s="3">
        <f>AS10/C10</f>
        <v>0.58446459227050507</v>
      </c>
    </row>
    <row r="11" spans="1:51">
      <c r="A11" s="47">
        <f t="shared" ref="A11:A74" si="23">EDATE(A10,1)</f>
        <v>38384</v>
      </c>
      <c r="B11" s="48">
        <f>B10</f>
        <v>205479</v>
      </c>
      <c r="C11" s="40">
        <f t="shared" ref="C11:C73" si="24">IF(AB11=0,0,IF(AND(AB11=1,$H$3=1),B11*W11,IF($H$3=2,B11,"N/A")))</f>
        <v>5753412</v>
      </c>
      <c r="D11" s="40">
        <f t="shared" si="4"/>
        <v>4728231.947021842</v>
      </c>
      <c r="E11" s="61">
        <f>VLOOKUP($A11,[3]!CurveTable,MATCH($E$4,[3]!CurveType,0))</f>
        <v>4.4400000000000004</v>
      </c>
      <c r="F11" s="50"/>
      <c r="G11" s="49">
        <f t="shared" ref="G11:G74" si="25">E11</f>
        <v>4.4400000000000004</v>
      </c>
      <c r="H11" s="61">
        <f>VLOOKUP($A11,[3]!CurveTable,MATCH($H$4,[3]!CurveType,0))</f>
        <v>0</v>
      </c>
      <c r="I11" s="49"/>
      <c r="J11" s="49">
        <f t="shared" si="5"/>
        <v>0</v>
      </c>
      <c r="K11" s="61"/>
      <c r="L11" s="49"/>
      <c r="M11" s="49"/>
      <c r="N11" s="49">
        <f t="shared" ref="N11:N74" si="26">G11+J11+M11+$N$7</f>
        <v>4.03</v>
      </c>
      <c r="O11" s="49">
        <f>Summary!$E$16</f>
        <v>5.7313275623318276</v>
      </c>
      <c r="P11" s="49"/>
      <c r="Q11" s="61">
        <f>VLOOKUP($A11,[3]!CurveTable,MATCH($Q$4,[3]!CurveType,0))</f>
        <v>0.28999999999999998</v>
      </c>
      <c r="R11" s="61">
        <f>Q11+Summary!$C$26</f>
        <v>0.28999999999999998</v>
      </c>
      <c r="S11" s="61"/>
      <c r="T11" s="70">
        <f t="shared" ref="T11:T74" si="27">X11</f>
        <v>38384</v>
      </c>
      <c r="U11" s="69">
        <f t="shared" si="6"/>
        <v>1379</v>
      </c>
      <c r="V11" s="9"/>
      <c r="W11" s="7">
        <f t="shared" si="7"/>
        <v>28</v>
      </c>
      <c r="X11" s="51">
        <f t="shared" si="8"/>
        <v>38384</v>
      </c>
      <c r="Y11" s="7">
        <f t="shared" si="9"/>
        <v>1379</v>
      </c>
      <c r="Z11" s="60">
        <f>VLOOKUP($A11,[3]!CurveTable,MATCH($Z$4,[3]!CurveType,0))</f>
        <v>5.2659042938997001E-2</v>
      </c>
      <c r="AA11" s="55">
        <f t="shared" si="10"/>
        <v>0.82181355116265653</v>
      </c>
      <c r="AB11" s="7">
        <f t="shared" si="11"/>
        <v>1</v>
      </c>
      <c r="AC11" s="7">
        <f t="shared" si="12"/>
        <v>28</v>
      </c>
      <c r="AD11" s="43">
        <f t="shared" si="13"/>
        <v>20993349.844776981</v>
      </c>
      <c r="AE11" s="43">
        <f t="shared" si="14"/>
        <v>0</v>
      </c>
      <c r="AF11" s="43">
        <f t="shared" si="15"/>
        <v>20993349.844776981</v>
      </c>
      <c r="AG11" s="43">
        <f t="shared" si="16"/>
        <v>0</v>
      </c>
      <c r="AH11" s="43">
        <f t="shared" si="17"/>
        <v>0</v>
      </c>
      <c r="AI11" s="43">
        <f t="shared" si="18"/>
        <v>0</v>
      </c>
      <c r="AJ11" s="43">
        <f t="shared" si="19"/>
        <v>0</v>
      </c>
      <c r="AK11" s="43">
        <f t="shared" si="20"/>
        <v>0</v>
      </c>
      <c r="AL11" s="43">
        <f t="shared" si="21"/>
        <v>0</v>
      </c>
      <c r="AM11" s="46"/>
      <c r="AO11" s="14">
        <f>_xll.EURO(N11,O11,Z11,Z11,R11,U11,1,0)</f>
        <v>0.35175771926265387</v>
      </c>
      <c r="AP11" s="90">
        <f t="shared" si="22"/>
        <v>2023807.0830983839</v>
      </c>
      <c r="AQ11" s="7">
        <f>_xll.EURO(N11,O11,Z11,Z11,R11,U11,1,1)</f>
        <v>0.29976737974944456</v>
      </c>
      <c r="AR11" s="7">
        <f>AQ11+Put!AQ11</f>
        <v>0.57934517127781715</v>
      </c>
      <c r="AS11" s="90">
        <f t="shared" ref="AS11:AS74" si="28">AR11*C11</f>
        <v>3333211.4605718483</v>
      </c>
      <c r="AT11" s="42">
        <f t="shared" ref="AT11:AT74" si="29">AS11/10000</f>
        <v>333.32114605718482</v>
      </c>
    </row>
    <row r="12" spans="1:51">
      <c r="A12" s="47">
        <f t="shared" si="23"/>
        <v>38412</v>
      </c>
      <c r="B12" s="48">
        <f t="shared" ref="B12:B75" si="30">B11</f>
        <v>205479</v>
      </c>
      <c r="C12" s="40">
        <f t="shared" si="24"/>
        <v>6369849</v>
      </c>
      <c r="D12" s="40">
        <f t="shared" si="4"/>
        <v>5210324.0568889827</v>
      </c>
      <c r="E12" s="61">
        <f>VLOOKUP($A12,[3]!CurveTable,MATCH($E$4,[3]!CurveType,0))</f>
        <v>4.3010000000000002</v>
      </c>
      <c r="F12" s="50"/>
      <c r="G12" s="49">
        <f t="shared" si="25"/>
        <v>4.3010000000000002</v>
      </c>
      <c r="H12" s="61">
        <f>VLOOKUP($A12,[3]!CurveTable,MATCH($H$4,[3]!CurveType,0))</f>
        <v>0</v>
      </c>
      <c r="I12" s="49"/>
      <c r="J12" s="49">
        <f t="shared" si="5"/>
        <v>0</v>
      </c>
      <c r="K12" s="61"/>
      <c r="L12" s="49"/>
      <c r="M12" s="49"/>
      <c r="N12" s="49">
        <f t="shared" si="26"/>
        <v>3.891</v>
      </c>
      <c r="O12" s="49">
        <f>Summary!$E$16</f>
        <v>5.7313275623318276</v>
      </c>
      <c r="P12" s="49"/>
      <c r="Q12" s="61">
        <f>VLOOKUP($A12,[3]!CurveTable,MATCH($Q$4,[3]!CurveType,0))</f>
        <v>0.28499999999999998</v>
      </c>
      <c r="R12" s="61">
        <f>Q12+Summary!$C$26</f>
        <v>0.28499999999999998</v>
      </c>
      <c r="S12" s="61"/>
      <c r="T12" s="70">
        <f t="shared" si="27"/>
        <v>38412</v>
      </c>
      <c r="U12" s="69">
        <f t="shared" si="6"/>
        <v>1407</v>
      </c>
      <c r="V12" s="9"/>
      <c r="W12" s="7">
        <f t="shared" si="7"/>
        <v>31</v>
      </c>
      <c r="X12" s="51">
        <f t="shared" si="8"/>
        <v>38412</v>
      </c>
      <c r="Y12" s="7">
        <f t="shared" si="9"/>
        <v>1407</v>
      </c>
      <c r="Z12" s="60">
        <f>VLOOKUP($A12,[3]!CurveTable,MATCH($Z$4,[3]!CurveType,0))</f>
        <v>5.28475173859713E-2</v>
      </c>
      <c r="AA12" s="55">
        <f t="shared" si="10"/>
        <v>0.81796665146834446</v>
      </c>
      <c r="AB12" s="7">
        <f t="shared" si="11"/>
        <v>1</v>
      </c>
      <c r="AC12" s="7">
        <f t="shared" si="12"/>
        <v>31</v>
      </c>
      <c r="AD12" s="43">
        <f t="shared" si="13"/>
        <v>22409603.768679515</v>
      </c>
      <c r="AE12" s="43">
        <f t="shared" si="14"/>
        <v>0</v>
      </c>
      <c r="AF12" s="43">
        <f t="shared" si="15"/>
        <v>22409603.768679515</v>
      </c>
      <c r="AG12" s="43">
        <f t="shared" si="16"/>
        <v>0</v>
      </c>
      <c r="AH12" s="43">
        <f t="shared" si="17"/>
        <v>0</v>
      </c>
      <c r="AI12" s="43">
        <f t="shared" si="18"/>
        <v>0</v>
      </c>
      <c r="AJ12" s="43">
        <f t="shared" si="19"/>
        <v>0</v>
      </c>
      <c r="AK12" s="43">
        <f t="shared" si="20"/>
        <v>0</v>
      </c>
      <c r="AL12" s="43">
        <f t="shared" si="21"/>
        <v>0</v>
      </c>
      <c r="AM12" s="46"/>
      <c r="AO12" s="14">
        <f>_xll.EURO(N12,O12,Z12,Z12,R12,U12,1,0)</f>
        <v>0.30512697347292128</v>
      </c>
      <c r="AP12" s="90">
        <f t="shared" si="22"/>
        <v>1943612.7468495141</v>
      </c>
      <c r="AQ12" s="7">
        <f>_xll.EURO(N12,O12,Z12,Z12,R12,U12,1,1)</f>
        <v>0.27731201691175872</v>
      </c>
      <c r="AR12" s="7">
        <f>AQ12+Put!AQ12</f>
        <v>0.57491503555393553</v>
      </c>
      <c r="AS12" s="90">
        <f t="shared" si="28"/>
        <v>3662121.9643082009</v>
      </c>
      <c r="AT12" s="42">
        <f t="shared" si="29"/>
        <v>366.21219643082009</v>
      </c>
    </row>
    <row r="13" spans="1:51">
      <c r="A13" s="47">
        <f t="shared" si="23"/>
        <v>38443</v>
      </c>
      <c r="B13" s="48">
        <f t="shared" si="30"/>
        <v>205479</v>
      </c>
      <c r="C13" s="40">
        <f t="shared" si="24"/>
        <v>6164370</v>
      </c>
      <c r="D13" s="40">
        <f t="shared" si="4"/>
        <v>5016264.0227454407</v>
      </c>
      <c r="E13" s="61">
        <f>VLOOKUP($A13,[3]!CurveTable,MATCH($E$4,[3]!CurveType,0))</f>
        <v>4.1310000000000002</v>
      </c>
      <c r="F13" s="50"/>
      <c r="G13" s="49">
        <f t="shared" si="25"/>
        <v>4.1310000000000002</v>
      </c>
      <c r="H13" s="61">
        <f>VLOOKUP($A13,[3]!CurveTable,MATCH($H$4,[3]!CurveType,0))</f>
        <v>0</v>
      </c>
      <c r="I13" s="49"/>
      <c r="J13" s="49">
        <f t="shared" si="5"/>
        <v>0</v>
      </c>
      <c r="K13" s="61"/>
      <c r="L13" s="49"/>
      <c r="M13" s="49"/>
      <c r="N13" s="49">
        <f t="shared" si="26"/>
        <v>3.7210000000000001</v>
      </c>
      <c r="O13" s="49">
        <f>Summary!$E$16</f>
        <v>5.7313275623318276</v>
      </c>
      <c r="P13" s="49"/>
      <c r="Q13" s="61">
        <f>VLOOKUP($A13,[3]!CurveTable,MATCH($Q$4,[3]!CurveType,0))</f>
        <v>0.27500000000000002</v>
      </c>
      <c r="R13" s="61">
        <f>Q13+Summary!$C$26</f>
        <v>0.27500000000000002</v>
      </c>
      <c r="S13" s="61"/>
      <c r="T13" s="70">
        <f t="shared" si="27"/>
        <v>38443</v>
      </c>
      <c r="U13" s="69">
        <f t="shared" si="6"/>
        <v>1438</v>
      </c>
      <c r="V13" s="9"/>
      <c r="W13" s="7">
        <f t="shared" si="7"/>
        <v>30</v>
      </c>
      <c r="X13" s="51">
        <f t="shared" si="8"/>
        <v>38443</v>
      </c>
      <c r="Y13" s="7">
        <f t="shared" si="9"/>
        <v>1438</v>
      </c>
      <c r="Z13" s="60">
        <f>VLOOKUP($A13,[3]!CurveTable,MATCH($Z$4,[3]!CurveType,0))</f>
        <v>5.3040368844201199E-2</v>
      </c>
      <c r="AA13" s="55">
        <f t="shared" si="10"/>
        <v>0.81375128727598123</v>
      </c>
      <c r="AB13" s="7">
        <f t="shared" si="11"/>
        <v>1</v>
      </c>
      <c r="AC13" s="7">
        <f t="shared" si="12"/>
        <v>30</v>
      </c>
      <c r="AD13" s="43">
        <f t="shared" si="13"/>
        <v>20722186.677961417</v>
      </c>
      <c r="AE13" s="43">
        <f t="shared" si="14"/>
        <v>0</v>
      </c>
      <c r="AF13" s="43">
        <f t="shared" si="15"/>
        <v>20722186.677961417</v>
      </c>
      <c r="AG13" s="43">
        <f t="shared" si="16"/>
        <v>0</v>
      </c>
      <c r="AH13" s="43">
        <f t="shared" si="17"/>
        <v>0</v>
      </c>
      <c r="AI13" s="43">
        <f t="shared" si="18"/>
        <v>0</v>
      </c>
      <c r="AJ13" s="43">
        <f t="shared" si="19"/>
        <v>0</v>
      </c>
      <c r="AK13" s="43">
        <f t="shared" si="20"/>
        <v>0</v>
      </c>
      <c r="AL13" s="43">
        <f t="shared" si="21"/>
        <v>0</v>
      </c>
      <c r="AM13" s="46"/>
      <c r="AO13" s="14">
        <f>_xll.EURO(N13,O13,Z13,Z13,R13,U13,1,0)</f>
        <v>0.2440766779765855</v>
      </c>
      <c r="AP13" s="90">
        <f t="shared" si="22"/>
        <v>1504578.9514185244</v>
      </c>
      <c r="AQ13" s="7">
        <f>_xll.EURO(N13,O13,Z13,Z13,R13,U13,1,1)</f>
        <v>0.24504422707946613</v>
      </c>
      <c r="AR13" s="7">
        <f>AQ13+Put!AQ13</f>
        <v>0.56801473499065058</v>
      </c>
      <c r="AS13" s="90">
        <f t="shared" si="28"/>
        <v>3501452.9919343167</v>
      </c>
      <c r="AT13" s="42">
        <f t="shared" si="29"/>
        <v>350.1452991934317</v>
      </c>
    </row>
    <row r="14" spans="1:51">
      <c r="A14" s="47">
        <f t="shared" si="23"/>
        <v>38473</v>
      </c>
      <c r="B14" s="48">
        <f t="shared" si="30"/>
        <v>205479</v>
      </c>
      <c r="C14" s="40">
        <f t="shared" si="24"/>
        <v>6369849</v>
      </c>
      <c r="D14" s="40">
        <f t="shared" si="4"/>
        <v>5157743.0804543793</v>
      </c>
      <c r="E14" s="61">
        <f>VLOOKUP($A14,[3]!CurveTable,MATCH($E$4,[3]!CurveType,0))</f>
        <v>4.1900000000000004</v>
      </c>
      <c r="F14" s="50"/>
      <c r="G14" s="49">
        <f t="shared" si="25"/>
        <v>4.1900000000000004</v>
      </c>
      <c r="H14" s="61">
        <f>VLOOKUP($A14,[3]!CurveTable,MATCH($H$4,[3]!CurveType,0))</f>
        <v>0</v>
      </c>
      <c r="I14" s="49"/>
      <c r="J14" s="49">
        <f t="shared" si="5"/>
        <v>0</v>
      </c>
      <c r="K14" s="61"/>
      <c r="L14" s="49"/>
      <c r="M14" s="49"/>
      <c r="N14" s="49">
        <f t="shared" si="26"/>
        <v>3.7800000000000002</v>
      </c>
      <c r="O14" s="49">
        <f>Summary!$E$16</f>
        <v>5.7313275623318276</v>
      </c>
      <c r="P14" s="49"/>
      <c r="Q14" s="61">
        <f>VLOOKUP($A14,[3]!CurveTable,MATCH($Q$4,[3]!CurveType,0))</f>
        <v>0.26500000000000001</v>
      </c>
      <c r="R14" s="61">
        <f>Q14+Summary!$C$26</f>
        <v>0.26500000000000001</v>
      </c>
      <c r="S14" s="61"/>
      <c r="T14" s="70">
        <f t="shared" si="27"/>
        <v>38473</v>
      </c>
      <c r="U14" s="69">
        <f t="shared" si="6"/>
        <v>1468</v>
      </c>
      <c r="V14" s="9"/>
      <c r="W14" s="7">
        <f t="shared" si="7"/>
        <v>31</v>
      </c>
      <c r="X14" s="51">
        <f t="shared" si="8"/>
        <v>38473</v>
      </c>
      <c r="Y14" s="7">
        <f t="shared" si="9"/>
        <v>1468</v>
      </c>
      <c r="Z14" s="60">
        <f>VLOOKUP($A14,[3]!CurveTable,MATCH($Z$4,[3]!CurveType,0))</f>
        <v>5.3213141191210199E-2</v>
      </c>
      <c r="AA14" s="55">
        <f t="shared" si="10"/>
        <v>0.8097119853946898</v>
      </c>
      <c r="AB14" s="7">
        <f t="shared" si="11"/>
        <v>1</v>
      </c>
      <c r="AC14" s="7">
        <f t="shared" si="12"/>
        <v>31</v>
      </c>
      <c r="AD14" s="43">
        <f t="shared" si="13"/>
        <v>21610943.507103853</v>
      </c>
      <c r="AE14" s="43">
        <f t="shared" si="14"/>
        <v>0</v>
      </c>
      <c r="AF14" s="43">
        <f t="shared" si="15"/>
        <v>21610943.507103853</v>
      </c>
      <c r="AG14" s="43">
        <f t="shared" si="16"/>
        <v>0</v>
      </c>
      <c r="AH14" s="43">
        <f t="shared" si="17"/>
        <v>0</v>
      </c>
      <c r="AI14" s="43">
        <f t="shared" si="18"/>
        <v>0</v>
      </c>
      <c r="AJ14" s="43">
        <f t="shared" si="19"/>
        <v>0</v>
      </c>
      <c r="AK14" s="43">
        <f t="shared" si="20"/>
        <v>0</v>
      </c>
      <c r="AL14" s="43">
        <f t="shared" si="21"/>
        <v>0</v>
      </c>
      <c r="AM14" s="46"/>
      <c r="AO14" s="14">
        <f>_xll.EURO(N14,O14,Z14,Z14,R14,U14,1,0)</f>
        <v>0.24204486213151111</v>
      </c>
      <c r="AP14" s="90">
        <f t="shared" si="22"/>
        <v>1541789.2230035439</v>
      </c>
      <c r="AQ14" s="7">
        <f>_xll.EURO(N14,O14,Z14,Z14,R14,U14,1,1)</f>
        <v>0.24408658012821821</v>
      </c>
      <c r="AR14" s="7">
        <f>AQ14+Put!AQ14</f>
        <v>0.55858584912985076</v>
      </c>
      <c r="AS14" s="90">
        <f t="shared" si="28"/>
        <v>3558107.5124939308</v>
      </c>
      <c r="AT14" s="42">
        <f t="shared" si="29"/>
        <v>355.81075124939309</v>
      </c>
    </row>
    <row r="15" spans="1:51">
      <c r="A15" s="47">
        <f t="shared" si="23"/>
        <v>38504</v>
      </c>
      <c r="B15" s="48">
        <f t="shared" si="30"/>
        <v>205479</v>
      </c>
      <c r="C15" s="40">
        <f t="shared" si="24"/>
        <v>6164370</v>
      </c>
      <c r="D15" s="40">
        <f t="shared" si="4"/>
        <v>4965620.4426140524</v>
      </c>
      <c r="E15" s="61">
        <f>VLOOKUP($A15,[3]!CurveTable,MATCH($E$4,[3]!CurveType,0))</f>
        <v>4.2300000000000004</v>
      </c>
      <c r="F15" s="50"/>
      <c r="G15" s="49">
        <f t="shared" si="25"/>
        <v>4.2300000000000004</v>
      </c>
      <c r="H15" s="61">
        <f>VLOOKUP($A15,[3]!CurveTable,MATCH($H$4,[3]!CurveType,0))</f>
        <v>0</v>
      </c>
      <c r="I15" s="49"/>
      <c r="J15" s="49">
        <f t="shared" si="5"/>
        <v>0</v>
      </c>
      <c r="K15" s="61"/>
      <c r="L15" s="49"/>
      <c r="M15" s="49"/>
      <c r="N15" s="49">
        <f t="shared" si="26"/>
        <v>3.8200000000000003</v>
      </c>
      <c r="O15" s="49">
        <f>Summary!$E$16</f>
        <v>5.7313275623318276</v>
      </c>
      <c r="P15" s="49"/>
      <c r="Q15" s="61">
        <f>VLOOKUP($A15,[3]!CurveTable,MATCH($Q$4,[3]!CurveType,0))</f>
        <v>0.26</v>
      </c>
      <c r="R15" s="61">
        <f>Q15+Summary!$C$26</f>
        <v>0.26</v>
      </c>
      <c r="S15" s="61"/>
      <c r="T15" s="70">
        <f t="shared" si="27"/>
        <v>38504</v>
      </c>
      <c r="U15" s="69">
        <f t="shared" si="6"/>
        <v>1499</v>
      </c>
      <c r="V15" s="9"/>
      <c r="W15" s="7">
        <f t="shared" si="7"/>
        <v>30</v>
      </c>
      <c r="X15" s="51">
        <f t="shared" si="8"/>
        <v>38504</v>
      </c>
      <c r="Y15" s="7">
        <f t="shared" si="9"/>
        <v>1499</v>
      </c>
      <c r="Z15" s="60">
        <f>VLOOKUP($A15,[3]!CurveTable,MATCH($Z$4,[3]!CurveType,0))</f>
        <v>5.3391672626907E-2</v>
      </c>
      <c r="AA15" s="55">
        <f t="shared" si="10"/>
        <v>0.80553575509160746</v>
      </c>
      <c r="AB15" s="7">
        <f t="shared" si="11"/>
        <v>1</v>
      </c>
      <c r="AC15" s="7">
        <f t="shared" si="12"/>
        <v>30</v>
      </c>
      <c r="AD15" s="43">
        <f t="shared" si="13"/>
        <v>21004574.472257443</v>
      </c>
      <c r="AE15" s="43">
        <f t="shared" si="14"/>
        <v>0</v>
      </c>
      <c r="AF15" s="43">
        <f t="shared" si="15"/>
        <v>21004574.472257443</v>
      </c>
      <c r="AG15" s="43">
        <f t="shared" si="16"/>
        <v>0</v>
      </c>
      <c r="AH15" s="43">
        <f t="shared" si="17"/>
        <v>0</v>
      </c>
      <c r="AI15" s="43">
        <f t="shared" si="18"/>
        <v>0</v>
      </c>
      <c r="AJ15" s="43">
        <f t="shared" si="19"/>
        <v>0</v>
      </c>
      <c r="AK15" s="43">
        <f t="shared" si="20"/>
        <v>0</v>
      </c>
      <c r="AL15" s="43">
        <f t="shared" si="21"/>
        <v>0</v>
      </c>
      <c r="AM15" s="46"/>
      <c r="AO15" s="14">
        <f>_xll.EURO(N15,O15,Z15,Z15,R15,U15,1,0)</f>
        <v>0.2456935532041028</v>
      </c>
      <c r="AP15" s="90">
        <f t="shared" si="22"/>
        <v>1514545.9685647751</v>
      </c>
      <c r="AQ15" s="7">
        <f>_xll.EURO(N15,O15,Z15,Z15,R15,U15,1,1)</f>
        <v>0.24588422944832158</v>
      </c>
      <c r="AR15" s="7">
        <f>AQ15+Put!AQ15</f>
        <v>0.55325514112650553</v>
      </c>
      <c r="AS15" s="90">
        <f t="shared" si="28"/>
        <v>3410469.3943059971</v>
      </c>
      <c r="AT15" s="42">
        <f t="shared" si="29"/>
        <v>341.04693943059971</v>
      </c>
    </row>
    <row r="16" spans="1:51">
      <c r="A16" s="47">
        <f t="shared" si="23"/>
        <v>38534</v>
      </c>
      <c r="B16" s="48">
        <f t="shared" si="30"/>
        <v>205479</v>
      </c>
      <c r="C16" s="40">
        <f t="shared" si="24"/>
        <v>6369849</v>
      </c>
      <c r="D16" s="40">
        <f t="shared" si="4"/>
        <v>5105343.4026662791</v>
      </c>
      <c r="E16" s="61">
        <f>VLOOKUP($A16,[3]!CurveTable,MATCH($E$4,[3]!CurveType,0))</f>
        <v>4.2750000000000004</v>
      </c>
      <c r="F16" s="50"/>
      <c r="G16" s="49">
        <f t="shared" si="25"/>
        <v>4.2750000000000004</v>
      </c>
      <c r="H16" s="61">
        <f>VLOOKUP($A16,[3]!CurveTable,MATCH($H$4,[3]!CurveType,0))</f>
        <v>0</v>
      </c>
      <c r="I16" s="49"/>
      <c r="J16" s="49">
        <f t="shared" si="5"/>
        <v>0</v>
      </c>
      <c r="K16" s="61"/>
      <c r="L16" s="49"/>
      <c r="M16" s="49"/>
      <c r="N16" s="49">
        <f t="shared" si="26"/>
        <v>3.8650000000000002</v>
      </c>
      <c r="O16" s="49">
        <f>Summary!$E$16</f>
        <v>5.7313275623318276</v>
      </c>
      <c r="P16" s="49"/>
      <c r="Q16" s="61">
        <f>VLOOKUP($A16,[3]!CurveTable,MATCH($Q$4,[3]!CurveType,0))</f>
        <v>0.26</v>
      </c>
      <c r="R16" s="61">
        <f>Q16+Summary!$C$26</f>
        <v>0.26</v>
      </c>
      <c r="S16" s="61"/>
      <c r="T16" s="70">
        <f t="shared" si="27"/>
        <v>38534</v>
      </c>
      <c r="U16" s="69">
        <f t="shared" si="6"/>
        <v>1529</v>
      </c>
      <c r="V16" s="9"/>
      <c r="W16" s="7">
        <f t="shared" si="7"/>
        <v>31</v>
      </c>
      <c r="X16" s="51">
        <f t="shared" si="8"/>
        <v>38534</v>
      </c>
      <c r="Y16" s="7">
        <f t="shared" si="9"/>
        <v>1529</v>
      </c>
      <c r="Z16" s="60">
        <f>VLOOKUP($A16,[3]!CurveTable,MATCH($Z$4,[3]!CurveType,0))</f>
        <v>5.3566431721326697E-2</v>
      </c>
      <c r="AA16" s="55">
        <f t="shared" si="10"/>
        <v>0.80148578132170467</v>
      </c>
      <c r="AB16" s="7">
        <f t="shared" si="11"/>
        <v>1</v>
      </c>
      <c r="AC16" s="7">
        <f t="shared" si="12"/>
        <v>31</v>
      </c>
      <c r="AD16" s="43">
        <f t="shared" si="13"/>
        <v>21825343.046398345</v>
      </c>
      <c r="AE16" s="43">
        <f t="shared" si="14"/>
        <v>0</v>
      </c>
      <c r="AF16" s="43">
        <f t="shared" si="15"/>
        <v>21825343.046398345</v>
      </c>
      <c r="AG16" s="43">
        <f t="shared" si="16"/>
        <v>0</v>
      </c>
      <c r="AH16" s="43">
        <f t="shared" si="17"/>
        <v>0</v>
      </c>
      <c r="AI16" s="43">
        <f t="shared" si="18"/>
        <v>0</v>
      </c>
      <c r="AJ16" s="43">
        <f t="shared" si="19"/>
        <v>0</v>
      </c>
      <c r="AK16" s="43">
        <f t="shared" si="20"/>
        <v>0</v>
      </c>
      <c r="AL16" s="43">
        <f t="shared" si="21"/>
        <v>0</v>
      </c>
      <c r="AM16" s="46"/>
      <c r="AO16" s="14">
        <f>_xll.EURO(N16,O16,Z16,Z16,R16,U16,1,0)</f>
        <v>0.26134916139854913</v>
      </c>
      <c r="AP16" s="90">
        <f t="shared" si="22"/>
        <v>1664754.6943853868</v>
      </c>
      <c r="AQ16" s="7">
        <f>_xll.EURO(N16,O16,Z16,Z16,R16,U16,1,1)</f>
        <v>0.25373863171049116</v>
      </c>
      <c r="AR16" s="7">
        <f>AQ16+Put!AQ16</f>
        <v>0.5521614862706854</v>
      </c>
      <c r="AS16" s="90">
        <f t="shared" si="28"/>
        <v>3517185.2911598389</v>
      </c>
      <c r="AT16" s="42">
        <f t="shared" si="29"/>
        <v>351.71852911598387</v>
      </c>
    </row>
    <row r="17" spans="1:46">
      <c r="A17" s="47">
        <f t="shared" si="23"/>
        <v>38565</v>
      </c>
      <c r="B17" s="48">
        <f t="shared" si="30"/>
        <v>205479</v>
      </c>
      <c r="C17" s="40">
        <f t="shared" si="24"/>
        <v>6369849</v>
      </c>
      <c r="D17" s="40">
        <f t="shared" si="4"/>
        <v>5078629.7918632375</v>
      </c>
      <c r="E17" s="61">
        <f>VLOOKUP($A17,[3]!CurveTable,MATCH($E$4,[3]!CurveType,0))</f>
        <v>4.3099999999999996</v>
      </c>
      <c r="F17" s="50"/>
      <c r="G17" s="49">
        <f t="shared" si="25"/>
        <v>4.3099999999999996</v>
      </c>
      <c r="H17" s="61">
        <f>VLOOKUP($A17,[3]!CurveTable,MATCH($H$4,[3]!CurveType,0))</f>
        <v>0</v>
      </c>
      <c r="I17" s="49"/>
      <c r="J17" s="49">
        <f t="shared" si="5"/>
        <v>0</v>
      </c>
      <c r="K17" s="61"/>
      <c r="L17" s="49"/>
      <c r="M17" s="49"/>
      <c r="N17" s="49">
        <f t="shared" si="26"/>
        <v>3.8999999999999995</v>
      </c>
      <c r="O17" s="49">
        <f>Summary!$E$16</f>
        <v>5.7313275623318276</v>
      </c>
      <c r="P17" s="49"/>
      <c r="Q17" s="61">
        <f>VLOOKUP($A17,[3]!CurveTable,MATCH($Q$4,[3]!CurveType,0))</f>
        <v>0.26</v>
      </c>
      <c r="R17" s="61">
        <f>Q17+Summary!$C$26</f>
        <v>0.26</v>
      </c>
      <c r="S17" s="61"/>
      <c r="T17" s="70">
        <f t="shared" si="27"/>
        <v>38565</v>
      </c>
      <c r="U17" s="69">
        <f t="shared" si="6"/>
        <v>1560</v>
      </c>
      <c r="V17" s="9"/>
      <c r="W17" s="7">
        <f t="shared" si="7"/>
        <v>31</v>
      </c>
      <c r="X17" s="51">
        <f t="shared" si="8"/>
        <v>38565</v>
      </c>
      <c r="Y17" s="7">
        <f t="shared" si="9"/>
        <v>1560</v>
      </c>
      <c r="Z17" s="60">
        <f>VLOOKUP($A17,[3]!CurveTable,MATCH($Z$4,[3]!CurveType,0))</f>
        <v>5.37490690811313E-2</v>
      </c>
      <c r="AA17" s="55">
        <f t="shared" si="10"/>
        <v>0.79729202244248454</v>
      </c>
      <c r="AB17" s="7">
        <f t="shared" si="11"/>
        <v>1</v>
      </c>
      <c r="AC17" s="7">
        <f t="shared" si="12"/>
        <v>31</v>
      </c>
      <c r="AD17" s="43">
        <f t="shared" si="13"/>
        <v>21888894.40293055</v>
      </c>
      <c r="AE17" s="43">
        <f t="shared" si="14"/>
        <v>0</v>
      </c>
      <c r="AF17" s="43">
        <f t="shared" si="15"/>
        <v>21888894.40293055</v>
      </c>
      <c r="AG17" s="43">
        <f t="shared" si="16"/>
        <v>0</v>
      </c>
      <c r="AH17" s="43">
        <f t="shared" si="17"/>
        <v>0</v>
      </c>
      <c r="AI17" s="43">
        <f t="shared" si="18"/>
        <v>0</v>
      </c>
      <c r="AJ17" s="43">
        <f t="shared" si="19"/>
        <v>0</v>
      </c>
      <c r="AK17" s="43">
        <f t="shared" si="20"/>
        <v>0</v>
      </c>
      <c r="AL17" s="43">
        <f t="shared" si="21"/>
        <v>0</v>
      </c>
      <c r="AM17" s="46"/>
      <c r="AO17" s="14">
        <f>_xll.EURO(N17,O17,Z17,Z17,R17,U17,1,0)</f>
        <v>0.27486841248748051</v>
      </c>
      <c r="AP17" s="90">
        <f t="shared" si="22"/>
        <v>1750870.2824149653</v>
      </c>
      <c r="AQ17" s="7">
        <f>_xll.EURO(N17,O17,Z17,Z17,R17,U17,1,1)</f>
        <v>0.26004749690402651</v>
      </c>
      <c r="AR17" s="7">
        <f>AQ17+Put!AQ17</f>
        <v>0.55121559784471907</v>
      </c>
      <c r="AS17" s="90">
        <f t="shared" si="28"/>
        <v>3511160.1247155857</v>
      </c>
      <c r="AT17" s="42">
        <f t="shared" si="29"/>
        <v>351.11601247155858</v>
      </c>
    </row>
    <row r="18" spans="1:46">
      <c r="A18" s="47">
        <f t="shared" si="23"/>
        <v>38596</v>
      </c>
      <c r="B18" s="48">
        <f t="shared" si="30"/>
        <v>205479</v>
      </c>
      <c r="C18" s="40">
        <f t="shared" si="24"/>
        <v>6164370</v>
      </c>
      <c r="D18" s="40">
        <f t="shared" si="4"/>
        <v>4888939.13957748</v>
      </c>
      <c r="E18" s="61">
        <f>VLOOKUP($A18,[3]!CurveTable,MATCH($E$4,[3]!CurveType,0))</f>
        <v>4.3150000000000004</v>
      </c>
      <c r="F18" s="50"/>
      <c r="G18" s="49">
        <f t="shared" si="25"/>
        <v>4.3150000000000004</v>
      </c>
      <c r="H18" s="61">
        <f>VLOOKUP($A18,[3]!CurveTable,MATCH($H$4,[3]!CurveType,0))</f>
        <v>0</v>
      </c>
      <c r="I18" s="49"/>
      <c r="J18" s="49">
        <f t="shared" si="5"/>
        <v>0</v>
      </c>
      <c r="K18" s="61"/>
      <c r="L18" s="49"/>
      <c r="M18" s="49"/>
      <c r="N18" s="49">
        <f t="shared" si="26"/>
        <v>3.9050000000000002</v>
      </c>
      <c r="O18" s="49">
        <f>Summary!$E$16</f>
        <v>5.7313275623318276</v>
      </c>
      <c r="P18" s="49"/>
      <c r="Q18" s="61">
        <f>VLOOKUP($A18,[3]!CurveTable,MATCH($Q$4,[3]!CurveType,0))</f>
        <v>0.26</v>
      </c>
      <c r="R18" s="61">
        <f>Q18+Summary!$C$26</f>
        <v>0.26</v>
      </c>
      <c r="S18" s="61"/>
      <c r="T18" s="70">
        <f t="shared" si="27"/>
        <v>38596</v>
      </c>
      <c r="U18" s="69">
        <f t="shared" si="6"/>
        <v>1591</v>
      </c>
      <c r="V18" s="9"/>
      <c r="W18" s="7">
        <f t="shared" si="7"/>
        <v>30</v>
      </c>
      <c r="X18" s="51">
        <f t="shared" si="8"/>
        <v>38596</v>
      </c>
      <c r="Y18" s="7">
        <f t="shared" si="9"/>
        <v>1591</v>
      </c>
      <c r="Z18" s="60">
        <f>VLOOKUP($A18,[3]!CurveTable,MATCH($Z$4,[3]!CurveType,0))</f>
        <v>5.3931706452051899E-2</v>
      </c>
      <c r="AA18" s="55">
        <f t="shared" si="10"/>
        <v>0.79309631634335376</v>
      </c>
      <c r="AB18" s="7">
        <f t="shared" si="11"/>
        <v>1</v>
      </c>
      <c r="AC18" s="7">
        <f t="shared" si="12"/>
        <v>30</v>
      </c>
      <c r="AD18" s="43">
        <f t="shared" si="13"/>
        <v>21095772.387276828</v>
      </c>
      <c r="AE18" s="43">
        <f t="shared" si="14"/>
        <v>0</v>
      </c>
      <c r="AF18" s="43">
        <f t="shared" si="15"/>
        <v>21095772.387276828</v>
      </c>
      <c r="AG18" s="43">
        <f t="shared" si="16"/>
        <v>0</v>
      </c>
      <c r="AH18" s="43">
        <f t="shared" si="17"/>
        <v>0</v>
      </c>
      <c r="AI18" s="43">
        <f t="shared" si="18"/>
        <v>0</v>
      </c>
      <c r="AJ18" s="43">
        <f t="shared" si="19"/>
        <v>0</v>
      </c>
      <c r="AK18" s="43">
        <f t="shared" si="20"/>
        <v>0</v>
      </c>
      <c r="AL18" s="43">
        <f t="shared" si="21"/>
        <v>0</v>
      </c>
      <c r="AM18" s="46"/>
      <c r="AO18" s="14">
        <f>_xll.EURO(N18,O18,Z18,Z18,R18,U18,1,0)</f>
        <v>0.28063308668752851</v>
      </c>
      <c r="AP18" s="90">
        <f t="shared" si="22"/>
        <v>1729926.1805840002</v>
      </c>
      <c r="AQ18" s="7">
        <f>_xll.EURO(N18,O18,Z18,Z18,R18,U18,1,1)</f>
        <v>0.26210017620592047</v>
      </c>
      <c r="AR18" s="7">
        <f>AQ18+Put!AQ18</f>
        <v>0.55043325681840738</v>
      </c>
      <c r="AS18" s="90">
        <f t="shared" si="28"/>
        <v>3393074.2553336858</v>
      </c>
      <c r="AT18" s="42">
        <f t="shared" si="29"/>
        <v>339.30742553336859</v>
      </c>
    </row>
    <row r="19" spans="1:46">
      <c r="A19" s="47">
        <f t="shared" si="23"/>
        <v>38626</v>
      </c>
      <c r="B19" s="48">
        <f t="shared" si="30"/>
        <v>205479</v>
      </c>
      <c r="C19" s="40">
        <f t="shared" si="24"/>
        <v>6369849</v>
      </c>
      <c r="D19" s="40">
        <f t="shared" si="4"/>
        <v>5026029.6760855159</v>
      </c>
      <c r="E19" s="61">
        <f>VLOOKUP($A19,[3]!CurveTable,MATCH($E$4,[3]!CurveType,0))</f>
        <v>4.3449999999999998</v>
      </c>
      <c r="F19" s="50"/>
      <c r="G19" s="49">
        <f t="shared" si="25"/>
        <v>4.3449999999999998</v>
      </c>
      <c r="H19" s="61">
        <f>VLOOKUP($A19,[3]!CurveTable,MATCH($H$4,[3]!CurveType,0))</f>
        <v>0</v>
      </c>
      <c r="I19" s="49"/>
      <c r="J19" s="49">
        <f t="shared" si="5"/>
        <v>0</v>
      </c>
      <c r="K19" s="61"/>
      <c r="L19" s="49"/>
      <c r="M19" s="49"/>
      <c r="N19" s="49">
        <f t="shared" si="26"/>
        <v>3.9349999999999996</v>
      </c>
      <c r="O19" s="49">
        <f>Summary!$E$16</f>
        <v>5.7313275623318276</v>
      </c>
      <c r="P19" s="49"/>
      <c r="Q19" s="61">
        <f>VLOOKUP($A19,[3]!CurveTable,MATCH($Q$4,[3]!CurveType,0))</f>
        <v>0.26</v>
      </c>
      <c r="R19" s="61">
        <f>Q19+Summary!$C$26</f>
        <v>0.26</v>
      </c>
      <c r="S19" s="61"/>
      <c r="T19" s="70">
        <f t="shared" si="27"/>
        <v>38626</v>
      </c>
      <c r="U19" s="69">
        <f t="shared" si="6"/>
        <v>1621</v>
      </c>
      <c r="V19" s="9"/>
      <c r="W19" s="7">
        <f t="shared" si="7"/>
        <v>31</v>
      </c>
      <c r="X19" s="51">
        <f t="shared" si="8"/>
        <v>38626</v>
      </c>
      <c r="Y19" s="7">
        <f t="shared" si="9"/>
        <v>1621</v>
      </c>
      <c r="Z19" s="60">
        <f>VLOOKUP($A19,[3]!CurveTable,MATCH($Z$4,[3]!CurveType,0))</f>
        <v>5.4108452305462205E-2</v>
      </c>
      <c r="AA19" s="55">
        <f t="shared" si="10"/>
        <v>0.78903435169114933</v>
      </c>
      <c r="AB19" s="7">
        <f t="shared" si="11"/>
        <v>1</v>
      </c>
      <c r="AC19" s="7">
        <f t="shared" si="12"/>
        <v>31</v>
      </c>
      <c r="AD19" s="43">
        <f t="shared" si="13"/>
        <v>21838098.942591567</v>
      </c>
      <c r="AE19" s="43">
        <f t="shared" si="14"/>
        <v>0</v>
      </c>
      <c r="AF19" s="43">
        <f t="shared" si="15"/>
        <v>21838098.942591567</v>
      </c>
      <c r="AG19" s="43">
        <f t="shared" si="16"/>
        <v>0</v>
      </c>
      <c r="AH19" s="43">
        <f t="shared" si="17"/>
        <v>0</v>
      </c>
      <c r="AI19" s="43">
        <f t="shared" si="18"/>
        <v>0</v>
      </c>
      <c r="AJ19" s="43">
        <f t="shared" si="19"/>
        <v>0</v>
      </c>
      <c r="AK19" s="43">
        <f t="shared" si="20"/>
        <v>0</v>
      </c>
      <c r="AL19" s="43">
        <f t="shared" si="21"/>
        <v>0</v>
      </c>
      <c r="AM19" s="46"/>
      <c r="AO19" s="14">
        <f>_xll.EURO(N19,O19,Z19,Z19,R19,U19,1,0)</f>
        <v>0.29281979000305247</v>
      </c>
      <c r="AP19" s="90">
        <f t="shared" si="22"/>
        <v>1865217.8465311539</v>
      </c>
      <c r="AQ19" s="7">
        <f>_xll.EURO(N19,O19,Z19,Z19,R19,U19,1,1)</f>
        <v>0.26735921296979581</v>
      </c>
      <c r="AR19" s="7">
        <f>AQ19+Put!AQ19</f>
        <v>0.54952885948310137</v>
      </c>
      <c r="AS19" s="90">
        <f t="shared" si="28"/>
        <v>3500415.856049574</v>
      </c>
      <c r="AT19" s="42">
        <f t="shared" si="29"/>
        <v>350.04158560495739</v>
      </c>
    </row>
    <row r="20" spans="1:46">
      <c r="A20" s="47">
        <f t="shared" si="23"/>
        <v>38657</v>
      </c>
      <c r="B20" s="48">
        <f t="shared" si="30"/>
        <v>205479</v>
      </c>
      <c r="C20" s="40">
        <f t="shared" si="24"/>
        <v>6164370</v>
      </c>
      <c r="D20" s="40">
        <f t="shared" si="4"/>
        <v>4838016.9537546672</v>
      </c>
      <c r="E20" s="61">
        <f>VLOOKUP($A20,[3]!CurveTable,MATCH($E$4,[3]!CurveType,0))</f>
        <v>4.4550000000000001</v>
      </c>
      <c r="F20" s="50"/>
      <c r="G20" s="49">
        <f t="shared" si="25"/>
        <v>4.4550000000000001</v>
      </c>
      <c r="H20" s="61">
        <f>VLOOKUP($A20,[3]!CurveTable,MATCH($H$4,[3]!CurveType,0))</f>
        <v>0</v>
      </c>
      <c r="I20" s="49"/>
      <c r="J20" s="49">
        <f t="shared" si="5"/>
        <v>0</v>
      </c>
      <c r="K20" s="61"/>
      <c r="L20" s="49"/>
      <c r="M20" s="49"/>
      <c r="N20" s="49">
        <f t="shared" si="26"/>
        <v>4.0449999999999999</v>
      </c>
      <c r="O20" s="49">
        <f>Summary!$E$16</f>
        <v>5.7313275623318276</v>
      </c>
      <c r="P20" s="49"/>
      <c r="Q20" s="61">
        <f>VLOOKUP($A20,[3]!CurveTable,MATCH($Q$4,[3]!CurveType,0))</f>
        <v>0.26</v>
      </c>
      <c r="R20" s="61">
        <f>Q20+Summary!$C$26</f>
        <v>0.26</v>
      </c>
      <c r="S20" s="61"/>
      <c r="T20" s="70">
        <f t="shared" si="27"/>
        <v>38657</v>
      </c>
      <c r="U20" s="69">
        <f t="shared" si="6"/>
        <v>1652</v>
      </c>
      <c r="V20" s="9"/>
      <c r="W20" s="7">
        <f t="shared" si="7"/>
        <v>30</v>
      </c>
      <c r="X20" s="51">
        <f t="shared" si="8"/>
        <v>38657</v>
      </c>
      <c r="Y20" s="7">
        <f t="shared" si="9"/>
        <v>1652</v>
      </c>
      <c r="Z20" s="60">
        <f>VLOOKUP($A20,[3]!CurveTable,MATCH($Z$4,[3]!CurveType,0))</f>
        <v>5.42910896982556E-2</v>
      </c>
      <c r="AA20" s="55">
        <f t="shared" si="10"/>
        <v>0.78483558802516196</v>
      </c>
      <c r="AB20" s="7">
        <f t="shared" si="11"/>
        <v>1</v>
      </c>
      <c r="AC20" s="7">
        <f t="shared" si="12"/>
        <v>30</v>
      </c>
      <c r="AD20" s="43">
        <f t="shared" si="13"/>
        <v>21553365.528977044</v>
      </c>
      <c r="AE20" s="43">
        <f t="shared" si="14"/>
        <v>0</v>
      </c>
      <c r="AF20" s="43">
        <f t="shared" si="15"/>
        <v>21553365.528977044</v>
      </c>
      <c r="AG20" s="43">
        <f t="shared" si="16"/>
        <v>0</v>
      </c>
      <c r="AH20" s="43">
        <f t="shared" si="17"/>
        <v>0</v>
      </c>
      <c r="AI20" s="43">
        <f t="shared" si="18"/>
        <v>0</v>
      </c>
      <c r="AJ20" s="43">
        <f t="shared" si="19"/>
        <v>0</v>
      </c>
      <c r="AK20" s="43">
        <f t="shared" si="20"/>
        <v>0</v>
      </c>
      <c r="AL20" s="43">
        <f t="shared" si="21"/>
        <v>0</v>
      </c>
      <c r="AM20" s="46"/>
      <c r="AO20" s="14">
        <f>_xll.EURO(N20,O20,Z20,Z20,R20,U20,1,0)</f>
        <v>0.32746246132711399</v>
      </c>
      <c r="AP20" s="90">
        <f t="shared" si="22"/>
        <v>2018599.7727310217</v>
      </c>
      <c r="AQ20" s="7">
        <f>_xll.EURO(N20,O20,Z20,Z20,R20,U20,1,1)</f>
        <v>0.28300420735927451</v>
      </c>
      <c r="AR20" s="7">
        <f>AQ20+Put!AQ20</f>
        <v>0.54870118809425117</v>
      </c>
      <c r="AS20" s="90">
        <f t="shared" si="28"/>
        <v>3382397.1428525592</v>
      </c>
      <c r="AT20" s="42">
        <f t="shared" si="29"/>
        <v>338.2397142852559</v>
      </c>
    </row>
    <row r="21" spans="1:46">
      <c r="A21" s="47">
        <f t="shared" si="23"/>
        <v>38687</v>
      </c>
      <c r="B21" s="48">
        <f t="shared" si="30"/>
        <v>205479</v>
      </c>
      <c r="C21" s="40">
        <f t="shared" si="24"/>
        <v>6369849</v>
      </c>
      <c r="D21" s="40">
        <f t="shared" si="4"/>
        <v>4973394.3818656839</v>
      </c>
      <c r="E21" s="61">
        <f>VLOOKUP($A21,[3]!CurveTable,MATCH($E$4,[3]!CurveType,0))</f>
        <v>4.5750000000000002</v>
      </c>
      <c r="F21" s="50"/>
      <c r="G21" s="49">
        <f t="shared" si="25"/>
        <v>4.5750000000000002</v>
      </c>
      <c r="H21" s="61">
        <f>VLOOKUP($A21,[3]!CurveTable,MATCH($H$4,[3]!CurveType,0))</f>
        <v>0</v>
      </c>
      <c r="I21" s="49"/>
      <c r="J21" s="49">
        <f t="shared" si="5"/>
        <v>0</v>
      </c>
      <c r="K21" s="61"/>
      <c r="L21" s="49"/>
      <c r="M21" s="49"/>
      <c r="N21" s="49">
        <f t="shared" si="26"/>
        <v>4.165</v>
      </c>
      <c r="O21" s="49">
        <f>Summary!$E$16</f>
        <v>5.7313275623318276</v>
      </c>
      <c r="P21" s="49"/>
      <c r="Q21" s="61">
        <f>VLOOKUP($A21,[3]!CurveTable,MATCH($Q$4,[3]!CurveType,0))</f>
        <v>0.26</v>
      </c>
      <c r="R21" s="61">
        <f>Q21+Summary!$C$26</f>
        <v>0.26</v>
      </c>
      <c r="S21" s="61"/>
      <c r="T21" s="70">
        <f t="shared" si="27"/>
        <v>38687</v>
      </c>
      <c r="U21" s="69">
        <f t="shared" si="6"/>
        <v>1682</v>
      </c>
      <c r="V21" s="9"/>
      <c r="W21" s="7">
        <f t="shared" si="7"/>
        <v>31</v>
      </c>
      <c r="X21" s="51">
        <f t="shared" si="8"/>
        <v>38687</v>
      </c>
      <c r="Y21" s="7">
        <f t="shared" si="9"/>
        <v>1682</v>
      </c>
      <c r="Z21" s="60">
        <f>VLOOKUP($A21,[3]!CurveTable,MATCH($Z$4,[3]!CurveType,0))</f>
        <v>5.4467835572830303E-2</v>
      </c>
      <c r="AA21" s="55">
        <f t="shared" si="10"/>
        <v>0.7807711582905158</v>
      </c>
      <c r="AB21" s="7">
        <f t="shared" si="11"/>
        <v>1</v>
      </c>
      <c r="AC21" s="7">
        <f t="shared" si="12"/>
        <v>31</v>
      </c>
      <c r="AD21" s="43">
        <f t="shared" si="13"/>
        <v>22753279.297035504</v>
      </c>
      <c r="AE21" s="43">
        <f t="shared" si="14"/>
        <v>0</v>
      </c>
      <c r="AF21" s="43">
        <f t="shared" si="15"/>
        <v>22753279.297035504</v>
      </c>
      <c r="AG21" s="43">
        <f t="shared" si="16"/>
        <v>0</v>
      </c>
      <c r="AH21" s="43">
        <f t="shared" si="17"/>
        <v>0</v>
      </c>
      <c r="AI21" s="43">
        <f t="shared" si="18"/>
        <v>0</v>
      </c>
      <c r="AJ21" s="43">
        <f t="shared" si="19"/>
        <v>0</v>
      </c>
      <c r="AK21" s="43">
        <f t="shared" si="20"/>
        <v>0</v>
      </c>
      <c r="AL21" s="43">
        <f t="shared" si="21"/>
        <v>0</v>
      </c>
      <c r="AM21" s="46"/>
      <c r="AO21" s="14">
        <f>_xll.EURO(N21,O21,Z21,Z21,R21,U21,1,0)</f>
        <v>0.36664103508092116</v>
      </c>
      <c r="AP21" s="90">
        <f t="shared" si="22"/>
        <v>2335448.0306691704</v>
      </c>
      <c r="AQ21" s="7">
        <f>_xll.EURO(N21,O21,Z21,Z21,R21,U21,1,1)</f>
        <v>0.2993499809667875</v>
      </c>
      <c r="AR21" s="7">
        <f>AQ21+Put!AQ21</f>
        <v>0.54852883454626422</v>
      </c>
      <c r="AS21" s="90">
        <f t="shared" si="28"/>
        <v>3494045.8482056865</v>
      </c>
      <c r="AT21" s="42">
        <f t="shared" si="29"/>
        <v>349.40458482056863</v>
      </c>
    </row>
    <row r="22" spans="1:46">
      <c r="A22" s="47">
        <f t="shared" si="23"/>
        <v>38718</v>
      </c>
      <c r="B22" s="48">
        <f t="shared" si="30"/>
        <v>205479</v>
      </c>
      <c r="C22" s="40">
        <f t="shared" si="24"/>
        <v>6369849</v>
      </c>
      <c r="D22" s="40">
        <f t="shared" si="4"/>
        <v>4946635.9000335233</v>
      </c>
      <c r="E22" s="61">
        <f>VLOOKUP($A22,[3]!CurveTable,MATCH($E$4,[3]!CurveType,0))</f>
        <v>4.585</v>
      </c>
      <c r="F22" s="50"/>
      <c r="G22" s="49">
        <f t="shared" si="25"/>
        <v>4.585</v>
      </c>
      <c r="H22" s="61">
        <f>VLOOKUP($A22,[3]!CurveTable,MATCH($H$4,[3]!CurveType,0))</f>
        <v>0</v>
      </c>
      <c r="I22" s="49"/>
      <c r="J22" s="49">
        <f t="shared" si="5"/>
        <v>0</v>
      </c>
      <c r="K22" s="61"/>
      <c r="L22" s="49"/>
      <c r="M22" s="49"/>
      <c r="N22" s="49">
        <f t="shared" si="26"/>
        <v>4.1749999999999998</v>
      </c>
      <c r="O22" s="49">
        <f>Summary!$E$16</f>
        <v>5.7313275623318276</v>
      </c>
      <c r="P22" s="49"/>
      <c r="Q22" s="61">
        <f>VLOOKUP($A22,[3]!CurveTable,MATCH($Q$4,[3]!CurveType,0))</f>
        <v>0.26</v>
      </c>
      <c r="R22" s="61">
        <f>Q22+Summary!$C$26</f>
        <v>0.26</v>
      </c>
      <c r="S22" s="61"/>
      <c r="T22" s="70">
        <f t="shared" si="27"/>
        <v>38718</v>
      </c>
      <c r="U22" s="69">
        <f t="shared" si="6"/>
        <v>1713</v>
      </c>
      <c r="V22" s="9"/>
      <c r="W22" s="7">
        <f t="shared" si="7"/>
        <v>31</v>
      </c>
      <c r="X22" s="51">
        <f t="shared" si="8"/>
        <v>38718</v>
      </c>
      <c r="Y22" s="7">
        <f t="shared" si="9"/>
        <v>1713</v>
      </c>
      <c r="Z22" s="60">
        <f>VLOOKUP($A22,[3]!CurveTable,MATCH($Z$4,[3]!CurveType,0))</f>
        <v>5.4650472987492399E-2</v>
      </c>
      <c r="AA22" s="55">
        <f t="shared" si="10"/>
        <v>0.77657035512671069</v>
      </c>
      <c r="AB22" s="7">
        <f t="shared" si="11"/>
        <v>1</v>
      </c>
      <c r="AC22" s="7">
        <f t="shared" si="12"/>
        <v>31</v>
      </c>
      <c r="AD22" s="43">
        <f t="shared" si="13"/>
        <v>22680325.601653703</v>
      </c>
      <c r="AE22" s="43">
        <f t="shared" si="14"/>
        <v>0</v>
      </c>
      <c r="AF22" s="43">
        <f t="shared" si="15"/>
        <v>22680325.601653703</v>
      </c>
      <c r="AG22" s="43">
        <f t="shared" si="16"/>
        <v>0</v>
      </c>
      <c r="AH22" s="43">
        <f t="shared" si="17"/>
        <v>0</v>
      </c>
      <c r="AI22" s="43">
        <f t="shared" si="18"/>
        <v>0</v>
      </c>
      <c r="AJ22" s="43">
        <f t="shared" si="19"/>
        <v>0</v>
      </c>
      <c r="AK22" s="43">
        <f t="shared" si="20"/>
        <v>0</v>
      </c>
      <c r="AL22" s="43">
        <f t="shared" si="21"/>
        <v>0</v>
      </c>
      <c r="AM22" s="46"/>
      <c r="AO22" s="14">
        <f>_xll.EURO(N22,O22,Z22,Z22,R22,U22,1,0)</f>
        <v>0.37395569961806086</v>
      </c>
      <c r="AP22" s="90">
        <f t="shared" si="22"/>
        <v>2382041.3392564054</v>
      </c>
      <c r="AQ22" s="7">
        <f>_xll.EURO(N22,O22,Z22,Z22,R22,U22,1,1)</f>
        <v>0.30127500451340178</v>
      </c>
      <c r="AR22" s="7">
        <f>AQ22+Put!AQ22</f>
        <v>0.54767982681010874</v>
      </c>
      <c r="AS22" s="90">
        <f t="shared" si="28"/>
        <v>3488637.7971265442</v>
      </c>
      <c r="AT22" s="42">
        <f t="shared" si="29"/>
        <v>348.86377971265443</v>
      </c>
    </row>
    <row r="23" spans="1:46">
      <c r="A23" s="47">
        <f t="shared" si="23"/>
        <v>38749</v>
      </c>
      <c r="B23" s="48">
        <f t="shared" si="30"/>
        <v>205479</v>
      </c>
      <c r="C23" s="40">
        <f t="shared" si="24"/>
        <v>5753412</v>
      </c>
      <c r="D23" s="40">
        <f t="shared" si="4"/>
        <v>4443756.5111684538</v>
      </c>
      <c r="E23" s="61">
        <f>VLOOKUP($A23,[3]!CurveTable,MATCH($E$4,[3]!CurveType,0))</f>
        <v>4.4649999999999999</v>
      </c>
      <c r="F23" s="50"/>
      <c r="G23" s="49">
        <f t="shared" si="25"/>
        <v>4.4649999999999999</v>
      </c>
      <c r="H23" s="61">
        <f>VLOOKUP($A23,[3]!CurveTable,MATCH($H$4,[3]!CurveType,0))</f>
        <v>0</v>
      </c>
      <c r="I23" s="49"/>
      <c r="J23" s="49">
        <f t="shared" si="5"/>
        <v>0</v>
      </c>
      <c r="K23" s="61"/>
      <c r="L23" s="49"/>
      <c r="M23" s="49"/>
      <c r="N23" s="49">
        <f t="shared" si="26"/>
        <v>4.0549999999999997</v>
      </c>
      <c r="O23" s="49">
        <f>Summary!$E$16</f>
        <v>5.7313275623318276</v>
      </c>
      <c r="P23" s="49"/>
      <c r="Q23" s="61">
        <f>VLOOKUP($A23,[3]!CurveTable,MATCH($Q$4,[3]!CurveType,0))</f>
        <v>0.26</v>
      </c>
      <c r="R23" s="61">
        <f>Q23+Summary!$C$26</f>
        <v>0.26</v>
      </c>
      <c r="S23" s="61"/>
      <c r="T23" s="70">
        <f t="shared" si="27"/>
        <v>38749</v>
      </c>
      <c r="U23" s="69">
        <f t="shared" si="6"/>
        <v>1744</v>
      </c>
      <c r="V23" s="9"/>
      <c r="W23" s="7">
        <f t="shared" si="7"/>
        <v>28</v>
      </c>
      <c r="X23" s="51">
        <f t="shared" si="8"/>
        <v>38749</v>
      </c>
      <c r="Y23" s="7">
        <f t="shared" si="9"/>
        <v>1744</v>
      </c>
      <c r="Z23" s="60">
        <f>VLOOKUP($A23,[3]!CurveTable,MATCH($Z$4,[3]!CurveType,0))</f>
        <v>5.4833110413265607E-2</v>
      </c>
      <c r="AA23" s="55">
        <f t="shared" si="10"/>
        <v>0.77236890234324507</v>
      </c>
      <c r="AB23" s="7">
        <f t="shared" si="11"/>
        <v>1</v>
      </c>
      <c r="AC23" s="7">
        <f t="shared" si="12"/>
        <v>28</v>
      </c>
      <c r="AD23" s="43">
        <f t="shared" si="13"/>
        <v>19841372.822367147</v>
      </c>
      <c r="AE23" s="43">
        <f t="shared" si="14"/>
        <v>0</v>
      </c>
      <c r="AF23" s="43">
        <f t="shared" si="15"/>
        <v>19841372.822367147</v>
      </c>
      <c r="AG23" s="43">
        <f t="shared" si="16"/>
        <v>0</v>
      </c>
      <c r="AH23" s="43">
        <f t="shared" si="17"/>
        <v>0</v>
      </c>
      <c r="AI23" s="43">
        <f t="shared" si="18"/>
        <v>0</v>
      </c>
      <c r="AJ23" s="43">
        <f t="shared" si="19"/>
        <v>0</v>
      </c>
      <c r="AK23" s="43">
        <f t="shared" si="20"/>
        <v>0</v>
      </c>
      <c r="AL23" s="43">
        <f t="shared" si="21"/>
        <v>0</v>
      </c>
      <c r="AM23" s="46"/>
      <c r="AO23" s="14">
        <f>_xll.EURO(N23,O23,Z23,Z23,R23,U23,1,0)</f>
        <v>0.34283690801456912</v>
      </c>
      <c r="AP23" s="90">
        <f t="shared" si="22"/>
        <v>1972481.980613918</v>
      </c>
      <c r="AQ23" s="7">
        <f>_xll.EURO(N23,O23,Z23,Z23,R23,U23,1,1)</f>
        <v>0.28678326898521467</v>
      </c>
      <c r="AR23" s="7">
        <f>AQ23+Put!AQ23</f>
        <v>0.54586435098848241</v>
      </c>
      <c r="AS23" s="90">
        <f t="shared" si="28"/>
        <v>3140582.5073493468</v>
      </c>
      <c r="AT23" s="42">
        <f t="shared" si="29"/>
        <v>314.05825073493469</v>
      </c>
    </row>
    <row r="24" spans="1:46">
      <c r="A24" s="47">
        <f t="shared" si="23"/>
        <v>38777</v>
      </c>
      <c r="B24" s="48">
        <f t="shared" si="30"/>
        <v>205479</v>
      </c>
      <c r="C24" s="40">
        <f t="shared" si="24"/>
        <v>6369849</v>
      </c>
      <c r="D24" s="40">
        <f t="shared" si="4"/>
        <v>4895698.4064124264</v>
      </c>
      <c r="E24" s="61">
        <f>VLOOKUP($A24,[3]!CurveTable,MATCH($E$4,[3]!CurveType,0))</f>
        <v>4.3260000000000005</v>
      </c>
      <c r="F24" s="50"/>
      <c r="G24" s="49">
        <f t="shared" si="25"/>
        <v>4.3260000000000005</v>
      </c>
      <c r="H24" s="61">
        <f>VLOOKUP($A24,[3]!CurveTable,MATCH($H$4,[3]!CurveType,0))</f>
        <v>0</v>
      </c>
      <c r="I24" s="49"/>
      <c r="J24" s="49">
        <f t="shared" si="5"/>
        <v>0</v>
      </c>
      <c r="K24" s="61"/>
      <c r="L24" s="49"/>
      <c r="M24" s="49"/>
      <c r="N24" s="49">
        <f t="shared" si="26"/>
        <v>3.9160000000000004</v>
      </c>
      <c r="O24" s="49">
        <f>Summary!$E$16</f>
        <v>5.7313275623318276</v>
      </c>
      <c r="P24" s="49"/>
      <c r="Q24" s="61">
        <f>VLOOKUP($A24,[3]!CurveTable,MATCH($Q$4,[3]!CurveType,0))</f>
        <v>0.253</v>
      </c>
      <c r="R24" s="61">
        <f>Q24+Summary!$C$26</f>
        <v>0.253</v>
      </c>
      <c r="S24" s="61"/>
      <c r="T24" s="70">
        <f t="shared" si="27"/>
        <v>38777</v>
      </c>
      <c r="U24" s="69">
        <f t="shared" si="6"/>
        <v>1772</v>
      </c>
      <c r="V24" s="9"/>
      <c r="W24" s="7">
        <f t="shared" si="7"/>
        <v>31</v>
      </c>
      <c r="X24" s="51">
        <f t="shared" si="8"/>
        <v>38777</v>
      </c>
      <c r="Y24" s="7">
        <f t="shared" si="9"/>
        <v>1772</v>
      </c>
      <c r="Z24" s="60">
        <f>VLOOKUP($A24,[3]!CurveTable,MATCH($Z$4,[3]!CurveType,0))</f>
        <v>5.4998073258997901E-2</v>
      </c>
      <c r="AA24" s="55">
        <f t="shared" si="10"/>
        <v>0.76857369875053971</v>
      </c>
      <c r="AB24" s="7">
        <f t="shared" si="11"/>
        <v>1</v>
      </c>
      <c r="AC24" s="7">
        <f t="shared" si="12"/>
        <v>31</v>
      </c>
      <c r="AD24" s="43">
        <f t="shared" si="13"/>
        <v>21178791.306140158</v>
      </c>
      <c r="AE24" s="43">
        <f t="shared" si="14"/>
        <v>0</v>
      </c>
      <c r="AF24" s="43">
        <f t="shared" si="15"/>
        <v>21178791.306140158</v>
      </c>
      <c r="AG24" s="43">
        <f t="shared" si="16"/>
        <v>0</v>
      </c>
      <c r="AH24" s="43">
        <f t="shared" si="17"/>
        <v>0</v>
      </c>
      <c r="AI24" s="43">
        <f t="shared" si="18"/>
        <v>0</v>
      </c>
      <c r="AJ24" s="43">
        <f t="shared" si="19"/>
        <v>0</v>
      </c>
      <c r="AK24" s="43">
        <f t="shared" si="20"/>
        <v>0</v>
      </c>
      <c r="AL24" s="43">
        <f t="shared" si="21"/>
        <v>0</v>
      </c>
      <c r="AM24" s="46"/>
      <c r="AO24" s="14">
        <f>_xll.EURO(N24,O24,Z24,Z24,R24,U24,1,0)</f>
        <v>0.29065014230929198</v>
      </c>
      <c r="AP24" s="90">
        <f t="shared" si="22"/>
        <v>1851397.5183387012</v>
      </c>
      <c r="AQ24" s="7">
        <f>_xll.EURO(N24,O24,Z24,Z24,R24,U24,1,1)</f>
        <v>0.26251433319979212</v>
      </c>
      <c r="AR24" s="7">
        <f>AQ24+Put!AQ24</f>
        <v>0.53880796330935876</v>
      </c>
      <c r="AS24" s="90">
        <f t="shared" si="28"/>
        <v>3432125.3662781557</v>
      </c>
      <c r="AT24" s="42">
        <f t="shared" si="29"/>
        <v>343.21253662781555</v>
      </c>
    </row>
    <row r="25" spans="1:46">
      <c r="A25" s="47">
        <f t="shared" si="23"/>
        <v>38808</v>
      </c>
      <c r="B25" s="48">
        <f t="shared" si="30"/>
        <v>205479</v>
      </c>
      <c r="C25" s="40">
        <f t="shared" si="24"/>
        <v>6164370</v>
      </c>
      <c r="D25" s="40">
        <f t="shared" si="4"/>
        <v>4711870.1216923427</v>
      </c>
      <c r="E25" s="61">
        <f>VLOOKUP($A25,[3]!CurveTable,MATCH($E$4,[3]!CurveType,0))</f>
        <v>4.1560000000000006</v>
      </c>
      <c r="F25" s="50"/>
      <c r="G25" s="49">
        <f t="shared" si="25"/>
        <v>4.1560000000000006</v>
      </c>
      <c r="H25" s="61">
        <f>VLOOKUP($A25,[3]!CurveTable,MATCH($H$4,[3]!CurveType,0))</f>
        <v>0</v>
      </c>
      <c r="I25" s="49"/>
      <c r="J25" s="49">
        <f t="shared" si="5"/>
        <v>0</v>
      </c>
      <c r="K25" s="61"/>
      <c r="L25" s="49"/>
      <c r="M25" s="49"/>
      <c r="N25" s="49">
        <f t="shared" si="26"/>
        <v>3.7460000000000004</v>
      </c>
      <c r="O25" s="49">
        <f>Summary!$E$16</f>
        <v>5.7313275623318276</v>
      </c>
      <c r="P25" s="49"/>
      <c r="Q25" s="61">
        <f>VLOOKUP($A25,[3]!CurveTable,MATCH($Q$4,[3]!CurveType,0))</f>
        <v>0.248</v>
      </c>
      <c r="R25" s="61">
        <f>Q25+Summary!$C$26</f>
        <v>0.248</v>
      </c>
      <c r="S25" s="61"/>
      <c r="T25" s="70">
        <f t="shared" si="27"/>
        <v>38808</v>
      </c>
      <c r="U25" s="69">
        <f t="shared" si="6"/>
        <v>1803</v>
      </c>
      <c r="V25" s="9"/>
      <c r="W25" s="7">
        <f t="shared" si="7"/>
        <v>30</v>
      </c>
      <c r="X25" s="51">
        <f t="shared" si="8"/>
        <v>38808</v>
      </c>
      <c r="Y25" s="7">
        <f t="shared" si="9"/>
        <v>1803</v>
      </c>
      <c r="Z25" s="60">
        <f>VLOOKUP($A25,[3]!CurveTable,MATCH($Z$4,[3]!CurveType,0))</f>
        <v>5.5180710705917201E-2</v>
      </c>
      <c r="AA25" s="55">
        <f t="shared" si="10"/>
        <v>0.76437172358121641</v>
      </c>
      <c r="AB25" s="7">
        <f t="shared" si="11"/>
        <v>1</v>
      </c>
      <c r="AC25" s="7">
        <f t="shared" si="12"/>
        <v>30</v>
      </c>
      <c r="AD25" s="43">
        <f t="shared" si="13"/>
        <v>19582532.225753378</v>
      </c>
      <c r="AE25" s="43">
        <f t="shared" si="14"/>
        <v>0</v>
      </c>
      <c r="AF25" s="43">
        <f t="shared" si="15"/>
        <v>19582532.225753378</v>
      </c>
      <c r="AG25" s="43">
        <f t="shared" si="16"/>
        <v>0</v>
      </c>
      <c r="AH25" s="43">
        <f t="shared" si="17"/>
        <v>0</v>
      </c>
      <c r="AI25" s="43">
        <f t="shared" si="18"/>
        <v>0</v>
      </c>
      <c r="AJ25" s="43">
        <f t="shared" si="19"/>
        <v>0</v>
      </c>
      <c r="AK25" s="43">
        <f t="shared" si="20"/>
        <v>0</v>
      </c>
      <c r="AL25" s="43">
        <f t="shared" si="21"/>
        <v>0</v>
      </c>
      <c r="AM25" s="46"/>
      <c r="AO25" s="14">
        <f>_xll.EURO(N25,O25,Z25,Z25,R25,U25,1,0)</f>
        <v>0.24020303365446882</v>
      </c>
      <c r="AP25" s="90">
        <f t="shared" si="22"/>
        <v>1480700.3745685979</v>
      </c>
      <c r="AQ25" s="7">
        <f>_xll.EURO(N25,O25,Z25,Z25,R25,U25,1,1)</f>
        <v>0.23596509176165423</v>
      </c>
      <c r="AR25" s="7">
        <f>AQ25+Put!AQ25</f>
        <v>0.53465480179440528</v>
      </c>
      <c r="AS25" s="90">
        <f t="shared" si="28"/>
        <v>3295810.0205373783</v>
      </c>
      <c r="AT25" s="42">
        <f t="shared" si="29"/>
        <v>329.58100205373785</v>
      </c>
    </row>
    <row r="26" spans="1:46">
      <c r="A26" s="47">
        <f t="shared" si="23"/>
        <v>38838</v>
      </c>
      <c r="B26" s="48">
        <f t="shared" si="30"/>
        <v>205479</v>
      </c>
      <c r="C26" s="40">
        <f t="shared" si="24"/>
        <v>6369849</v>
      </c>
      <c r="D26" s="40">
        <f t="shared" si="4"/>
        <v>4843206.7489225566</v>
      </c>
      <c r="E26" s="61">
        <f>VLOOKUP($A26,[3]!CurveTable,MATCH($E$4,[3]!CurveType,0))</f>
        <v>4.2149999999999999</v>
      </c>
      <c r="F26" s="50"/>
      <c r="G26" s="49">
        <f t="shared" si="25"/>
        <v>4.2149999999999999</v>
      </c>
      <c r="H26" s="61">
        <f>VLOOKUP($A26,[3]!CurveTable,MATCH($H$4,[3]!CurveType,0))</f>
        <v>0</v>
      </c>
      <c r="I26" s="49"/>
      <c r="J26" s="49">
        <f t="shared" si="5"/>
        <v>0</v>
      </c>
      <c r="K26" s="61"/>
      <c r="L26" s="49"/>
      <c r="M26" s="49"/>
      <c r="N26" s="49">
        <f t="shared" si="26"/>
        <v>3.8049999999999997</v>
      </c>
      <c r="O26" s="49">
        <f>Summary!$E$16</f>
        <v>5.7313275623318276</v>
      </c>
      <c r="P26" s="49"/>
      <c r="Q26" s="61">
        <f>VLOOKUP($A26,[3]!CurveTable,MATCH($Q$4,[3]!CurveType,0))</f>
        <v>0.24</v>
      </c>
      <c r="R26" s="61">
        <f>Q26+Summary!$C$26</f>
        <v>0.24</v>
      </c>
      <c r="S26" s="61"/>
      <c r="T26" s="70">
        <f t="shared" si="27"/>
        <v>38838</v>
      </c>
      <c r="U26" s="69">
        <f t="shared" si="6"/>
        <v>1833</v>
      </c>
      <c r="V26" s="9"/>
      <c r="W26" s="7">
        <f t="shared" si="7"/>
        <v>31</v>
      </c>
      <c r="X26" s="51">
        <f t="shared" si="8"/>
        <v>38838</v>
      </c>
      <c r="Y26" s="7">
        <f t="shared" si="9"/>
        <v>1833</v>
      </c>
      <c r="Z26" s="60">
        <f>VLOOKUP($A26,[3]!CurveTable,MATCH($Z$4,[3]!CurveType,0))</f>
        <v>5.5350004706303101E-2</v>
      </c>
      <c r="AA26" s="55">
        <f t="shared" si="10"/>
        <v>0.76033305482163815</v>
      </c>
      <c r="AB26" s="7">
        <f t="shared" si="11"/>
        <v>1</v>
      </c>
      <c r="AC26" s="7">
        <f t="shared" si="12"/>
        <v>31</v>
      </c>
      <c r="AD26" s="43">
        <f t="shared" si="13"/>
        <v>20414116.446708575</v>
      </c>
      <c r="AE26" s="43">
        <f t="shared" si="14"/>
        <v>0</v>
      </c>
      <c r="AF26" s="43">
        <f t="shared" si="15"/>
        <v>20414116.446708575</v>
      </c>
      <c r="AG26" s="43">
        <f t="shared" si="16"/>
        <v>0</v>
      </c>
      <c r="AH26" s="43">
        <f t="shared" si="17"/>
        <v>0</v>
      </c>
      <c r="AI26" s="43">
        <f t="shared" si="18"/>
        <v>0</v>
      </c>
      <c r="AJ26" s="43">
        <f t="shared" si="19"/>
        <v>0</v>
      </c>
      <c r="AK26" s="43">
        <f t="shared" si="20"/>
        <v>0</v>
      </c>
      <c r="AL26" s="43">
        <f t="shared" si="21"/>
        <v>0</v>
      </c>
      <c r="AM26" s="46"/>
      <c r="AO26" s="14">
        <f>_xll.EURO(N26,O26,Z26,Z26,R26,U26,1,0)</f>
        <v>0.23930282904656253</v>
      </c>
      <c r="AP26" s="90">
        <f t="shared" si="22"/>
        <v>1524322.8862994174</v>
      </c>
      <c r="AQ26" s="7">
        <f>_xll.EURO(N26,O26,Z26,Z26,R26,U26,1,1)</f>
        <v>0.23555819945023299</v>
      </c>
      <c r="AR26" s="7">
        <f>AQ26+Put!AQ26</f>
        <v>0.52616220461700591</v>
      </c>
      <c r="AS26" s="90">
        <f t="shared" si="28"/>
        <v>3351573.7929174304</v>
      </c>
      <c r="AT26" s="42">
        <f t="shared" si="29"/>
        <v>335.15737929174304</v>
      </c>
    </row>
    <row r="27" spans="1:46">
      <c r="A27" s="47">
        <f t="shared" si="23"/>
        <v>38869</v>
      </c>
      <c r="B27" s="48">
        <f t="shared" si="30"/>
        <v>205479</v>
      </c>
      <c r="C27" s="40">
        <f t="shared" si="24"/>
        <v>6164370</v>
      </c>
      <c r="D27" s="40">
        <f t="shared" si="4"/>
        <v>4662145.7924028784</v>
      </c>
      <c r="E27" s="61">
        <f>VLOOKUP($A27,[3]!CurveTable,MATCH($E$4,[3]!CurveType,0))</f>
        <v>4.2549999999999999</v>
      </c>
      <c r="F27" s="50"/>
      <c r="G27" s="49">
        <f t="shared" si="25"/>
        <v>4.2549999999999999</v>
      </c>
      <c r="H27" s="61">
        <f>VLOOKUP($A27,[3]!CurveTable,MATCH($H$4,[3]!CurveType,0))</f>
        <v>0</v>
      </c>
      <c r="I27" s="49"/>
      <c r="J27" s="49">
        <f t="shared" si="5"/>
        <v>0</v>
      </c>
      <c r="K27" s="61"/>
      <c r="L27" s="49"/>
      <c r="M27" s="49"/>
      <c r="N27" s="49">
        <f t="shared" si="26"/>
        <v>3.8449999999999998</v>
      </c>
      <c r="O27" s="49">
        <f>Summary!$E$16</f>
        <v>5.7313275623318276</v>
      </c>
      <c r="P27" s="49"/>
      <c r="Q27" s="61">
        <f>VLOOKUP($A27,[3]!CurveTable,MATCH($Q$4,[3]!CurveType,0))</f>
        <v>0.24</v>
      </c>
      <c r="R27" s="61">
        <f>Q27+Summary!$C$26</f>
        <v>0.24</v>
      </c>
      <c r="S27" s="61"/>
      <c r="T27" s="70">
        <f t="shared" si="27"/>
        <v>38869</v>
      </c>
      <c r="U27" s="69">
        <f t="shared" si="6"/>
        <v>1864</v>
      </c>
      <c r="V27" s="9"/>
      <c r="W27" s="7">
        <f t="shared" si="7"/>
        <v>30</v>
      </c>
      <c r="X27" s="51">
        <f t="shared" si="8"/>
        <v>38869</v>
      </c>
      <c r="Y27" s="7">
        <f t="shared" si="9"/>
        <v>1864</v>
      </c>
      <c r="Z27" s="60">
        <f>VLOOKUP($A27,[3]!CurveTable,MATCH($Z$4,[3]!CurveType,0))</f>
        <v>5.5486440227529195E-2</v>
      </c>
      <c r="AA27" s="55">
        <f t="shared" si="10"/>
        <v>0.7563053146392702</v>
      </c>
      <c r="AB27" s="7">
        <f t="shared" si="11"/>
        <v>1</v>
      </c>
      <c r="AC27" s="7">
        <f t="shared" si="12"/>
        <v>30</v>
      </c>
      <c r="AD27" s="43">
        <f t="shared" si="13"/>
        <v>19837430.346674249</v>
      </c>
      <c r="AE27" s="43">
        <f t="shared" si="14"/>
        <v>0</v>
      </c>
      <c r="AF27" s="43">
        <f t="shared" si="15"/>
        <v>19837430.346674249</v>
      </c>
      <c r="AG27" s="43">
        <f t="shared" si="16"/>
        <v>0</v>
      </c>
      <c r="AH27" s="43">
        <f t="shared" si="17"/>
        <v>0</v>
      </c>
      <c r="AI27" s="43">
        <f t="shared" si="18"/>
        <v>0</v>
      </c>
      <c r="AJ27" s="43">
        <f t="shared" si="19"/>
        <v>0</v>
      </c>
      <c r="AK27" s="43">
        <f t="shared" si="20"/>
        <v>0</v>
      </c>
      <c r="AL27" s="43">
        <f t="shared" si="21"/>
        <v>0</v>
      </c>
      <c r="AM27" s="46"/>
      <c r="AO27" s="14">
        <f>_xll.EURO(N27,O27,Z27,Z27,R27,U27,1,0)</f>
        <v>0.25217754726686226</v>
      </c>
      <c r="AP27" s="90">
        <f t="shared" si="22"/>
        <v>1554515.7070454278</v>
      </c>
      <c r="AQ27" s="7">
        <f>_xll.EURO(N27,O27,Z27,Z27,R27,U27,1,1)</f>
        <v>0.24177094888982451</v>
      </c>
      <c r="AR27" s="7">
        <f>AQ27+Put!AQ27</f>
        <v>0.52469629323861366</v>
      </c>
      <c r="AS27" s="90">
        <f t="shared" si="28"/>
        <v>3234422.0891513131</v>
      </c>
      <c r="AT27" s="42">
        <f t="shared" si="29"/>
        <v>323.44220891513129</v>
      </c>
    </row>
    <row r="28" spans="1:46">
      <c r="A28" s="47">
        <f t="shared" si="23"/>
        <v>38899</v>
      </c>
      <c r="B28" s="48">
        <f t="shared" si="30"/>
        <v>205479</v>
      </c>
      <c r="C28" s="40">
        <f t="shared" si="24"/>
        <v>6369849</v>
      </c>
      <c r="D28" s="40">
        <f t="shared" si="4"/>
        <v>4792748.9544707006</v>
      </c>
      <c r="E28" s="61">
        <f>VLOOKUP($A28,[3]!CurveTable,MATCH($E$4,[3]!CurveType,0))</f>
        <v>4.3</v>
      </c>
      <c r="F28" s="50"/>
      <c r="G28" s="49">
        <f t="shared" si="25"/>
        <v>4.3</v>
      </c>
      <c r="H28" s="61">
        <f>VLOOKUP($A28,[3]!CurveTable,MATCH($H$4,[3]!CurveType,0))</f>
        <v>0</v>
      </c>
      <c r="I28" s="49"/>
      <c r="J28" s="49">
        <f t="shared" si="5"/>
        <v>0</v>
      </c>
      <c r="K28" s="61"/>
      <c r="L28" s="49"/>
      <c r="M28" s="49"/>
      <c r="N28" s="49">
        <f t="shared" si="26"/>
        <v>3.8899999999999997</v>
      </c>
      <c r="O28" s="49">
        <f>Summary!$E$16</f>
        <v>5.7313275623318276</v>
      </c>
      <c r="P28" s="49"/>
      <c r="Q28" s="61">
        <f>VLOOKUP($A28,[3]!CurveTable,MATCH($Q$4,[3]!CurveType,0))</f>
        <v>0.24</v>
      </c>
      <c r="R28" s="61">
        <f>Q28+Summary!$C$26</f>
        <v>0.24</v>
      </c>
      <c r="S28" s="61"/>
      <c r="T28" s="70">
        <f t="shared" si="27"/>
        <v>38899</v>
      </c>
      <c r="U28" s="69">
        <f t="shared" si="6"/>
        <v>1894</v>
      </c>
      <c r="V28" s="9"/>
      <c r="W28" s="7">
        <f t="shared" si="7"/>
        <v>31</v>
      </c>
      <c r="X28" s="51">
        <f t="shared" si="8"/>
        <v>38899</v>
      </c>
      <c r="Y28" s="7">
        <f t="shared" si="9"/>
        <v>1894</v>
      </c>
      <c r="Z28" s="60">
        <f>VLOOKUP($A28,[3]!CurveTable,MATCH($Z$4,[3]!CurveType,0))</f>
        <v>5.5618474608810406E-2</v>
      </c>
      <c r="AA28" s="55">
        <f t="shared" si="10"/>
        <v>0.7524117062226594</v>
      </c>
      <c r="AB28" s="7">
        <f t="shared" si="11"/>
        <v>1</v>
      </c>
      <c r="AC28" s="7">
        <f t="shared" si="12"/>
        <v>31</v>
      </c>
      <c r="AD28" s="43">
        <f t="shared" si="13"/>
        <v>20608820.50422401</v>
      </c>
      <c r="AE28" s="43">
        <f t="shared" si="14"/>
        <v>0</v>
      </c>
      <c r="AF28" s="43">
        <f t="shared" si="15"/>
        <v>20608820.50422401</v>
      </c>
      <c r="AG28" s="43">
        <f t="shared" si="16"/>
        <v>0</v>
      </c>
      <c r="AH28" s="43">
        <f t="shared" si="17"/>
        <v>0</v>
      </c>
      <c r="AI28" s="43">
        <f t="shared" si="18"/>
        <v>0</v>
      </c>
      <c r="AJ28" s="43">
        <f t="shared" si="19"/>
        <v>0</v>
      </c>
      <c r="AK28" s="43">
        <f t="shared" si="20"/>
        <v>0</v>
      </c>
      <c r="AL28" s="43">
        <f t="shared" si="21"/>
        <v>0</v>
      </c>
      <c r="AM28" s="46"/>
      <c r="AO28" s="14">
        <f>_xll.EURO(N28,O28,Z28,Z28,R28,U28,1,0)</f>
        <v>0.26640058035937764</v>
      </c>
      <c r="AP28" s="90">
        <f t="shared" si="22"/>
        <v>1696931.4704016012</v>
      </c>
      <c r="AQ28" s="7">
        <f>_xll.EURO(N28,O28,Z28,Z28,R28,U28,1,1)</f>
        <v>0.24842635856000944</v>
      </c>
      <c r="AR28" s="7">
        <f>AQ28+Put!AQ28</f>
        <v>0.52333041630295107</v>
      </c>
      <c r="AS28" s="90">
        <f t="shared" si="28"/>
        <v>3333535.7289569364</v>
      </c>
      <c r="AT28" s="42">
        <f t="shared" si="29"/>
        <v>333.35357289569362</v>
      </c>
    </row>
    <row r="29" spans="1:46">
      <c r="A29" s="47">
        <f t="shared" si="23"/>
        <v>38930</v>
      </c>
      <c r="B29" s="48">
        <f t="shared" si="30"/>
        <v>205479</v>
      </c>
      <c r="C29" s="40">
        <f t="shared" si="24"/>
        <v>6369849</v>
      </c>
      <c r="D29" s="40">
        <f t="shared" si="4"/>
        <v>4767149.1930931387</v>
      </c>
      <c r="E29" s="61">
        <f>VLOOKUP($A29,[3]!CurveTable,MATCH($E$4,[3]!CurveType,0))</f>
        <v>4.335</v>
      </c>
      <c r="F29" s="50"/>
      <c r="G29" s="49">
        <f t="shared" si="25"/>
        <v>4.335</v>
      </c>
      <c r="H29" s="61">
        <f>VLOOKUP($A29,[3]!CurveTable,MATCH($H$4,[3]!CurveType,0))</f>
        <v>0</v>
      </c>
      <c r="I29" s="49"/>
      <c r="J29" s="49">
        <f t="shared" si="5"/>
        <v>0</v>
      </c>
      <c r="K29" s="61"/>
      <c r="L29" s="49"/>
      <c r="M29" s="49"/>
      <c r="N29" s="49">
        <f t="shared" si="26"/>
        <v>3.9249999999999998</v>
      </c>
      <c r="O29" s="49">
        <f>Summary!$E$16</f>
        <v>5.7313275623318276</v>
      </c>
      <c r="P29" s="49"/>
      <c r="Q29" s="61">
        <f>VLOOKUP($A29,[3]!CurveTable,MATCH($Q$4,[3]!CurveType,0))</f>
        <v>0.24</v>
      </c>
      <c r="R29" s="61">
        <f>Q29+Summary!$C$26</f>
        <v>0.24</v>
      </c>
      <c r="S29" s="61"/>
      <c r="T29" s="70">
        <f t="shared" si="27"/>
        <v>38930</v>
      </c>
      <c r="U29" s="69">
        <f t="shared" si="6"/>
        <v>1925</v>
      </c>
      <c r="V29" s="9"/>
      <c r="W29" s="7">
        <f t="shared" si="7"/>
        <v>31</v>
      </c>
      <c r="X29" s="51">
        <f t="shared" si="8"/>
        <v>38930</v>
      </c>
      <c r="Y29" s="7">
        <f t="shared" si="9"/>
        <v>1925</v>
      </c>
      <c r="Z29" s="60">
        <f>VLOOKUP($A29,[3]!CurveTable,MATCH($Z$4,[3]!CurveType,0))</f>
        <v>5.5754910142233001E-2</v>
      </c>
      <c r="AA29" s="55">
        <f t="shared" si="10"/>
        <v>0.74839281011106207</v>
      </c>
      <c r="AB29" s="7">
        <f t="shared" si="11"/>
        <v>1</v>
      </c>
      <c r="AC29" s="7">
        <f t="shared" si="12"/>
        <v>31</v>
      </c>
      <c r="AD29" s="43">
        <f t="shared" si="13"/>
        <v>20665591.752058756</v>
      </c>
      <c r="AE29" s="43">
        <f t="shared" si="14"/>
        <v>0</v>
      </c>
      <c r="AF29" s="43">
        <f t="shared" si="15"/>
        <v>20665591.752058756</v>
      </c>
      <c r="AG29" s="43">
        <f t="shared" si="16"/>
        <v>0</v>
      </c>
      <c r="AH29" s="43">
        <f t="shared" si="17"/>
        <v>0</v>
      </c>
      <c r="AI29" s="43">
        <f t="shared" si="18"/>
        <v>0</v>
      </c>
      <c r="AJ29" s="43">
        <f t="shared" si="19"/>
        <v>0</v>
      </c>
      <c r="AK29" s="43">
        <f t="shared" si="20"/>
        <v>0</v>
      </c>
      <c r="AL29" s="43">
        <f t="shared" si="21"/>
        <v>0</v>
      </c>
      <c r="AM29" s="46"/>
      <c r="AO29" s="14">
        <f>_xll.EURO(N29,O29,Z29,Z29,R29,U29,1,0)</f>
        <v>0.27845011376240247</v>
      </c>
      <c r="AP29" s="90">
        <f t="shared" si="22"/>
        <v>1773685.1786993255</v>
      </c>
      <c r="AQ29" s="7">
        <f>_xll.EURO(N29,O29,Z29,Z29,R29,U29,1,1)</f>
        <v>0.25366159151328599</v>
      </c>
      <c r="AR29" s="7">
        <f>AQ29+Put!AQ29</f>
        <v>0.52205478555452189</v>
      </c>
      <c r="AS29" s="90">
        <f t="shared" si="28"/>
        <v>3325410.1537096859</v>
      </c>
      <c r="AT29" s="42">
        <f t="shared" si="29"/>
        <v>332.54101537096858</v>
      </c>
    </row>
    <row r="30" spans="1:46">
      <c r="A30" s="47">
        <f t="shared" si="23"/>
        <v>38961</v>
      </c>
      <c r="B30" s="48">
        <f t="shared" si="30"/>
        <v>205479</v>
      </c>
      <c r="C30" s="40">
        <f t="shared" si="24"/>
        <v>6164370</v>
      </c>
      <c r="D30" s="40">
        <f t="shared" si="4"/>
        <v>4588625.3744202945</v>
      </c>
      <c r="E30" s="61">
        <f>VLOOKUP($A30,[3]!CurveTable,MATCH($E$4,[3]!CurveType,0))</f>
        <v>4.34</v>
      </c>
      <c r="F30" s="50"/>
      <c r="G30" s="49">
        <f t="shared" si="25"/>
        <v>4.34</v>
      </c>
      <c r="H30" s="61">
        <f>VLOOKUP($A30,[3]!CurveTable,MATCH($H$4,[3]!CurveType,0))</f>
        <v>0</v>
      </c>
      <c r="I30" s="49"/>
      <c r="J30" s="49">
        <f t="shared" si="5"/>
        <v>0</v>
      </c>
      <c r="K30" s="61"/>
      <c r="L30" s="49"/>
      <c r="M30" s="49"/>
      <c r="N30" s="49">
        <f t="shared" si="26"/>
        <v>3.9299999999999997</v>
      </c>
      <c r="O30" s="49">
        <f>Summary!$E$16</f>
        <v>5.7313275623318276</v>
      </c>
      <c r="P30" s="49"/>
      <c r="Q30" s="61">
        <f>VLOOKUP($A30,[3]!CurveTable,MATCH($Q$4,[3]!CurveType,0))</f>
        <v>0.24</v>
      </c>
      <c r="R30" s="61">
        <f>Q30+Summary!$C$26</f>
        <v>0.24</v>
      </c>
      <c r="S30" s="61"/>
      <c r="T30" s="70">
        <f t="shared" si="27"/>
        <v>38961</v>
      </c>
      <c r="U30" s="69">
        <f t="shared" si="6"/>
        <v>1956</v>
      </c>
      <c r="V30" s="9"/>
      <c r="W30" s="7">
        <f t="shared" si="7"/>
        <v>30</v>
      </c>
      <c r="X30" s="51">
        <f t="shared" si="8"/>
        <v>38961</v>
      </c>
      <c r="Y30" s="7">
        <f t="shared" si="9"/>
        <v>1956</v>
      </c>
      <c r="Z30" s="60">
        <f>VLOOKUP($A30,[3]!CurveTable,MATCH($Z$4,[3]!CurveType,0))</f>
        <v>5.5891345681853305E-2</v>
      </c>
      <c r="AA30" s="55">
        <f t="shared" si="10"/>
        <v>0.74437864281675092</v>
      </c>
      <c r="AB30" s="7">
        <f t="shared" si="11"/>
        <v>1</v>
      </c>
      <c r="AC30" s="7">
        <f t="shared" si="12"/>
        <v>30</v>
      </c>
      <c r="AD30" s="43">
        <f t="shared" si="13"/>
        <v>19914634.124984078</v>
      </c>
      <c r="AE30" s="43">
        <f t="shared" si="14"/>
        <v>0</v>
      </c>
      <c r="AF30" s="43">
        <f t="shared" si="15"/>
        <v>19914634.124984078</v>
      </c>
      <c r="AG30" s="43">
        <f t="shared" si="16"/>
        <v>0</v>
      </c>
      <c r="AH30" s="43">
        <f t="shared" si="17"/>
        <v>0</v>
      </c>
      <c r="AI30" s="43">
        <f t="shared" si="18"/>
        <v>0</v>
      </c>
      <c r="AJ30" s="43">
        <f t="shared" si="19"/>
        <v>0</v>
      </c>
      <c r="AK30" s="43">
        <f t="shared" si="20"/>
        <v>0</v>
      </c>
      <c r="AL30" s="43">
        <f t="shared" si="21"/>
        <v>0</v>
      </c>
      <c r="AM30" s="46"/>
      <c r="AO30" s="14">
        <f>_xll.EURO(N30,O30,Z30,Z30,R30,U30,1,0)</f>
        <v>0.28292662925900192</v>
      </c>
      <c r="AP30" s="90">
        <f t="shared" si="22"/>
        <v>1744064.4256053136</v>
      </c>
      <c r="AQ30" s="7">
        <f>_xll.EURO(N30,O30,Z30,Z30,R30,U30,1,1)</f>
        <v>0.25499380502395713</v>
      </c>
      <c r="AR30" s="7">
        <f>AQ30+Put!AQ30</f>
        <v>0.52085967540435885</v>
      </c>
      <c r="AS30" s="90">
        <f t="shared" si="28"/>
        <v>3210771.7572723674</v>
      </c>
      <c r="AT30" s="42">
        <f t="shared" si="29"/>
        <v>321.07717572723675</v>
      </c>
    </row>
    <row r="31" spans="1:46">
      <c r="A31" s="47">
        <f t="shared" si="23"/>
        <v>38991</v>
      </c>
      <c r="B31" s="48">
        <f t="shared" si="30"/>
        <v>205479</v>
      </c>
      <c r="C31" s="40">
        <f t="shared" si="24"/>
        <v>6369849</v>
      </c>
      <c r="D31" s="40">
        <f t="shared" si="4"/>
        <v>4716864.3590837466</v>
      </c>
      <c r="E31" s="61">
        <f>VLOOKUP($A31,[3]!CurveTable,MATCH($E$4,[3]!CurveType,0))</f>
        <v>4.37</v>
      </c>
      <c r="F31" s="50"/>
      <c r="G31" s="49">
        <f t="shared" si="25"/>
        <v>4.37</v>
      </c>
      <c r="H31" s="61">
        <f>VLOOKUP($A31,[3]!CurveTable,MATCH($H$4,[3]!CurveType,0))</f>
        <v>0</v>
      </c>
      <c r="I31" s="49"/>
      <c r="J31" s="49">
        <f t="shared" si="5"/>
        <v>0</v>
      </c>
      <c r="K31" s="61"/>
      <c r="L31" s="49"/>
      <c r="M31" s="49"/>
      <c r="N31" s="49">
        <f t="shared" si="26"/>
        <v>3.96</v>
      </c>
      <c r="O31" s="49">
        <f>Summary!$E$16</f>
        <v>5.7313275623318276</v>
      </c>
      <c r="P31" s="49"/>
      <c r="Q31" s="61">
        <f>VLOOKUP($A31,[3]!CurveTable,MATCH($Q$4,[3]!CurveType,0))</f>
        <v>0.24</v>
      </c>
      <c r="R31" s="61">
        <f>Q31+Summary!$C$26</f>
        <v>0.24</v>
      </c>
      <c r="S31" s="61"/>
      <c r="T31" s="70">
        <f t="shared" si="27"/>
        <v>38991</v>
      </c>
      <c r="U31" s="69">
        <f t="shared" si="6"/>
        <v>1986</v>
      </c>
      <c r="V31" s="9"/>
      <c r="W31" s="7">
        <f t="shared" si="7"/>
        <v>31</v>
      </c>
      <c r="X31" s="51">
        <f t="shared" si="8"/>
        <v>38991</v>
      </c>
      <c r="Y31" s="7">
        <f t="shared" si="9"/>
        <v>1986</v>
      </c>
      <c r="Z31" s="60">
        <f>VLOOKUP($A31,[3]!CurveTable,MATCH($Z$4,[3]!CurveType,0))</f>
        <v>5.6023380080935305E-2</v>
      </c>
      <c r="AA31" s="55">
        <f t="shared" si="10"/>
        <v>0.74049861450149701</v>
      </c>
      <c r="AB31" s="7">
        <f t="shared" si="11"/>
        <v>1</v>
      </c>
      <c r="AC31" s="7">
        <f t="shared" si="12"/>
        <v>31</v>
      </c>
      <c r="AD31" s="43">
        <f t="shared" si="13"/>
        <v>20612697.249195974</v>
      </c>
      <c r="AE31" s="43">
        <f t="shared" si="14"/>
        <v>0</v>
      </c>
      <c r="AF31" s="43">
        <f t="shared" si="15"/>
        <v>20612697.249195974</v>
      </c>
      <c r="AG31" s="43">
        <f t="shared" si="16"/>
        <v>0</v>
      </c>
      <c r="AH31" s="43">
        <f t="shared" si="17"/>
        <v>0</v>
      </c>
      <c r="AI31" s="43">
        <f t="shared" si="18"/>
        <v>0</v>
      </c>
      <c r="AJ31" s="43">
        <f t="shared" si="19"/>
        <v>0</v>
      </c>
      <c r="AK31" s="43">
        <f t="shared" si="20"/>
        <v>0</v>
      </c>
      <c r="AL31" s="43">
        <f t="shared" si="21"/>
        <v>0</v>
      </c>
      <c r="AM31" s="46"/>
      <c r="AO31" s="14">
        <f>_xll.EURO(N31,O31,Z31,Z31,R31,U31,1,0)</f>
        <v>0.29368481287130999</v>
      </c>
      <c r="AP31" s="90">
        <f t="shared" si="22"/>
        <v>1870727.9115835011</v>
      </c>
      <c r="AQ31" s="7">
        <f>_xll.EURO(N31,O31,Z31,Z31,R31,U31,1,1)</f>
        <v>0.25932831546455148</v>
      </c>
      <c r="AR31" s="7">
        <f>AQ31+Put!AQ31</f>
        <v>0.51964605255852381</v>
      </c>
      <c r="AS31" s="90">
        <f t="shared" si="28"/>
        <v>3310066.8882438601</v>
      </c>
      <c r="AT31" s="42">
        <f t="shared" si="29"/>
        <v>331.006688824386</v>
      </c>
    </row>
    <row r="32" spans="1:46">
      <c r="A32" s="47">
        <f t="shared" si="23"/>
        <v>39022</v>
      </c>
      <c r="B32" s="48">
        <f t="shared" si="30"/>
        <v>205479</v>
      </c>
      <c r="C32" s="40">
        <f t="shared" si="24"/>
        <v>6164370</v>
      </c>
      <c r="D32" s="40">
        <f t="shared" si="4"/>
        <v>4540022.7985789822</v>
      </c>
      <c r="E32" s="61">
        <f>VLOOKUP($A32,[3]!CurveTable,MATCH($E$4,[3]!CurveType,0))</f>
        <v>4.4800000000000004</v>
      </c>
      <c r="F32" s="50"/>
      <c r="G32" s="49">
        <f t="shared" si="25"/>
        <v>4.4800000000000004</v>
      </c>
      <c r="H32" s="61">
        <f>VLOOKUP($A32,[3]!CurveTable,MATCH($H$4,[3]!CurveType,0))</f>
        <v>0</v>
      </c>
      <c r="I32" s="49"/>
      <c r="J32" s="49">
        <f t="shared" si="5"/>
        <v>0</v>
      </c>
      <c r="K32" s="61"/>
      <c r="L32" s="49"/>
      <c r="M32" s="49"/>
      <c r="N32" s="49">
        <f t="shared" si="26"/>
        <v>4.07</v>
      </c>
      <c r="O32" s="49">
        <f>Summary!$E$16</f>
        <v>5.7313275623318276</v>
      </c>
      <c r="P32" s="49"/>
      <c r="Q32" s="61">
        <f>VLOOKUP($A32,[3]!CurveTable,MATCH($Q$4,[3]!CurveType,0))</f>
        <v>0.24300000000000002</v>
      </c>
      <c r="R32" s="61">
        <f>Q32+Summary!$C$26</f>
        <v>0.24300000000000002</v>
      </c>
      <c r="S32" s="61"/>
      <c r="T32" s="70">
        <f t="shared" si="27"/>
        <v>39022</v>
      </c>
      <c r="U32" s="69">
        <f t="shared" si="6"/>
        <v>2017</v>
      </c>
      <c r="V32" s="9"/>
      <c r="W32" s="7">
        <f t="shared" si="7"/>
        <v>30</v>
      </c>
      <c r="X32" s="51">
        <f t="shared" si="8"/>
        <v>39022</v>
      </c>
      <c r="Y32" s="7">
        <f t="shared" si="9"/>
        <v>2017</v>
      </c>
      <c r="Z32" s="60">
        <f>VLOOKUP($A32,[3]!CurveTable,MATCH($Z$4,[3]!CurveType,0))</f>
        <v>5.6159815632749403E-2</v>
      </c>
      <c r="AA32" s="55">
        <f t="shared" si="10"/>
        <v>0.73649420761229167</v>
      </c>
      <c r="AB32" s="7">
        <f t="shared" si="11"/>
        <v>1</v>
      </c>
      <c r="AC32" s="7">
        <f t="shared" si="12"/>
        <v>30</v>
      </c>
      <c r="AD32" s="43">
        <f t="shared" si="13"/>
        <v>20339302.137633841</v>
      </c>
      <c r="AE32" s="43">
        <f t="shared" si="14"/>
        <v>0</v>
      </c>
      <c r="AF32" s="43">
        <f t="shared" si="15"/>
        <v>20339302.137633841</v>
      </c>
      <c r="AG32" s="43">
        <f t="shared" si="16"/>
        <v>0</v>
      </c>
      <c r="AH32" s="43">
        <f t="shared" si="17"/>
        <v>0</v>
      </c>
      <c r="AI32" s="43">
        <f t="shared" si="18"/>
        <v>0</v>
      </c>
      <c r="AJ32" s="43">
        <f t="shared" si="19"/>
        <v>0</v>
      </c>
      <c r="AK32" s="43">
        <f t="shared" si="20"/>
        <v>0</v>
      </c>
      <c r="AL32" s="43">
        <f t="shared" si="21"/>
        <v>0</v>
      </c>
      <c r="AM32" s="46"/>
      <c r="AO32" s="14">
        <f>_xll.EURO(N32,O32,Z32,Z32,R32,U32,1,0)</f>
        <v>0.33406737599634118</v>
      </c>
      <c r="AP32" s="90">
        <f t="shared" si="22"/>
        <v>2059314.9105705656</v>
      </c>
      <c r="AQ32" s="7">
        <f>_xll.EURO(N32,O32,Z32,Z32,R32,U32,1,1)</f>
        <v>0.27631938172879011</v>
      </c>
      <c r="AR32" s="7">
        <f>AQ32+Put!AQ32</f>
        <v>0.52125266586109176</v>
      </c>
      <c r="AS32" s="90">
        <f t="shared" si="28"/>
        <v>3213194.2958541382</v>
      </c>
      <c r="AT32" s="42">
        <f t="shared" si="29"/>
        <v>321.31942958541384</v>
      </c>
    </row>
    <row r="33" spans="1:46">
      <c r="A33" s="47">
        <f t="shared" si="23"/>
        <v>39052</v>
      </c>
      <c r="B33" s="48">
        <f t="shared" si="30"/>
        <v>205479</v>
      </c>
      <c r="C33" s="40">
        <f t="shared" si="24"/>
        <v>6369849</v>
      </c>
      <c r="D33" s="40">
        <f t="shared" si="4"/>
        <v>4666703.7086430993</v>
      </c>
      <c r="E33" s="61">
        <f>VLOOKUP($A33,[3]!CurveTable,MATCH($E$4,[3]!CurveType,0))</f>
        <v>4.5999999999999996</v>
      </c>
      <c r="F33" s="50"/>
      <c r="G33" s="49">
        <f t="shared" si="25"/>
        <v>4.5999999999999996</v>
      </c>
      <c r="H33" s="61">
        <f>VLOOKUP($A33,[3]!CurveTable,MATCH($H$4,[3]!CurveType,0))</f>
        <v>0</v>
      </c>
      <c r="I33" s="49"/>
      <c r="J33" s="49">
        <f t="shared" si="5"/>
        <v>0</v>
      </c>
      <c r="K33" s="61"/>
      <c r="L33" s="49"/>
      <c r="M33" s="49"/>
      <c r="N33" s="49">
        <f t="shared" si="26"/>
        <v>4.1899999999999995</v>
      </c>
      <c r="O33" s="49">
        <f>Summary!$E$16</f>
        <v>5.7313275623318276</v>
      </c>
      <c r="P33" s="49"/>
      <c r="Q33" s="61">
        <f>VLOOKUP($A33,[3]!CurveTable,MATCH($Q$4,[3]!CurveType,0))</f>
        <v>0.25</v>
      </c>
      <c r="R33" s="61">
        <f>Q33+Summary!$C$26</f>
        <v>0.25</v>
      </c>
      <c r="S33" s="61"/>
      <c r="T33" s="70">
        <f t="shared" si="27"/>
        <v>39052</v>
      </c>
      <c r="U33" s="69">
        <f t="shared" si="6"/>
        <v>2047</v>
      </c>
      <c r="V33" s="9"/>
      <c r="W33" s="7">
        <f t="shared" si="7"/>
        <v>31</v>
      </c>
      <c r="X33" s="51">
        <f t="shared" si="8"/>
        <v>39052</v>
      </c>
      <c r="Y33" s="7">
        <f t="shared" si="9"/>
        <v>2047</v>
      </c>
      <c r="Z33" s="60">
        <f>VLOOKUP($A33,[3]!CurveTable,MATCH($Z$4,[3]!CurveType,0))</f>
        <v>5.6291850043631401E-2</v>
      </c>
      <c r="AA33" s="55">
        <f t="shared" si="10"/>
        <v>0.7326239144198079</v>
      </c>
      <c r="AB33" s="7">
        <f t="shared" si="11"/>
        <v>1</v>
      </c>
      <c r="AC33" s="7">
        <f t="shared" si="12"/>
        <v>31</v>
      </c>
      <c r="AD33" s="43">
        <f t="shared" si="13"/>
        <v>21466837.059758253</v>
      </c>
      <c r="AE33" s="43">
        <f t="shared" si="14"/>
        <v>0</v>
      </c>
      <c r="AF33" s="43">
        <f t="shared" si="15"/>
        <v>21466837.059758253</v>
      </c>
      <c r="AG33" s="43">
        <f t="shared" si="16"/>
        <v>0</v>
      </c>
      <c r="AH33" s="43">
        <f t="shared" si="17"/>
        <v>0</v>
      </c>
      <c r="AI33" s="43">
        <f t="shared" si="18"/>
        <v>0</v>
      </c>
      <c r="AJ33" s="43">
        <f t="shared" si="19"/>
        <v>0</v>
      </c>
      <c r="AK33" s="43">
        <f t="shared" si="20"/>
        <v>0</v>
      </c>
      <c r="AL33" s="43">
        <f t="shared" si="21"/>
        <v>0</v>
      </c>
      <c r="AM33" s="46"/>
      <c r="AO33" s="14">
        <f>_xll.EURO(N33,O33,Z33,Z33,R33,U33,1,0)</f>
        <v>0.39071466163717772</v>
      </c>
      <c r="AP33" s="90">
        <f t="shared" si="22"/>
        <v>2488793.3967149151</v>
      </c>
      <c r="AQ33" s="7">
        <f>_xll.EURO(N33,O33,Z33,Z33,R33,U33,1,1)</f>
        <v>0.29742273652447915</v>
      </c>
      <c r="AR33" s="7">
        <f>AQ33+Put!AQ33</f>
        <v>0.52676815687813616</v>
      </c>
      <c r="AS33" s="90">
        <f t="shared" si="28"/>
        <v>3355433.6173220389</v>
      </c>
      <c r="AT33" s="42">
        <f t="shared" si="29"/>
        <v>335.54336173220389</v>
      </c>
    </row>
    <row r="34" spans="1:46">
      <c r="A34" s="47">
        <f t="shared" si="23"/>
        <v>39083</v>
      </c>
      <c r="B34" s="48">
        <f t="shared" si="30"/>
        <v>205479</v>
      </c>
      <c r="C34" s="40">
        <f t="shared" si="24"/>
        <v>6369849</v>
      </c>
      <c r="D34" s="40">
        <f t="shared" si="4"/>
        <v>4641262.2110046549</v>
      </c>
      <c r="E34" s="61">
        <f>VLOOKUP($A34,[3]!CurveTable,MATCH($E$4,[3]!CurveType,0))</f>
        <v>4.62</v>
      </c>
      <c r="F34" s="50"/>
      <c r="G34" s="49">
        <f t="shared" si="25"/>
        <v>4.62</v>
      </c>
      <c r="H34" s="61">
        <f>VLOOKUP($A34,[3]!CurveTable,MATCH($H$4,[3]!CurveType,0))</f>
        <v>0</v>
      </c>
      <c r="I34" s="49"/>
      <c r="J34" s="49">
        <f t="shared" si="5"/>
        <v>0</v>
      </c>
      <c r="K34" s="61"/>
      <c r="L34" s="49"/>
      <c r="M34" s="49"/>
      <c r="N34" s="49">
        <f t="shared" si="26"/>
        <v>4.21</v>
      </c>
      <c r="O34" s="49">
        <f>Summary!$E$16</f>
        <v>5.7313275623318276</v>
      </c>
      <c r="P34" s="49"/>
      <c r="Q34" s="61">
        <f>VLOOKUP($A34,[3]!CurveTable,MATCH($Q$4,[3]!CurveType,0))</f>
        <v>0.253</v>
      </c>
      <c r="R34" s="61">
        <f>Q34+Summary!$C$26</f>
        <v>0.253</v>
      </c>
      <c r="S34" s="61"/>
      <c r="T34" s="70">
        <f t="shared" si="27"/>
        <v>39083</v>
      </c>
      <c r="U34" s="69">
        <f t="shared" si="6"/>
        <v>2078</v>
      </c>
      <c r="V34" s="9"/>
      <c r="W34" s="7">
        <f t="shared" si="7"/>
        <v>31</v>
      </c>
      <c r="X34" s="51">
        <f t="shared" si="8"/>
        <v>39083</v>
      </c>
      <c r="Y34" s="7">
        <f t="shared" si="9"/>
        <v>2078</v>
      </c>
      <c r="Z34" s="60">
        <f>VLOOKUP($A34,[3]!CurveTable,MATCH($Z$4,[3]!CurveType,0))</f>
        <v>5.6428285607638802E-2</v>
      </c>
      <c r="AA34" s="55">
        <f t="shared" si="10"/>
        <v>0.72862986406815211</v>
      </c>
      <c r="AB34" s="7">
        <f t="shared" si="11"/>
        <v>1</v>
      </c>
      <c r="AC34" s="7">
        <f t="shared" si="12"/>
        <v>31</v>
      </c>
      <c r="AD34" s="43">
        <f t="shared" si="13"/>
        <v>21442631.414841507</v>
      </c>
      <c r="AE34" s="43">
        <f t="shared" si="14"/>
        <v>0</v>
      </c>
      <c r="AF34" s="43">
        <f t="shared" si="15"/>
        <v>21442631.414841507</v>
      </c>
      <c r="AG34" s="43">
        <f t="shared" si="16"/>
        <v>0</v>
      </c>
      <c r="AH34" s="43">
        <f t="shared" si="17"/>
        <v>0</v>
      </c>
      <c r="AI34" s="43">
        <f t="shared" si="18"/>
        <v>0</v>
      </c>
      <c r="AJ34" s="43">
        <f t="shared" si="19"/>
        <v>0</v>
      </c>
      <c r="AK34" s="43">
        <f t="shared" si="20"/>
        <v>0</v>
      </c>
      <c r="AL34" s="43">
        <f t="shared" si="21"/>
        <v>0</v>
      </c>
      <c r="AM34" s="46"/>
      <c r="AO34" s="14">
        <f>_xll.EURO(N34,O34,Z34,Z34,R34,U34,1,0)</f>
        <v>0.40831563127506654</v>
      </c>
      <c r="AP34" s="90">
        <f t="shared" si="22"/>
        <v>2600908.9155618511</v>
      </c>
      <c r="AQ34" s="7">
        <f>_xll.EURO(N34,O34,Z34,Z34,R34,U34,1,1)</f>
        <v>0.30252229361753447</v>
      </c>
      <c r="AR34" s="7">
        <f>AQ34+Put!AQ34</f>
        <v>0.52800547061512537</v>
      </c>
      <c r="AS34" s="90">
        <f t="shared" si="28"/>
        <v>3363315.1189922858</v>
      </c>
      <c r="AT34" s="42">
        <f t="shared" si="29"/>
        <v>336.33151189922859</v>
      </c>
    </row>
    <row r="35" spans="1:46">
      <c r="A35" s="47">
        <f t="shared" si="23"/>
        <v>39114</v>
      </c>
      <c r="B35" s="48">
        <f t="shared" si="30"/>
        <v>205479</v>
      </c>
      <c r="C35" s="40">
        <f t="shared" si="24"/>
        <v>5753412</v>
      </c>
      <c r="D35" s="40">
        <f t="shared" si="4"/>
        <v>4169159.9647639273</v>
      </c>
      <c r="E35" s="61">
        <f>VLOOKUP($A35,[3]!CurveTable,MATCH($E$4,[3]!CurveType,0))</f>
        <v>4.5</v>
      </c>
      <c r="F35" s="50"/>
      <c r="G35" s="49">
        <f t="shared" si="25"/>
        <v>4.5</v>
      </c>
      <c r="H35" s="61">
        <f>VLOOKUP($A35,[3]!CurveTable,MATCH($H$4,[3]!CurveType,0))</f>
        <v>0</v>
      </c>
      <c r="I35" s="49"/>
      <c r="J35" s="49">
        <f t="shared" si="5"/>
        <v>0</v>
      </c>
      <c r="K35" s="61"/>
      <c r="L35" s="49"/>
      <c r="M35" s="49"/>
      <c r="N35" s="49">
        <f t="shared" si="26"/>
        <v>4.09</v>
      </c>
      <c r="O35" s="49">
        <f>Summary!$E$16</f>
        <v>5.7313275623318276</v>
      </c>
      <c r="P35" s="49"/>
      <c r="Q35" s="61">
        <f>VLOOKUP($A35,[3]!CurveTable,MATCH($Q$4,[3]!CurveType,0))</f>
        <v>0.24</v>
      </c>
      <c r="R35" s="61">
        <f>Q35+Summary!$C$26</f>
        <v>0.24</v>
      </c>
      <c r="S35" s="61"/>
      <c r="T35" s="70">
        <f t="shared" si="27"/>
        <v>39114</v>
      </c>
      <c r="U35" s="69">
        <f t="shared" si="6"/>
        <v>2109</v>
      </c>
      <c r="W35" s="7">
        <f t="shared" si="7"/>
        <v>28</v>
      </c>
      <c r="X35" s="51">
        <f t="shared" si="8"/>
        <v>39114</v>
      </c>
      <c r="Y35" s="7">
        <f t="shared" si="9"/>
        <v>2109</v>
      </c>
      <c r="Z35" s="60">
        <f>VLOOKUP($A35,[3]!CurveTable,MATCH($Z$4,[3]!CurveType,0))</f>
        <v>5.6564721177842198E-2</v>
      </c>
      <c r="AA35" s="55">
        <f t="shared" si="10"/>
        <v>0.72464130237221447</v>
      </c>
      <c r="AB35" s="7">
        <f t="shared" si="11"/>
        <v>1</v>
      </c>
      <c r="AC35" s="7">
        <f t="shared" si="12"/>
        <v>28</v>
      </c>
      <c r="AD35" s="43">
        <f t="shared" si="13"/>
        <v>18761219.841437671</v>
      </c>
      <c r="AE35" s="43">
        <f t="shared" si="14"/>
        <v>0</v>
      </c>
      <c r="AF35" s="43">
        <f t="shared" si="15"/>
        <v>18761219.841437671</v>
      </c>
      <c r="AG35" s="43">
        <f t="shared" si="16"/>
        <v>0</v>
      </c>
      <c r="AH35" s="43">
        <f t="shared" si="17"/>
        <v>0</v>
      </c>
      <c r="AI35" s="43">
        <f t="shared" si="18"/>
        <v>0</v>
      </c>
      <c r="AJ35" s="43">
        <f t="shared" si="19"/>
        <v>0</v>
      </c>
      <c r="AK35" s="43">
        <f t="shared" si="20"/>
        <v>0</v>
      </c>
      <c r="AL35" s="43">
        <f t="shared" si="21"/>
        <v>0</v>
      </c>
      <c r="AM35" s="46"/>
      <c r="AO35" s="14">
        <f>_xll.EURO(N35,O35,Z35,Z35,R35,U35,1,0)</f>
        <v>0.34044262760382571</v>
      </c>
      <c r="AP35" s="90">
        <f t="shared" si="22"/>
        <v>1958706.6989673821</v>
      </c>
      <c r="AQ35" s="7">
        <f>_xll.EURO(N35,O35,Z35,Z35,R35,U35,1,1)</f>
        <v>0.27653381757243439</v>
      </c>
      <c r="AR35" s="7">
        <f>AQ35+Put!AQ35</f>
        <v>0.51486318975388823</v>
      </c>
      <c r="AS35" s="90">
        <f t="shared" si="28"/>
        <v>2962220.0542882974</v>
      </c>
      <c r="AT35" s="42">
        <f t="shared" si="29"/>
        <v>296.22200542882973</v>
      </c>
    </row>
    <row r="36" spans="1:46">
      <c r="A36" s="47">
        <f t="shared" si="23"/>
        <v>39142</v>
      </c>
      <c r="B36" s="48">
        <f t="shared" si="30"/>
        <v>205479</v>
      </c>
      <c r="C36" s="40">
        <f t="shared" si="24"/>
        <v>6369849</v>
      </c>
      <c r="D36" s="40">
        <f t="shared" si="4"/>
        <v>4592938.6838234328</v>
      </c>
      <c r="E36" s="61">
        <f>VLOOKUP($A36,[3]!CurveTable,MATCH($E$4,[3]!CurveType,0))</f>
        <v>4.3609999999999998</v>
      </c>
      <c r="F36" s="50"/>
      <c r="G36" s="49">
        <f t="shared" si="25"/>
        <v>4.3609999999999998</v>
      </c>
      <c r="H36" s="61">
        <f>VLOOKUP($A36,[3]!CurveTable,MATCH($H$4,[3]!CurveType,0))</f>
        <v>0</v>
      </c>
      <c r="I36" s="49"/>
      <c r="J36" s="49">
        <f t="shared" si="5"/>
        <v>0</v>
      </c>
      <c r="K36" s="61"/>
      <c r="L36" s="49"/>
      <c r="M36" s="49"/>
      <c r="N36" s="49">
        <f t="shared" si="26"/>
        <v>3.9509999999999996</v>
      </c>
      <c r="O36" s="49">
        <f>Summary!$E$16</f>
        <v>5.7313275623318276</v>
      </c>
      <c r="P36" s="49"/>
      <c r="Q36" s="61">
        <f>VLOOKUP($A36,[3]!CurveTable,MATCH($Q$4,[3]!CurveType,0))</f>
        <v>0.23300000000000001</v>
      </c>
      <c r="R36" s="61">
        <f>Q36+Summary!$C$26</f>
        <v>0.23300000000000001</v>
      </c>
      <c r="S36" s="61"/>
      <c r="T36" s="70">
        <f t="shared" si="27"/>
        <v>39142</v>
      </c>
      <c r="U36" s="69">
        <f t="shared" si="6"/>
        <v>2137</v>
      </c>
      <c r="W36" s="7">
        <f t="shared" si="7"/>
        <v>31</v>
      </c>
      <c r="X36" s="51">
        <f t="shared" si="8"/>
        <v>39142</v>
      </c>
      <c r="Y36" s="7">
        <f t="shared" si="9"/>
        <v>2137</v>
      </c>
      <c r="Z36" s="60">
        <f>VLOOKUP($A36,[3]!CurveTable,MATCH($Z$4,[3]!CurveType,0))</f>
        <v>5.6687953311091999E-2</v>
      </c>
      <c r="AA36" s="55">
        <f t="shared" si="10"/>
        <v>0.72104357321867962</v>
      </c>
      <c r="AB36" s="7">
        <f t="shared" si="11"/>
        <v>1</v>
      </c>
      <c r="AC36" s="7">
        <f t="shared" si="12"/>
        <v>31</v>
      </c>
      <c r="AD36" s="43">
        <f t="shared" si="13"/>
        <v>20029805.60015399</v>
      </c>
      <c r="AE36" s="43">
        <f t="shared" si="14"/>
        <v>0</v>
      </c>
      <c r="AF36" s="43">
        <f t="shared" si="15"/>
        <v>20029805.60015399</v>
      </c>
      <c r="AG36" s="43">
        <f t="shared" si="16"/>
        <v>0</v>
      </c>
      <c r="AH36" s="43">
        <f t="shared" si="17"/>
        <v>0</v>
      </c>
      <c r="AI36" s="43">
        <f t="shared" si="18"/>
        <v>0</v>
      </c>
      <c r="AJ36" s="43">
        <f t="shared" si="19"/>
        <v>0</v>
      </c>
      <c r="AK36" s="43">
        <f t="shared" si="20"/>
        <v>0</v>
      </c>
      <c r="AL36" s="43">
        <f t="shared" si="21"/>
        <v>0</v>
      </c>
      <c r="AM36" s="46"/>
      <c r="AO36" s="14">
        <f>_xll.EURO(N36,O36,Z36,Z36,R36,U36,1,0)</f>
        <v>0.28773923062584539</v>
      </c>
      <c r="AP36" s="90">
        <f t="shared" si="22"/>
        <v>1832855.4504628107</v>
      </c>
      <c r="AQ36" s="7">
        <f>_xll.EURO(N36,O36,Z36,Z36,R36,U36,1,1)</f>
        <v>0.25309347100163637</v>
      </c>
      <c r="AR36" s="7">
        <f>AQ36+Put!AQ36</f>
        <v>0.50719615942974339</v>
      </c>
      <c r="AS36" s="90">
        <f t="shared" si="28"/>
        <v>3230762.9489473915</v>
      </c>
      <c r="AT36" s="42">
        <f t="shared" si="29"/>
        <v>323.07629489473914</v>
      </c>
    </row>
    <row r="37" spans="1:46">
      <c r="A37" s="47">
        <f t="shared" si="23"/>
        <v>39173</v>
      </c>
      <c r="B37" s="48">
        <f t="shared" si="30"/>
        <v>205479</v>
      </c>
      <c r="C37" s="40">
        <f t="shared" si="24"/>
        <v>6164370</v>
      </c>
      <c r="D37" s="40">
        <f t="shared" si="4"/>
        <v>4420259.3495433554</v>
      </c>
      <c r="E37" s="61">
        <f>VLOOKUP($A37,[3]!CurveTable,MATCH($E$4,[3]!CurveType,0))</f>
        <v>4.1909999999999998</v>
      </c>
      <c r="F37" s="50"/>
      <c r="G37" s="49">
        <f t="shared" si="25"/>
        <v>4.1909999999999998</v>
      </c>
      <c r="H37" s="61">
        <f>VLOOKUP($A37,[3]!CurveTable,MATCH($H$4,[3]!CurveType,0))</f>
        <v>0</v>
      </c>
      <c r="I37" s="49"/>
      <c r="J37" s="49">
        <f t="shared" si="5"/>
        <v>0</v>
      </c>
      <c r="K37" s="61"/>
      <c r="L37" s="49"/>
      <c r="M37" s="49"/>
      <c r="N37" s="49">
        <f t="shared" si="26"/>
        <v>3.7809999999999997</v>
      </c>
      <c r="O37" s="49">
        <f>Summary!$E$16</f>
        <v>5.7313275623318276</v>
      </c>
      <c r="P37" s="49"/>
      <c r="Q37" s="61">
        <f>VLOOKUP($A37,[3]!CurveTable,MATCH($Q$4,[3]!CurveType,0))</f>
        <v>0.23300000000000001</v>
      </c>
      <c r="R37" s="61">
        <f>Q37+Summary!$C$26</f>
        <v>0.23300000000000001</v>
      </c>
      <c r="S37" s="61"/>
      <c r="T37" s="70">
        <f t="shared" si="27"/>
        <v>39173</v>
      </c>
      <c r="U37" s="69">
        <f t="shared" si="6"/>
        <v>2168</v>
      </c>
      <c r="W37" s="7">
        <f t="shared" si="7"/>
        <v>30</v>
      </c>
      <c r="X37" s="51">
        <f t="shared" si="8"/>
        <v>39173</v>
      </c>
      <c r="Y37" s="7">
        <f t="shared" si="9"/>
        <v>2168</v>
      </c>
      <c r="Z37" s="60">
        <f>VLOOKUP($A37,[3]!CurveTable,MATCH($Z$4,[3]!CurveType,0))</f>
        <v>5.68243888930859E-2</v>
      </c>
      <c r="AA37" s="55">
        <f t="shared" si="10"/>
        <v>0.71706587202639605</v>
      </c>
      <c r="AB37" s="7">
        <f t="shared" si="11"/>
        <v>1</v>
      </c>
      <c r="AC37" s="7">
        <f t="shared" si="12"/>
        <v>30</v>
      </c>
      <c r="AD37" s="43">
        <f t="shared" si="13"/>
        <v>18525306.933936201</v>
      </c>
      <c r="AE37" s="43">
        <f t="shared" si="14"/>
        <v>0</v>
      </c>
      <c r="AF37" s="43">
        <f t="shared" si="15"/>
        <v>18525306.933936201</v>
      </c>
      <c r="AG37" s="43">
        <f t="shared" si="16"/>
        <v>0</v>
      </c>
      <c r="AH37" s="43">
        <f t="shared" si="17"/>
        <v>0</v>
      </c>
      <c r="AI37" s="43">
        <f t="shared" si="18"/>
        <v>0</v>
      </c>
      <c r="AJ37" s="43">
        <f t="shared" si="19"/>
        <v>0</v>
      </c>
      <c r="AK37" s="43">
        <f t="shared" si="20"/>
        <v>0</v>
      </c>
      <c r="AL37" s="43">
        <f t="shared" si="21"/>
        <v>0</v>
      </c>
      <c r="AM37" s="46"/>
      <c r="AO37" s="14">
        <f>_xll.EURO(N37,O37,Z37,Z37,R37,U37,1,0)</f>
        <v>0.24902693966653944</v>
      </c>
      <c r="AP37" s="90">
        <f t="shared" si="22"/>
        <v>1535094.1960722257</v>
      </c>
      <c r="AQ37" s="7">
        <f>_xll.EURO(N37,O37,Z37,Z37,R37,U37,1,1)</f>
        <v>0.23319689849125805</v>
      </c>
      <c r="AR37" s="7">
        <f>AQ37+Put!AQ37</f>
        <v>0.5063477313359257</v>
      </c>
      <c r="AS37" s="90">
        <f t="shared" si="28"/>
        <v>3121314.7646152405</v>
      </c>
      <c r="AT37" s="42">
        <f t="shared" si="29"/>
        <v>312.13147646152407</v>
      </c>
    </row>
    <row r="38" spans="1:46">
      <c r="A38" s="47">
        <f t="shared" si="23"/>
        <v>39203</v>
      </c>
      <c r="B38" s="48">
        <f t="shared" si="30"/>
        <v>205479</v>
      </c>
      <c r="C38" s="40">
        <f t="shared" si="24"/>
        <v>6369849</v>
      </c>
      <c r="D38" s="40">
        <f t="shared" si="4"/>
        <v>4543117.211438885</v>
      </c>
      <c r="E38" s="61">
        <f>VLOOKUP($A38,[3]!CurveTable,MATCH($E$4,[3]!CurveType,0))</f>
        <v>4.25</v>
      </c>
      <c r="F38" s="50"/>
      <c r="G38" s="49">
        <f t="shared" si="25"/>
        <v>4.25</v>
      </c>
      <c r="H38" s="61">
        <f>VLOOKUP($A38,[3]!CurveTable,MATCH($H$4,[3]!CurveType,0))</f>
        <v>0</v>
      </c>
      <c r="I38" s="49"/>
      <c r="J38" s="49">
        <f t="shared" si="5"/>
        <v>0</v>
      </c>
      <c r="K38" s="61"/>
      <c r="L38" s="49"/>
      <c r="M38" s="49"/>
      <c r="N38" s="49">
        <f t="shared" si="26"/>
        <v>3.84</v>
      </c>
      <c r="O38" s="49">
        <f>Summary!$E$16</f>
        <v>5.7313275623318276</v>
      </c>
      <c r="P38" s="49"/>
      <c r="Q38" s="61">
        <f>VLOOKUP($A38,[3]!CurveTable,MATCH($Q$4,[3]!CurveType,0))</f>
        <v>0.23300000000000001</v>
      </c>
      <c r="R38" s="61">
        <f>Q38+Summary!$C$26</f>
        <v>0.23300000000000001</v>
      </c>
      <c r="S38" s="61"/>
      <c r="T38" s="70">
        <f t="shared" si="27"/>
        <v>39203</v>
      </c>
      <c r="U38" s="69">
        <f t="shared" si="6"/>
        <v>2198</v>
      </c>
      <c r="W38" s="7">
        <f t="shared" si="7"/>
        <v>31</v>
      </c>
      <c r="X38" s="51">
        <f t="shared" si="8"/>
        <v>39203</v>
      </c>
      <c r="Y38" s="7">
        <f t="shared" si="9"/>
        <v>2198</v>
      </c>
      <c r="Z38" s="60">
        <f>VLOOKUP($A38,[3]!CurveTable,MATCH($Z$4,[3]!CurveType,0))</f>
        <v>5.6956423333171198E-2</v>
      </c>
      <c r="AA38" s="55">
        <f t="shared" si="10"/>
        <v>0.71322212056186651</v>
      </c>
      <c r="AB38" s="7">
        <f t="shared" si="11"/>
        <v>1</v>
      </c>
      <c r="AC38" s="7">
        <f t="shared" si="12"/>
        <v>31</v>
      </c>
      <c r="AD38" s="43">
        <f t="shared" si="13"/>
        <v>19308248.14861526</v>
      </c>
      <c r="AE38" s="43">
        <f t="shared" si="14"/>
        <v>0</v>
      </c>
      <c r="AF38" s="43">
        <f t="shared" si="15"/>
        <v>19308248.14861526</v>
      </c>
      <c r="AG38" s="43">
        <f t="shared" si="16"/>
        <v>0</v>
      </c>
      <c r="AH38" s="43">
        <f t="shared" si="17"/>
        <v>0</v>
      </c>
      <c r="AI38" s="43">
        <f t="shared" si="18"/>
        <v>0</v>
      </c>
      <c r="AJ38" s="43">
        <f t="shared" si="19"/>
        <v>0</v>
      </c>
      <c r="AK38" s="43">
        <f t="shared" si="20"/>
        <v>0</v>
      </c>
      <c r="AL38" s="43">
        <f t="shared" si="21"/>
        <v>0</v>
      </c>
      <c r="AM38" s="46"/>
      <c r="AO38" s="14">
        <f>_xll.EURO(N38,O38,Z38,Z38,R38,U38,1,0)</f>
        <v>0.26546130979818472</v>
      </c>
      <c r="AP38" s="90">
        <f t="shared" si="22"/>
        <v>1690948.4587566571</v>
      </c>
      <c r="AQ38" s="7">
        <f>_xll.EURO(N38,O38,Z38,Z38,R38,U38,1,1)</f>
        <v>0.24071358187469341</v>
      </c>
      <c r="AR38" s="7">
        <f>AQ38+Put!AQ38</f>
        <v>0.50457102715221169</v>
      </c>
      <c r="AS38" s="90">
        <f t="shared" si="28"/>
        <v>3214041.2527344883</v>
      </c>
      <c r="AT38" s="42">
        <f t="shared" si="29"/>
        <v>321.40412527344881</v>
      </c>
    </row>
    <row r="39" spans="1:46">
      <c r="A39" s="47">
        <f t="shared" si="23"/>
        <v>39234</v>
      </c>
      <c r="B39" s="48">
        <f t="shared" si="30"/>
        <v>205479</v>
      </c>
      <c r="C39" s="40">
        <f t="shared" si="24"/>
        <v>6164370</v>
      </c>
      <c r="D39" s="40">
        <f t="shared" si="4"/>
        <v>4372117.7130106157</v>
      </c>
      <c r="E39" s="61">
        <f>VLOOKUP($A39,[3]!CurveTable,MATCH($E$4,[3]!CurveType,0))</f>
        <v>4.29</v>
      </c>
      <c r="F39" s="50"/>
      <c r="G39" s="49">
        <f t="shared" si="25"/>
        <v>4.29</v>
      </c>
      <c r="H39" s="61">
        <f>VLOOKUP($A39,[3]!CurveTable,MATCH($H$4,[3]!CurveType,0))</f>
        <v>0</v>
      </c>
      <c r="I39" s="49"/>
      <c r="J39" s="49">
        <f t="shared" si="5"/>
        <v>0</v>
      </c>
      <c r="K39" s="61"/>
      <c r="L39" s="49"/>
      <c r="M39" s="49"/>
      <c r="N39" s="49">
        <f t="shared" si="26"/>
        <v>3.88</v>
      </c>
      <c r="O39" s="49">
        <f>Summary!$E$16</f>
        <v>5.7313275623318276</v>
      </c>
      <c r="P39" s="49"/>
      <c r="Q39" s="61">
        <f>VLOOKUP($A39,[3]!CurveTable,MATCH($Q$4,[3]!CurveType,0))</f>
        <v>0.223</v>
      </c>
      <c r="R39" s="61">
        <f>Q39+Summary!$C$26</f>
        <v>0.223</v>
      </c>
      <c r="S39" s="61"/>
      <c r="T39" s="70">
        <f t="shared" si="27"/>
        <v>39234</v>
      </c>
      <c r="U39" s="69">
        <f t="shared" si="6"/>
        <v>2229</v>
      </c>
      <c r="W39" s="7">
        <f t="shared" si="7"/>
        <v>30</v>
      </c>
      <c r="X39" s="51">
        <f t="shared" si="8"/>
        <v>39234</v>
      </c>
      <c r="Y39" s="7">
        <f t="shared" si="9"/>
        <v>2229</v>
      </c>
      <c r="Z39" s="60">
        <f>VLOOKUP($A39,[3]!CurveTable,MATCH($Z$4,[3]!CurveType,0))</f>
        <v>5.7092858927354002E-2</v>
      </c>
      <c r="AA39" s="55">
        <f t="shared" si="10"/>
        <v>0.70925621158538765</v>
      </c>
      <c r="AB39" s="7">
        <f t="shared" si="11"/>
        <v>1</v>
      </c>
      <c r="AC39" s="7">
        <f t="shared" si="12"/>
        <v>30</v>
      </c>
      <c r="AD39" s="43">
        <f t="shared" si="13"/>
        <v>18756384.988815542</v>
      </c>
      <c r="AE39" s="43">
        <f t="shared" si="14"/>
        <v>0</v>
      </c>
      <c r="AF39" s="43">
        <f t="shared" si="15"/>
        <v>18756384.988815542</v>
      </c>
      <c r="AG39" s="43">
        <f t="shared" si="16"/>
        <v>0</v>
      </c>
      <c r="AH39" s="43">
        <f t="shared" si="17"/>
        <v>0</v>
      </c>
      <c r="AI39" s="43">
        <f t="shared" si="18"/>
        <v>0</v>
      </c>
      <c r="AJ39" s="43">
        <f t="shared" si="19"/>
        <v>0</v>
      </c>
      <c r="AK39" s="43">
        <f t="shared" si="20"/>
        <v>0</v>
      </c>
      <c r="AL39" s="43">
        <f t="shared" si="21"/>
        <v>0</v>
      </c>
      <c r="AM39" s="46"/>
      <c r="AO39" s="14">
        <f>_xll.EURO(N39,O39,Z39,Z39,R39,U39,1,0)</f>
        <v>0.25289060538000596</v>
      </c>
      <c r="AP39" s="90">
        <f t="shared" si="22"/>
        <v>1558911.2610863473</v>
      </c>
      <c r="AQ39" s="7">
        <f>_xll.EURO(N39,O39,Z39,Z39,R39,U39,1,1)</f>
        <v>0.23476070449065803</v>
      </c>
      <c r="AR39" s="7">
        <f>AQ39+Put!AQ39</f>
        <v>0.49445584897411954</v>
      </c>
      <c r="AS39" s="90">
        <f t="shared" si="28"/>
        <v>3048008.8017405933</v>
      </c>
      <c r="AT39" s="42">
        <f t="shared" si="29"/>
        <v>304.80088017405933</v>
      </c>
    </row>
    <row r="40" spans="1:46">
      <c r="A40" s="47">
        <f t="shared" si="23"/>
        <v>39264</v>
      </c>
      <c r="B40" s="48">
        <f t="shared" si="30"/>
        <v>205479</v>
      </c>
      <c r="C40" s="40">
        <f t="shared" si="24"/>
        <v>6369849</v>
      </c>
      <c r="D40" s="40">
        <f t="shared" si="4"/>
        <v>4493445.2896634163</v>
      </c>
      <c r="E40" s="61">
        <f>VLOOKUP($A40,[3]!CurveTable,MATCH($E$4,[3]!CurveType,0))</f>
        <v>4.335</v>
      </c>
      <c r="F40" s="50"/>
      <c r="G40" s="49">
        <f t="shared" si="25"/>
        <v>4.335</v>
      </c>
      <c r="H40" s="61">
        <f>VLOOKUP($A40,[3]!CurveTable,MATCH($H$4,[3]!CurveType,0))</f>
        <v>0</v>
      </c>
      <c r="I40" s="49"/>
      <c r="J40" s="49">
        <f t="shared" si="5"/>
        <v>0</v>
      </c>
      <c r="K40" s="61"/>
      <c r="L40" s="49"/>
      <c r="M40" s="49"/>
      <c r="N40" s="49">
        <f t="shared" si="26"/>
        <v>3.9249999999999998</v>
      </c>
      <c r="O40" s="49">
        <f>Summary!$E$16</f>
        <v>5.7313275623318276</v>
      </c>
      <c r="P40" s="49"/>
      <c r="Q40" s="61">
        <f>VLOOKUP($A40,[3]!CurveTable,MATCH($Q$4,[3]!CurveType,0))</f>
        <v>0.223</v>
      </c>
      <c r="R40" s="61">
        <f>Q40+Summary!$C$26</f>
        <v>0.223</v>
      </c>
      <c r="S40" s="61"/>
      <c r="T40" s="70">
        <f t="shared" si="27"/>
        <v>39264</v>
      </c>
      <c r="U40" s="69">
        <f t="shared" si="6"/>
        <v>2259</v>
      </c>
      <c r="W40" s="7">
        <f t="shared" si="7"/>
        <v>31</v>
      </c>
      <c r="X40" s="51">
        <f t="shared" si="8"/>
        <v>39264</v>
      </c>
      <c r="Y40" s="7">
        <f t="shared" si="9"/>
        <v>2259</v>
      </c>
      <c r="Z40" s="60">
        <f>VLOOKUP($A40,[3]!CurveTable,MATCH($Z$4,[3]!CurveType,0))</f>
        <v>5.7224893379234802E-2</v>
      </c>
      <c r="AA40" s="55">
        <f t="shared" si="10"/>
        <v>0.70542414579425916</v>
      </c>
      <c r="AB40" s="7">
        <f t="shared" si="11"/>
        <v>1</v>
      </c>
      <c r="AC40" s="7">
        <f t="shared" si="12"/>
        <v>31</v>
      </c>
      <c r="AD40" s="43">
        <f t="shared" si="13"/>
        <v>19479085.330690909</v>
      </c>
      <c r="AE40" s="43">
        <f t="shared" si="14"/>
        <v>0</v>
      </c>
      <c r="AF40" s="43">
        <f t="shared" si="15"/>
        <v>19479085.330690909</v>
      </c>
      <c r="AG40" s="43">
        <f t="shared" si="16"/>
        <v>0</v>
      </c>
      <c r="AH40" s="43">
        <f t="shared" si="17"/>
        <v>0</v>
      </c>
      <c r="AI40" s="43">
        <f t="shared" si="18"/>
        <v>0</v>
      </c>
      <c r="AJ40" s="43">
        <f t="shared" si="19"/>
        <v>0</v>
      </c>
      <c r="AK40" s="43">
        <f t="shared" si="20"/>
        <v>0</v>
      </c>
      <c r="AL40" s="43">
        <f t="shared" si="21"/>
        <v>0</v>
      </c>
      <c r="AM40" s="46"/>
      <c r="AO40" s="14">
        <f>_xll.EURO(N40,O40,Z40,Z40,R40,U40,1,0)</f>
        <v>0.26586485301809115</v>
      </c>
      <c r="AP40" s="90">
        <f t="shared" si="22"/>
        <v>1693518.9681324349</v>
      </c>
      <c r="AQ40" s="7">
        <f>_xll.EURO(N40,O40,Z40,Z40,R40,U40,1,1)</f>
        <v>0.24048858255606123</v>
      </c>
      <c r="AR40" s="7">
        <f>AQ40+Put!AQ40</f>
        <v>0.49290005590217179</v>
      </c>
      <c r="AS40" s="90">
        <f t="shared" si="28"/>
        <v>3139698.9281883929</v>
      </c>
      <c r="AT40" s="42">
        <f t="shared" si="29"/>
        <v>313.9698928188393</v>
      </c>
    </row>
    <row r="41" spans="1:46">
      <c r="A41" s="47">
        <f t="shared" si="23"/>
        <v>39295</v>
      </c>
      <c r="B41" s="48">
        <f t="shared" si="30"/>
        <v>205479</v>
      </c>
      <c r="C41" s="40">
        <f t="shared" si="24"/>
        <v>6369849</v>
      </c>
      <c r="D41" s="40">
        <f t="shared" si="4"/>
        <v>4468261.7527767038</v>
      </c>
      <c r="E41" s="61">
        <f>VLOOKUP($A41,[3]!CurveTable,MATCH($E$4,[3]!CurveType,0))</f>
        <v>4.37</v>
      </c>
      <c r="F41" s="50"/>
      <c r="G41" s="49">
        <f t="shared" si="25"/>
        <v>4.37</v>
      </c>
      <c r="H41" s="61">
        <f>VLOOKUP($A41,[3]!CurveTable,MATCH($H$4,[3]!CurveType,0))</f>
        <v>0</v>
      </c>
      <c r="I41" s="49"/>
      <c r="J41" s="49">
        <f t="shared" si="5"/>
        <v>0</v>
      </c>
      <c r="K41" s="61"/>
      <c r="L41" s="49"/>
      <c r="M41" s="49"/>
      <c r="N41" s="49">
        <f t="shared" si="26"/>
        <v>3.96</v>
      </c>
      <c r="O41" s="49">
        <f>Summary!$E$16</f>
        <v>5.7313275623318276</v>
      </c>
      <c r="P41" s="49"/>
      <c r="Q41" s="61">
        <f>VLOOKUP($A41,[3]!CurveTable,MATCH($Q$4,[3]!CurveType,0))</f>
        <v>0.223</v>
      </c>
      <c r="R41" s="61">
        <f>Q41+Summary!$C$26</f>
        <v>0.223</v>
      </c>
      <c r="S41" s="61"/>
      <c r="T41" s="70">
        <f t="shared" si="27"/>
        <v>39295</v>
      </c>
      <c r="U41" s="69">
        <f t="shared" si="6"/>
        <v>2290</v>
      </c>
      <c r="W41" s="7">
        <f t="shared" si="7"/>
        <v>31</v>
      </c>
      <c r="X41" s="51">
        <f t="shared" si="8"/>
        <v>39295</v>
      </c>
      <c r="Y41" s="7">
        <f t="shared" si="9"/>
        <v>2290</v>
      </c>
      <c r="Z41" s="60">
        <f>VLOOKUP($A41,[3]!CurveTable,MATCH($Z$4,[3]!CurveType,0))</f>
        <v>5.7361328985604802E-2</v>
      </c>
      <c r="AA41" s="55">
        <f t="shared" si="10"/>
        <v>0.70147059259594746</v>
      </c>
      <c r="AB41" s="7">
        <f t="shared" si="11"/>
        <v>1</v>
      </c>
      <c r="AC41" s="7">
        <f t="shared" si="12"/>
        <v>31</v>
      </c>
      <c r="AD41" s="43">
        <f t="shared" si="13"/>
        <v>19526303.859634195</v>
      </c>
      <c r="AE41" s="43">
        <f t="shared" si="14"/>
        <v>0</v>
      </c>
      <c r="AF41" s="43">
        <f t="shared" si="15"/>
        <v>19526303.859634195</v>
      </c>
      <c r="AG41" s="43">
        <f t="shared" si="16"/>
        <v>0</v>
      </c>
      <c r="AH41" s="43">
        <f t="shared" si="17"/>
        <v>0</v>
      </c>
      <c r="AI41" s="43">
        <f t="shared" si="18"/>
        <v>0</v>
      </c>
      <c r="AJ41" s="43">
        <f t="shared" si="19"/>
        <v>0</v>
      </c>
      <c r="AK41" s="43">
        <f t="shared" si="20"/>
        <v>0</v>
      </c>
      <c r="AL41" s="43">
        <f t="shared" si="21"/>
        <v>0</v>
      </c>
      <c r="AM41" s="46"/>
      <c r="AO41" s="14">
        <f>_xll.EURO(N41,O41,Z41,Z41,R41,U41,1,0)</f>
        <v>0.27667280070961053</v>
      </c>
      <c r="AP41" s="90">
        <f t="shared" si="22"/>
        <v>1762363.9629273119</v>
      </c>
      <c r="AQ41" s="7">
        <f>_xll.EURO(N41,O41,Z41,Z41,R41,U41,1,1)</f>
        <v>0.24489759369745773</v>
      </c>
      <c r="AR41" s="7">
        <f>AQ41+Put!AQ41</f>
        <v>0.49138657724122048</v>
      </c>
      <c r="AS41" s="90">
        <f t="shared" si="28"/>
        <v>3130058.297653411</v>
      </c>
      <c r="AT41" s="42">
        <f t="shared" si="29"/>
        <v>313.0058297653411</v>
      </c>
    </row>
    <row r="42" spans="1:46">
      <c r="A42" s="47">
        <f t="shared" si="23"/>
        <v>39326</v>
      </c>
      <c r="B42" s="48">
        <f t="shared" si="30"/>
        <v>205479</v>
      </c>
      <c r="C42" s="40">
        <f t="shared" si="24"/>
        <v>6164370</v>
      </c>
      <c r="D42" s="40">
        <f t="shared" si="4"/>
        <v>4299793.131692512</v>
      </c>
      <c r="E42" s="61">
        <f>VLOOKUP($A42,[3]!CurveTable,MATCH($E$4,[3]!CurveType,0))</f>
        <v>4.375</v>
      </c>
      <c r="F42" s="50"/>
      <c r="G42" s="49">
        <f t="shared" si="25"/>
        <v>4.375</v>
      </c>
      <c r="H42" s="61">
        <f>VLOOKUP($A42,[3]!CurveTable,MATCH($H$4,[3]!CurveType,0))</f>
        <v>0</v>
      </c>
      <c r="I42" s="49"/>
      <c r="J42" s="49">
        <f t="shared" si="5"/>
        <v>0</v>
      </c>
      <c r="K42" s="61"/>
      <c r="L42" s="49"/>
      <c r="M42" s="49"/>
      <c r="N42" s="49">
        <f t="shared" si="26"/>
        <v>3.9649999999999999</v>
      </c>
      <c r="O42" s="49">
        <f>Summary!$E$16</f>
        <v>5.7313275623318276</v>
      </c>
      <c r="P42" s="49"/>
      <c r="Q42" s="61">
        <f>VLOOKUP($A42,[3]!CurveTable,MATCH($Q$4,[3]!CurveType,0))</f>
        <v>0.223</v>
      </c>
      <c r="R42" s="61">
        <f>Q42+Summary!$C$26</f>
        <v>0.223</v>
      </c>
      <c r="S42" s="61"/>
      <c r="T42" s="70">
        <f t="shared" si="27"/>
        <v>39326</v>
      </c>
      <c r="U42" s="69">
        <f t="shared" si="6"/>
        <v>2321</v>
      </c>
      <c r="W42" s="7">
        <f t="shared" si="7"/>
        <v>30</v>
      </c>
      <c r="X42" s="51">
        <f t="shared" si="8"/>
        <v>39326</v>
      </c>
      <c r="Y42" s="7">
        <f t="shared" si="9"/>
        <v>2321</v>
      </c>
      <c r="Z42" s="60">
        <f>VLOOKUP($A42,[3]!CurveTable,MATCH($Z$4,[3]!CurveType,0))</f>
        <v>5.7497764598167099E-2</v>
      </c>
      <c r="AA42" s="55">
        <f t="shared" si="10"/>
        <v>0.69752353147077673</v>
      </c>
      <c r="AB42" s="7">
        <f t="shared" si="11"/>
        <v>1</v>
      </c>
      <c r="AC42" s="7">
        <f t="shared" si="12"/>
        <v>30</v>
      </c>
      <c r="AD42" s="43">
        <f t="shared" si="13"/>
        <v>18811594.951154739</v>
      </c>
      <c r="AE42" s="43">
        <f t="shared" si="14"/>
        <v>0</v>
      </c>
      <c r="AF42" s="43">
        <f t="shared" si="15"/>
        <v>18811594.951154739</v>
      </c>
      <c r="AG42" s="43">
        <f t="shared" si="16"/>
        <v>0</v>
      </c>
      <c r="AH42" s="43">
        <f t="shared" si="17"/>
        <v>0</v>
      </c>
      <c r="AI42" s="43">
        <f t="shared" si="18"/>
        <v>0</v>
      </c>
      <c r="AJ42" s="43">
        <f t="shared" si="19"/>
        <v>0</v>
      </c>
      <c r="AK42" s="43">
        <f t="shared" si="20"/>
        <v>0</v>
      </c>
      <c r="AL42" s="43">
        <f t="shared" si="21"/>
        <v>0</v>
      </c>
      <c r="AM42" s="46"/>
      <c r="AO42" s="14">
        <f>_xll.EURO(N42,O42,Z42,Z42,R42,U42,1,0)</f>
        <v>0.28015972013374835</v>
      </c>
      <c r="AP42" s="90">
        <f t="shared" ref="AP42:AP73" si="31">AO42*C42</f>
        <v>1727008.1740008744</v>
      </c>
      <c r="AQ42" s="7">
        <f>_xll.EURO(N42,O42,Z42,Z42,R42,U42,1,1)</f>
        <v>0.2457040187801286</v>
      </c>
      <c r="AR42" s="7">
        <f>AQ42+Put!AQ42</f>
        <v>0.48988802301652812</v>
      </c>
      <c r="AS42" s="90">
        <f t="shared" si="28"/>
        <v>3019851.0324423956</v>
      </c>
      <c r="AT42" s="42">
        <f t="shared" si="29"/>
        <v>301.98510324423955</v>
      </c>
    </row>
    <row r="43" spans="1:46">
      <c r="A43" s="47">
        <f t="shared" si="23"/>
        <v>39356</v>
      </c>
      <c r="B43" s="48">
        <f t="shared" si="30"/>
        <v>205479</v>
      </c>
      <c r="C43" s="40">
        <f t="shared" si="24"/>
        <v>6369849</v>
      </c>
      <c r="D43" s="40">
        <f t="shared" si="4"/>
        <v>4418828.6491630767</v>
      </c>
      <c r="E43" s="61">
        <f>VLOOKUP($A43,[3]!CurveTable,MATCH($E$4,[3]!CurveType,0))</f>
        <v>4.4050000000000002</v>
      </c>
      <c r="F43" s="50"/>
      <c r="G43" s="49">
        <f t="shared" si="25"/>
        <v>4.4050000000000002</v>
      </c>
      <c r="H43" s="61">
        <f>VLOOKUP($A43,[3]!CurveTable,MATCH($H$4,[3]!CurveType,0))</f>
        <v>0</v>
      </c>
      <c r="I43" s="49"/>
      <c r="J43" s="49">
        <f t="shared" si="5"/>
        <v>0</v>
      </c>
      <c r="K43" s="61"/>
      <c r="L43" s="49"/>
      <c r="M43" s="49"/>
      <c r="N43" s="49">
        <f t="shared" si="26"/>
        <v>3.9950000000000001</v>
      </c>
      <c r="O43" s="49">
        <f>Summary!$E$16</f>
        <v>5.7313275623318276</v>
      </c>
      <c r="P43" s="49"/>
      <c r="Q43" s="61">
        <f>VLOOKUP($A43,[3]!CurveTable,MATCH($Q$4,[3]!CurveType,0))</f>
        <v>0.223</v>
      </c>
      <c r="R43" s="61">
        <f>Q43+Summary!$C$26</f>
        <v>0.223</v>
      </c>
      <c r="S43" s="61"/>
      <c r="T43" s="70">
        <f t="shared" si="27"/>
        <v>39356</v>
      </c>
      <c r="U43" s="69">
        <f t="shared" si="6"/>
        <v>2351</v>
      </c>
      <c r="W43" s="7">
        <f t="shared" si="7"/>
        <v>31</v>
      </c>
      <c r="X43" s="51">
        <f t="shared" si="8"/>
        <v>39356</v>
      </c>
      <c r="Y43" s="7">
        <f t="shared" si="9"/>
        <v>2351</v>
      </c>
      <c r="Z43" s="60">
        <f>VLOOKUP($A43,[3]!CurveTable,MATCH($Z$4,[3]!CurveType,0))</f>
        <v>5.7629799067833602E-2</v>
      </c>
      <c r="AA43" s="55">
        <f t="shared" si="10"/>
        <v>0.69371010979429448</v>
      </c>
      <c r="AB43" s="7">
        <f t="shared" si="11"/>
        <v>1</v>
      </c>
      <c r="AC43" s="7">
        <f t="shared" si="12"/>
        <v>31</v>
      </c>
      <c r="AD43" s="43">
        <f t="shared" si="13"/>
        <v>19464940.199563354</v>
      </c>
      <c r="AE43" s="43">
        <f t="shared" si="14"/>
        <v>0</v>
      </c>
      <c r="AF43" s="43">
        <f t="shared" si="15"/>
        <v>19464940.199563354</v>
      </c>
      <c r="AG43" s="43">
        <f t="shared" si="16"/>
        <v>0</v>
      </c>
      <c r="AH43" s="43">
        <f t="shared" si="17"/>
        <v>0</v>
      </c>
      <c r="AI43" s="43">
        <f t="shared" si="18"/>
        <v>0</v>
      </c>
      <c r="AJ43" s="43">
        <f t="shared" si="19"/>
        <v>0</v>
      </c>
      <c r="AK43" s="43">
        <f t="shared" si="20"/>
        <v>0</v>
      </c>
      <c r="AL43" s="43">
        <f t="shared" si="21"/>
        <v>0</v>
      </c>
      <c r="AM43" s="46"/>
      <c r="AO43" s="14">
        <f>_xll.EURO(N43,O43,Z43,Z43,R43,U43,1,0)</f>
        <v>0.28972051061882664</v>
      </c>
      <c r="AP43" s="90">
        <f t="shared" si="31"/>
        <v>1845475.9048448224</v>
      </c>
      <c r="AQ43" s="7">
        <f>_xll.EURO(N43,O43,Z43,Z43,R43,U43,1,1)</f>
        <v>0.24931754331762457</v>
      </c>
      <c r="AR43" s="7">
        <f>AQ43+Put!AQ43</f>
        <v>0.48844174929404394</v>
      </c>
      <c r="AS43" s="90">
        <f t="shared" si="28"/>
        <v>3111300.1882989164</v>
      </c>
      <c r="AT43" s="42">
        <f t="shared" si="29"/>
        <v>311.13001882989164</v>
      </c>
    </row>
    <row r="44" spans="1:46">
      <c r="A44" s="47">
        <f t="shared" si="23"/>
        <v>39387</v>
      </c>
      <c r="B44" s="48">
        <f t="shared" si="30"/>
        <v>205479</v>
      </c>
      <c r="C44" s="40">
        <f t="shared" si="24"/>
        <v>6164370</v>
      </c>
      <c r="D44" s="40">
        <f t="shared" si="4"/>
        <v>4252035.9374988237</v>
      </c>
      <c r="E44" s="61">
        <f>VLOOKUP($A44,[3]!CurveTable,MATCH($E$4,[3]!CurveType,0))</f>
        <v>4.5149999999999997</v>
      </c>
      <c r="F44" s="50"/>
      <c r="G44" s="49">
        <f t="shared" si="25"/>
        <v>4.5149999999999997</v>
      </c>
      <c r="H44" s="61">
        <f>VLOOKUP($A44,[3]!CurveTable,MATCH($H$4,[3]!CurveType,0))</f>
        <v>0</v>
      </c>
      <c r="I44" s="49"/>
      <c r="J44" s="49">
        <f t="shared" si="5"/>
        <v>0</v>
      </c>
      <c r="K44" s="61"/>
      <c r="L44" s="49"/>
      <c r="M44" s="49"/>
      <c r="N44" s="49">
        <f t="shared" si="26"/>
        <v>4.1049999999999995</v>
      </c>
      <c r="O44" s="49">
        <f>Summary!$E$16</f>
        <v>5.7313275623318276</v>
      </c>
      <c r="P44" s="49"/>
      <c r="Q44" s="61">
        <f>VLOOKUP($A44,[3]!CurveTable,MATCH($Q$4,[3]!CurveType,0))</f>
        <v>0.223</v>
      </c>
      <c r="R44" s="61">
        <f>Q44+Summary!$C$26</f>
        <v>0.223</v>
      </c>
      <c r="S44" s="61"/>
      <c r="T44" s="70">
        <f t="shared" si="27"/>
        <v>39387</v>
      </c>
      <c r="U44" s="69">
        <f t="shared" si="6"/>
        <v>2382</v>
      </c>
      <c r="W44" s="7">
        <f t="shared" si="7"/>
        <v>30</v>
      </c>
      <c r="X44" s="51">
        <f t="shared" si="8"/>
        <v>39387</v>
      </c>
      <c r="Y44" s="7">
        <f t="shared" si="9"/>
        <v>2382</v>
      </c>
      <c r="Z44" s="60">
        <f>VLOOKUP($A44,[3]!CurveTable,MATCH($Z$4,[3]!CurveType,0))</f>
        <v>5.7766234692581402E-2</v>
      </c>
      <c r="AA44" s="55">
        <f t="shared" si="10"/>
        <v>0.68977623625752893</v>
      </c>
      <c r="AB44" s="7">
        <f t="shared" si="11"/>
        <v>1</v>
      </c>
      <c r="AC44" s="7">
        <f t="shared" si="12"/>
        <v>30</v>
      </c>
      <c r="AD44" s="43">
        <f t="shared" si="13"/>
        <v>19197942.257807188</v>
      </c>
      <c r="AE44" s="43">
        <f t="shared" si="14"/>
        <v>0</v>
      </c>
      <c r="AF44" s="43">
        <f t="shared" si="15"/>
        <v>19197942.257807188</v>
      </c>
      <c r="AG44" s="43">
        <f t="shared" si="16"/>
        <v>0</v>
      </c>
      <c r="AH44" s="43">
        <f t="shared" si="17"/>
        <v>0</v>
      </c>
      <c r="AI44" s="43">
        <f t="shared" si="18"/>
        <v>0</v>
      </c>
      <c r="AJ44" s="43">
        <f t="shared" si="19"/>
        <v>0</v>
      </c>
      <c r="AK44" s="43">
        <f t="shared" si="20"/>
        <v>0</v>
      </c>
      <c r="AL44" s="43">
        <f t="shared" si="21"/>
        <v>0</v>
      </c>
      <c r="AM44" s="46"/>
      <c r="AO44" s="14">
        <f>_xll.EURO(N44,O44,Z44,Z44,R44,U44,1,0)</f>
        <v>0.31999139671018384</v>
      </c>
      <c r="AP44" s="90">
        <f t="shared" si="31"/>
        <v>1972545.366138356</v>
      </c>
      <c r="AQ44" s="7">
        <f>_xll.EURO(N44,O44,Z44,Z44,R44,U44,1,1)</f>
        <v>0.26181202766385397</v>
      </c>
      <c r="AR44" s="7">
        <f>AQ44+Put!AQ44</f>
        <v>0.48731859923728238</v>
      </c>
      <c r="AS44" s="90">
        <f t="shared" si="28"/>
        <v>3004012.1535803266</v>
      </c>
      <c r="AT44" s="42">
        <f t="shared" si="29"/>
        <v>300.40121535803269</v>
      </c>
    </row>
    <row r="45" spans="1:46">
      <c r="A45" s="47">
        <f t="shared" si="23"/>
        <v>39417</v>
      </c>
      <c r="B45" s="48">
        <f t="shared" si="30"/>
        <v>205479</v>
      </c>
      <c r="C45" s="40">
        <f t="shared" si="24"/>
        <v>6369849</v>
      </c>
      <c r="D45" s="40">
        <f t="shared" si="4"/>
        <v>4369562.5116546461</v>
      </c>
      <c r="E45" s="61">
        <f>VLOOKUP($A45,[3]!CurveTable,MATCH($E$4,[3]!CurveType,0))</f>
        <v>4.6349999999999998</v>
      </c>
      <c r="F45" s="50"/>
      <c r="G45" s="49">
        <f t="shared" si="25"/>
        <v>4.6349999999999998</v>
      </c>
      <c r="H45" s="61">
        <f>VLOOKUP($A45,[3]!CurveTable,MATCH($H$4,[3]!CurveType,0))</f>
        <v>0</v>
      </c>
      <c r="I45" s="49"/>
      <c r="J45" s="49">
        <f t="shared" si="5"/>
        <v>0</v>
      </c>
      <c r="K45" s="61"/>
      <c r="L45" s="49"/>
      <c r="M45" s="49"/>
      <c r="N45" s="49">
        <f t="shared" si="26"/>
        <v>4.2249999999999996</v>
      </c>
      <c r="O45" s="49">
        <f>Summary!$E$16</f>
        <v>5.7313275623318276</v>
      </c>
      <c r="P45" s="49"/>
      <c r="Q45" s="61">
        <f>VLOOKUP($A45,[3]!CurveTable,MATCH($Q$4,[3]!CurveType,0))</f>
        <v>0.223</v>
      </c>
      <c r="R45" s="61">
        <f>Q45+Summary!$C$26</f>
        <v>0.223</v>
      </c>
      <c r="S45" s="61"/>
      <c r="T45" s="70">
        <f t="shared" si="27"/>
        <v>39417</v>
      </c>
      <c r="U45" s="69">
        <f t="shared" si="6"/>
        <v>2412</v>
      </c>
      <c r="W45" s="7">
        <f t="shared" si="7"/>
        <v>31</v>
      </c>
      <c r="X45" s="51">
        <f t="shared" si="8"/>
        <v>39417</v>
      </c>
      <c r="Y45" s="7">
        <f t="shared" si="9"/>
        <v>2412</v>
      </c>
      <c r="Z45" s="60">
        <f>VLOOKUP($A45,[3]!CurveTable,MATCH($Z$4,[3]!CurveType,0))</f>
        <v>5.7898269174038799E-2</v>
      </c>
      <c r="AA45" s="55">
        <f t="shared" si="10"/>
        <v>0.68597583893348901</v>
      </c>
      <c r="AB45" s="7">
        <f t="shared" si="11"/>
        <v>1</v>
      </c>
      <c r="AC45" s="7">
        <f t="shared" si="12"/>
        <v>31</v>
      </c>
      <c r="AD45" s="43">
        <f t="shared" si="13"/>
        <v>20252922.241519284</v>
      </c>
      <c r="AE45" s="43">
        <f t="shared" si="14"/>
        <v>0</v>
      </c>
      <c r="AF45" s="43">
        <f t="shared" si="15"/>
        <v>20252922.241519284</v>
      </c>
      <c r="AG45" s="43">
        <f t="shared" si="16"/>
        <v>0</v>
      </c>
      <c r="AH45" s="43">
        <f t="shared" si="17"/>
        <v>0</v>
      </c>
      <c r="AI45" s="43">
        <f t="shared" si="18"/>
        <v>0</v>
      </c>
      <c r="AJ45" s="43">
        <f t="shared" si="19"/>
        <v>0</v>
      </c>
      <c r="AK45" s="43">
        <f t="shared" si="20"/>
        <v>0</v>
      </c>
      <c r="AL45" s="43">
        <f t="shared" si="21"/>
        <v>0</v>
      </c>
      <c r="AM45" s="46"/>
      <c r="AO45" s="14">
        <f>_xll.EURO(N45,O45,Z45,Z45,R45,U45,1,0)</f>
        <v>0.35422441403681615</v>
      </c>
      <c r="AP45" s="90">
        <f t="shared" si="31"/>
        <v>2256356.0295279995</v>
      </c>
      <c r="AQ45" s="7">
        <f>_xll.EURO(N45,O45,Z45,Z45,R45,U45,1,1)</f>
        <v>0.27495440014624434</v>
      </c>
      <c r="AR45" s="7">
        <f>AQ45+Put!AQ45</f>
        <v>0.48674524448918721</v>
      </c>
      <c r="AS45" s="90">
        <f t="shared" si="28"/>
        <v>3100493.7088642046</v>
      </c>
      <c r="AT45" s="42">
        <f t="shared" si="29"/>
        <v>310.04937088642043</v>
      </c>
    </row>
    <row r="46" spans="1:46">
      <c r="A46" s="47">
        <f t="shared" si="23"/>
        <v>39448</v>
      </c>
      <c r="B46" s="48">
        <f t="shared" si="30"/>
        <v>205479</v>
      </c>
      <c r="C46" s="40">
        <f t="shared" si="24"/>
        <v>6369849</v>
      </c>
      <c r="D46" s="40">
        <f t="shared" ref="D46:D109" si="32">C46*AA46</f>
        <v>4344591.7698788298</v>
      </c>
      <c r="E46" s="61">
        <f>VLOOKUP($A46,[3]!CurveTable,MATCH($E$4,[3]!CurveType,0))</f>
        <v>4.665</v>
      </c>
      <c r="F46" s="50"/>
      <c r="G46" s="49">
        <f t="shared" si="25"/>
        <v>4.665</v>
      </c>
      <c r="H46" s="61">
        <f>VLOOKUP($A46,[3]!CurveTable,MATCH($H$4,[3]!CurveType,0))</f>
        <v>0</v>
      </c>
      <c r="I46" s="49"/>
      <c r="J46" s="49">
        <f t="shared" ref="J46:J109" si="33">H46</f>
        <v>0</v>
      </c>
      <c r="K46" s="61"/>
      <c r="L46" s="49"/>
      <c r="M46" s="49"/>
      <c r="N46" s="49">
        <f t="shared" si="26"/>
        <v>4.2549999999999999</v>
      </c>
      <c r="O46" s="49">
        <f>Summary!$E$16</f>
        <v>5.7313275623318276</v>
      </c>
      <c r="P46" s="49"/>
      <c r="Q46" s="61">
        <f>VLOOKUP($A46,[3]!CurveTable,MATCH($Q$4,[3]!CurveType,0))</f>
        <v>0.223</v>
      </c>
      <c r="R46" s="61">
        <f>Q46+Summary!$C$26</f>
        <v>0.223</v>
      </c>
      <c r="S46" s="61"/>
      <c r="T46" s="70">
        <f t="shared" si="27"/>
        <v>39448</v>
      </c>
      <c r="U46" s="69">
        <f t="shared" si="6"/>
        <v>2443</v>
      </c>
      <c r="W46" s="7">
        <f t="shared" ref="W46:W109" si="34">A47-A46</f>
        <v>31</v>
      </c>
      <c r="X46" s="51">
        <f t="shared" ref="X46:X109" si="35">CHOOSE(F$3,A47+24,A46)</f>
        <v>39448</v>
      </c>
      <c r="Y46" s="7">
        <f t="shared" ref="Y46:Y109" si="36">X46-C$3</f>
        <v>2443</v>
      </c>
      <c r="Z46" s="60">
        <f>VLOOKUP($A46,[3]!CurveTable,MATCH($Z$4,[3]!CurveType,0))</f>
        <v>5.8034704810969701E-2</v>
      </c>
      <c r="AA46" s="55">
        <f t="shared" ref="AA46:AA109" si="37">1/(1+CHOOSE(F$3,(Z47+($K$3/10000))/2,(Z46+($K$3/10000))/2))^(2*Y46/365.25)</f>
        <v>0.68205569235296315</v>
      </c>
      <c r="AB46" s="7">
        <f t="shared" ref="AB46:AB109" si="38">IF(AND(mthbeg&lt;=A46,mthend&gt;=A46),1,0)</f>
        <v>1</v>
      </c>
      <c r="AC46" s="7">
        <f t="shared" ref="AC46:AC109" si="39">W46*AB46</f>
        <v>31</v>
      </c>
      <c r="AD46" s="43">
        <f t="shared" ref="AD46:AD109" si="40">$D46*E46</f>
        <v>20267520.606484741</v>
      </c>
      <c r="AE46" s="43">
        <f t="shared" ref="AE46:AE109" si="41">$D46*F46</f>
        <v>0</v>
      </c>
      <c r="AF46" s="43">
        <f t="shared" ref="AF46:AF109" si="42">$D46*G46</f>
        <v>20267520.606484741</v>
      </c>
      <c r="AG46" s="43">
        <f t="shared" ref="AG46:AG109" si="43">$D46*H46</f>
        <v>0</v>
      </c>
      <c r="AH46" s="43">
        <f t="shared" ref="AH46:AH109" si="44">$D46*I46</f>
        <v>0</v>
      </c>
      <c r="AI46" s="43">
        <f t="shared" ref="AI46:AI109" si="45">$D46*J46</f>
        <v>0</v>
      </c>
      <c r="AJ46" s="43">
        <f t="shared" ref="AJ46:AJ109" si="46">$D46*K46</f>
        <v>0</v>
      </c>
      <c r="AK46" s="43">
        <f t="shared" ref="AK46:AK109" si="47">$D46*L46</f>
        <v>0</v>
      </c>
      <c r="AL46" s="43">
        <f t="shared" ref="AL46:AL109" si="48">$D46*M46</f>
        <v>0</v>
      </c>
      <c r="AM46" s="46"/>
      <c r="AO46" s="14">
        <f>_xll.EURO(N46,O46,Z46,Z46,R46,U46,1,0)</f>
        <v>0.36453160189898404</v>
      </c>
      <c r="AP46" s="90">
        <f t="shared" si="31"/>
        <v>2322011.2598246415</v>
      </c>
      <c r="AQ46" s="7">
        <f>_xll.EURO(N46,O46,Z46,Z46,R46,U46,1,1)</f>
        <v>0.27795903616351936</v>
      </c>
      <c r="AR46" s="7">
        <f>AQ46+Put!AQ46</f>
        <v>0.48546933107224766</v>
      </c>
      <c r="AS46" s="90">
        <f t="shared" si="28"/>
        <v>3092366.3330612257</v>
      </c>
      <c r="AT46" s="42">
        <f t="shared" si="29"/>
        <v>309.2366333061226</v>
      </c>
    </row>
    <row r="47" spans="1:46">
      <c r="A47" s="47">
        <f t="shared" si="23"/>
        <v>39479</v>
      </c>
      <c r="B47" s="48">
        <f t="shared" si="30"/>
        <v>205479</v>
      </c>
      <c r="C47" s="40">
        <f t="shared" si="24"/>
        <v>5958891</v>
      </c>
      <c r="D47" s="40">
        <f t="shared" si="32"/>
        <v>4040978.5827209842</v>
      </c>
      <c r="E47" s="61">
        <f>VLOOKUP($A47,[3]!CurveTable,MATCH($E$4,[3]!CurveType,0))</f>
        <v>4.5449999999999999</v>
      </c>
      <c r="F47" s="50"/>
      <c r="G47" s="49">
        <f t="shared" si="25"/>
        <v>4.5449999999999999</v>
      </c>
      <c r="H47" s="61">
        <f>VLOOKUP($A47,[3]!CurveTable,MATCH($H$4,[3]!CurveType,0))</f>
        <v>0</v>
      </c>
      <c r="I47" s="49"/>
      <c r="J47" s="49">
        <f t="shared" si="33"/>
        <v>0</v>
      </c>
      <c r="K47" s="61"/>
      <c r="L47" s="49"/>
      <c r="M47" s="49"/>
      <c r="N47" s="49">
        <f t="shared" si="26"/>
        <v>4.1349999999999998</v>
      </c>
      <c r="O47" s="49">
        <f>Summary!$E$16</f>
        <v>5.7313275623318276</v>
      </c>
      <c r="P47" s="49"/>
      <c r="Q47" s="61">
        <f>VLOOKUP($A47,[3]!CurveTable,MATCH($Q$4,[3]!CurveType,0))</f>
        <v>0.223</v>
      </c>
      <c r="R47" s="61">
        <f>Q47+Summary!$C$26</f>
        <v>0.223</v>
      </c>
      <c r="S47" s="61"/>
      <c r="T47" s="70">
        <f t="shared" si="27"/>
        <v>39479</v>
      </c>
      <c r="U47" s="69">
        <f t="shared" si="6"/>
        <v>2474</v>
      </c>
      <c r="W47" s="7">
        <f t="shared" si="34"/>
        <v>29</v>
      </c>
      <c r="X47" s="51">
        <f t="shared" si="35"/>
        <v>39479</v>
      </c>
      <c r="Y47" s="7">
        <f t="shared" si="36"/>
        <v>2474</v>
      </c>
      <c r="Z47" s="60">
        <f>VLOOKUP($A47,[3]!CurveTable,MATCH($Z$4,[3]!CurveType,0))</f>
        <v>5.8171140454091705E-2</v>
      </c>
      <c r="AA47" s="55">
        <f t="shared" si="37"/>
        <v>0.67814272533613795</v>
      </c>
      <c r="AB47" s="7">
        <f t="shared" si="38"/>
        <v>1</v>
      </c>
      <c r="AC47" s="7">
        <f t="shared" si="39"/>
        <v>29</v>
      </c>
      <c r="AD47" s="43">
        <f t="shared" si="40"/>
        <v>18366247.658466872</v>
      </c>
      <c r="AE47" s="43">
        <f t="shared" si="41"/>
        <v>0</v>
      </c>
      <c r="AF47" s="43">
        <f t="shared" si="42"/>
        <v>18366247.658466872</v>
      </c>
      <c r="AG47" s="43">
        <f t="shared" si="43"/>
        <v>0</v>
      </c>
      <c r="AH47" s="43">
        <f t="shared" si="44"/>
        <v>0</v>
      </c>
      <c r="AI47" s="43">
        <f t="shared" si="45"/>
        <v>0</v>
      </c>
      <c r="AJ47" s="43">
        <f t="shared" si="46"/>
        <v>0</v>
      </c>
      <c r="AK47" s="43">
        <f t="shared" si="47"/>
        <v>0</v>
      </c>
      <c r="AL47" s="43">
        <f t="shared" si="48"/>
        <v>0</v>
      </c>
      <c r="AM47" s="53"/>
      <c r="AO47" s="14">
        <f>_xll.EURO(N47,O47,Z47,Z47,R47,U47,1,0)</f>
        <v>0.33392526852496685</v>
      </c>
      <c r="AP47" s="90">
        <f t="shared" si="31"/>
        <v>1989824.2772860082</v>
      </c>
      <c r="AQ47" s="7">
        <f>_xll.EURO(N47,O47,Z47,Z47,R47,U47,1,1)</f>
        <v>0.26480865864998404</v>
      </c>
      <c r="AR47" s="7">
        <f>AQ47+Put!AQ47</f>
        <v>0.48280122073236909</v>
      </c>
      <c r="AS47" s="90">
        <f t="shared" si="28"/>
        <v>2876959.8490111274</v>
      </c>
      <c r="AT47" s="42">
        <f t="shared" si="29"/>
        <v>287.69598490111275</v>
      </c>
    </row>
    <row r="48" spans="1:46">
      <c r="A48" s="47">
        <f t="shared" si="23"/>
        <v>39508</v>
      </c>
      <c r="B48" s="48">
        <f t="shared" si="30"/>
        <v>205479</v>
      </c>
      <c r="C48" s="40">
        <f t="shared" si="24"/>
        <v>6369849</v>
      </c>
      <c r="D48" s="40">
        <f t="shared" si="32"/>
        <v>4296391.9836579496</v>
      </c>
      <c r="E48" s="61">
        <f>VLOOKUP($A48,[3]!CurveTable,MATCH($E$4,[3]!CurveType,0))</f>
        <v>4.4060000000000006</v>
      </c>
      <c r="F48" s="50"/>
      <c r="G48" s="49">
        <f t="shared" si="25"/>
        <v>4.4060000000000006</v>
      </c>
      <c r="H48" s="61">
        <f>VLOOKUP($A48,[3]!CurveTable,MATCH($H$4,[3]!CurveType,0))</f>
        <v>0</v>
      </c>
      <c r="I48" s="49"/>
      <c r="J48" s="49">
        <f t="shared" si="33"/>
        <v>0</v>
      </c>
      <c r="K48" s="61"/>
      <c r="L48" s="49"/>
      <c r="M48" s="49"/>
      <c r="N48" s="49">
        <f t="shared" si="26"/>
        <v>3.9960000000000004</v>
      </c>
      <c r="O48" s="49">
        <f>Summary!$E$16</f>
        <v>5.7313275623318276</v>
      </c>
      <c r="P48" s="49"/>
      <c r="Q48" s="61">
        <f>VLOOKUP($A48,[3]!CurveTable,MATCH($Q$4,[3]!CurveType,0))</f>
        <v>0.20800000000000002</v>
      </c>
      <c r="R48" s="61">
        <f>Q48+Summary!$C$26</f>
        <v>0.20800000000000002</v>
      </c>
      <c r="S48" s="61"/>
      <c r="T48" s="70">
        <f t="shared" si="27"/>
        <v>39508</v>
      </c>
      <c r="U48" s="69">
        <f t="shared" si="6"/>
        <v>2503</v>
      </c>
      <c r="W48" s="7">
        <f t="shared" si="34"/>
        <v>31</v>
      </c>
      <c r="X48" s="51">
        <f t="shared" si="35"/>
        <v>39508</v>
      </c>
      <c r="Y48" s="7">
        <f t="shared" si="36"/>
        <v>2503</v>
      </c>
      <c r="Z48" s="60">
        <f>VLOOKUP($A48,[3]!CurveTable,MATCH($Z$4,[3]!CurveType,0))</f>
        <v>5.8298773803261601E-2</v>
      </c>
      <c r="AA48" s="55">
        <f t="shared" si="37"/>
        <v>0.67448882754645356</v>
      </c>
      <c r="AB48" s="7">
        <f t="shared" si="38"/>
        <v>1</v>
      </c>
      <c r="AC48" s="7">
        <f t="shared" si="39"/>
        <v>31</v>
      </c>
      <c r="AD48" s="43">
        <f t="shared" si="40"/>
        <v>18929903.079996929</v>
      </c>
      <c r="AE48" s="43">
        <f t="shared" si="41"/>
        <v>0</v>
      </c>
      <c r="AF48" s="43">
        <f t="shared" si="42"/>
        <v>18929903.079996929</v>
      </c>
      <c r="AG48" s="43">
        <f t="shared" si="43"/>
        <v>0</v>
      </c>
      <c r="AH48" s="43">
        <f t="shared" si="44"/>
        <v>0</v>
      </c>
      <c r="AI48" s="43">
        <f t="shared" si="45"/>
        <v>0</v>
      </c>
      <c r="AJ48" s="43">
        <f t="shared" si="46"/>
        <v>0</v>
      </c>
      <c r="AK48" s="43">
        <f t="shared" si="47"/>
        <v>0</v>
      </c>
      <c r="AL48" s="43">
        <f t="shared" si="48"/>
        <v>0</v>
      </c>
      <c r="AM48" s="53"/>
      <c r="AO48" s="14">
        <f>_xll.EURO(N48,O48,Z48,Z48,R48,U48,1,0)</f>
        <v>0.2605916723732763</v>
      </c>
      <c r="AP48" s="90">
        <f t="shared" si="31"/>
        <v>1659929.6036752416</v>
      </c>
      <c r="AQ48" s="7">
        <f>_xll.EURO(N48,O48,Z48,Z48,R48,U48,1,1)</f>
        <v>0.23353904554213847</v>
      </c>
      <c r="AR48" s="7">
        <f>AQ48+Put!AQ48</f>
        <v>0.46736686567081054</v>
      </c>
      <c r="AS48" s="90">
        <f t="shared" si="28"/>
        <v>2977056.361926347</v>
      </c>
      <c r="AT48" s="42">
        <f t="shared" si="29"/>
        <v>297.7056361926347</v>
      </c>
    </row>
    <row r="49" spans="1:46">
      <c r="A49" s="47">
        <f t="shared" si="23"/>
        <v>39539</v>
      </c>
      <c r="B49" s="48">
        <f t="shared" si="30"/>
        <v>205479</v>
      </c>
      <c r="C49" s="40">
        <f t="shared" si="24"/>
        <v>6164370</v>
      </c>
      <c r="D49" s="40">
        <f t="shared" si="32"/>
        <v>4133765.7424559142</v>
      </c>
      <c r="E49" s="61">
        <f>VLOOKUP($A49,[3]!CurveTable,MATCH($E$4,[3]!CurveType,0))</f>
        <v>4.2359999999999998</v>
      </c>
      <c r="F49" s="50"/>
      <c r="G49" s="49">
        <f t="shared" si="25"/>
        <v>4.2359999999999998</v>
      </c>
      <c r="H49" s="61">
        <f>VLOOKUP($A49,[3]!CurveTable,MATCH($H$4,[3]!CurveType,0))</f>
        <v>0</v>
      </c>
      <c r="I49" s="49"/>
      <c r="J49" s="49">
        <f t="shared" si="33"/>
        <v>0</v>
      </c>
      <c r="K49" s="61"/>
      <c r="L49" s="49"/>
      <c r="M49" s="49"/>
      <c r="N49" s="49">
        <f t="shared" si="26"/>
        <v>3.8259999999999996</v>
      </c>
      <c r="O49" s="49">
        <f>Summary!$E$16</f>
        <v>5.7313275623318276</v>
      </c>
      <c r="P49" s="49"/>
      <c r="Q49" s="61">
        <f>VLOOKUP($A49,[3]!CurveTable,MATCH($Q$4,[3]!CurveType,0))</f>
        <v>0.20800000000000002</v>
      </c>
      <c r="R49" s="61">
        <f>Q49+Summary!$C$26</f>
        <v>0.20800000000000002</v>
      </c>
      <c r="S49" s="61"/>
      <c r="T49" s="70">
        <f t="shared" si="27"/>
        <v>39539</v>
      </c>
      <c r="U49" s="69">
        <f t="shared" si="6"/>
        <v>2534</v>
      </c>
      <c r="W49" s="7">
        <f t="shared" si="34"/>
        <v>30</v>
      </c>
      <c r="X49" s="51">
        <f t="shared" si="35"/>
        <v>39539</v>
      </c>
      <c r="Y49" s="7">
        <f t="shared" si="36"/>
        <v>2534</v>
      </c>
      <c r="Z49" s="60">
        <f>VLOOKUP($A49,[3]!CurveTable,MATCH($Z$4,[3]!CurveType,0))</f>
        <v>5.8435209458364702E-2</v>
      </c>
      <c r="AA49" s="55">
        <f t="shared" si="37"/>
        <v>0.67059014018560115</v>
      </c>
      <c r="AB49" s="7">
        <f t="shared" si="38"/>
        <v>1</v>
      </c>
      <c r="AC49" s="7">
        <f t="shared" si="39"/>
        <v>30</v>
      </c>
      <c r="AD49" s="43">
        <f t="shared" si="40"/>
        <v>17510631.685043253</v>
      </c>
      <c r="AE49" s="43">
        <f t="shared" si="41"/>
        <v>0</v>
      </c>
      <c r="AF49" s="43">
        <f t="shared" si="42"/>
        <v>17510631.685043253</v>
      </c>
      <c r="AG49" s="43">
        <f t="shared" si="43"/>
        <v>0</v>
      </c>
      <c r="AH49" s="43">
        <f t="shared" si="44"/>
        <v>0</v>
      </c>
      <c r="AI49" s="43">
        <f t="shared" si="45"/>
        <v>0</v>
      </c>
      <c r="AJ49" s="43">
        <f t="shared" si="46"/>
        <v>0</v>
      </c>
      <c r="AK49" s="43">
        <f t="shared" si="47"/>
        <v>0</v>
      </c>
      <c r="AL49" s="43">
        <f t="shared" si="48"/>
        <v>0</v>
      </c>
      <c r="AM49" s="53"/>
      <c r="AO49" s="14">
        <f>_xll.EURO(N49,O49,Z49,Z49,R49,U49,1,0)</f>
        <v>0.22430198722840766</v>
      </c>
      <c r="AP49" s="90">
        <f t="shared" si="31"/>
        <v>1382680.4410111792</v>
      </c>
      <c r="AQ49" s="7">
        <f>_xll.EURO(N49,O49,Z49,Z49,R49,U49,1,1)</f>
        <v>0.21429707818597094</v>
      </c>
      <c r="AR49" s="7">
        <f>AQ49+Put!AQ49</f>
        <v>0.46635849344601465</v>
      </c>
      <c r="AS49" s="90">
        <f t="shared" si="28"/>
        <v>2874806.3062438094</v>
      </c>
      <c r="AT49" s="42">
        <f t="shared" si="29"/>
        <v>287.48063062438092</v>
      </c>
    </row>
    <row r="50" spans="1:46">
      <c r="A50" s="47">
        <f t="shared" si="23"/>
        <v>39569</v>
      </c>
      <c r="B50" s="48">
        <f t="shared" si="30"/>
        <v>205479</v>
      </c>
      <c r="C50" s="40">
        <f t="shared" si="24"/>
        <v>6369849</v>
      </c>
      <c r="D50" s="40">
        <f t="shared" si="32"/>
        <v>4247666.0645976439</v>
      </c>
      <c r="E50" s="61">
        <f>VLOOKUP($A50,[3]!CurveTable,MATCH($E$4,[3]!CurveType,0))</f>
        <v>4.2949999999999999</v>
      </c>
      <c r="F50" s="50"/>
      <c r="G50" s="49">
        <f t="shared" si="25"/>
        <v>4.2949999999999999</v>
      </c>
      <c r="H50" s="61">
        <f>VLOOKUP($A50,[3]!CurveTable,MATCH($H$4,[3]!CurveType,0))</f>
        <v>0</v>
      </c>
      <c r="I50" s="49"/>
      <c r="J50" s="49">
        <f t="shared" si="33"/>
        <v>0</v>
      </c>
      <c r="K50" s="61"/>
      <c r="L50" s="49"/>
      <c r="M50" s="49"/>
      <c r="N50" s="49">
        <f t="shared" si="26"/>
        <v>3.8849999999999998</v>
      </c>
      <c r="O50" s="49">
        <f>Summary!$E$16</f>
        <v>5.7313275623318276</v>
      </c>
      <c r="P50" s="49"/>
      <c r="Q50" s="61">
        <f>VLOOKUP($A50,[3]!CurveTable,MATCH($Q$4,[3]!CurveType,0))</f>
        <v>0.20800000000000002</v>
      </c>
      <c r="R50" s="61">
        <f>Q50+Summary!$C$26</f>
        <v>0.20800000000000002</v>
      </c>
      <c r="S50" s="61"/>
      <c r="T50" s="70">
        <f t="shared" si="27"/>
        <v>39569</v>
      </c>
      <c r="U50" s="69">
        <f t="shared" si="6"/>
        <v>2564</v>
      </c>
      <c r="W50" s="7">
        <f t="shared" si="34"/>
        <v>31</v>
      </c>
      <c r="X50" s="51">
        <f t="shared" si="35"/>
        <v>39569</v>
      </c>
      <c r="Y50" s="7">
        <f t="shared" si="36"/>
        <v>2564</v>
      </c>
      <c r="Z50" s="60">
        <f>VLOOKUP($A50,[3]!CurveTable,MATCH($Z$4,[3]!CurveType,0))</f>
        <v>5.8563959206899205E-2</v>
      </c>
      <c r="AA50" s="55">
        <f t="shared" si="37"/>
        <v>0.66683936535978228</v>
      </c>
      <c r="AB50" s="7">
        <f t="shared" si="38"/>
        <v>1</v>
      </c>
      <c r="AC50" s="7">
        <f t="shared" si="39"/>
        <v>31</v>
      </c>
      <c r="AD50" s="43">
        <f t="shared" si="40"/>
        <v>18243725.74744688</v>
      </c>
      <c r="AE50" s="43">
        <f t="shared" si="41"/>
        <v>0</v>
      </c>
      <c r="AF50" s="43">
        <f t="shared" si="42"/>
        <v>18243725.74744688</v>
      </c>
      <c r="AG50" s="43">
        <f t="shared" si="43"/>
        <v>0</v>
      </c>
      <c r="AH50" s="43">
        <f t="shared" si="44"/>
        <v>0</v>
      </c>
      <c r="AI50" s="43">
        <f t="shared" si="45"/>
        <v>0</v>
      </c>
      <c r="AJ50" s="43">
        <f t="shared" si="46"/>
        <v>0</v>
      </c>
      <c r="AK50" s="43">
        <f t="shared" si="47"/>
        <v>0</v>
      </c>
      <c r="AL50" s="43">
        <f t="shared" si="48"/>
        <v>0</v>
      </c>
      <c r="AM50" s="53"/>
      <c r="AO50" s="14">
        <f>_xll.EURO(N50,O50,Z50,Z50,R50,U50,1,0)</f>
        <v>0.23882022016086046</v>
      </c>
      <c r="AP50" s="90">
        <f t="shared" si="31"/>
        <v>1521248.7405714369</v>
      </c>
      <c r="AQ50" s="7">
        <f>_xll.EURO(N50,O50,Z50,Z50,R50,U50,1,1)</f>
        <v>0.22114684312095381</v>
      </c>
      <c r="AR50" s="7">
        <f>AQ50+Put!AQ50</f>
        <v>0.46445762384489953</v>
      </c>
      <c r="AS50" s="90">
        <f t="shared" si="28"/>
        <v>2958524.9307908094</v>
      </c>
      <c r="AT50" s="42">
        <f t="shared" si="29"/>
        <v>295.85249307908094</v>
      </c>
    </row>
    <row r="51" spans="1:46">
      <c r="A51" s="47">
        <f t="shared" si="23"/>
        <v>39600</v>
      </c>
      <c r="B51" s="48">
        <f t="shared" si="30"/>
        <v>205479</v>
      </c>
      <c r="C51" s="40">
        <f t="shared" si="24"/>
        <v>6164370</v>
      </c>
      <c r="D51" s="40">
        <f t="shared" si="32"/>
        <v>4087662.3694530739</v>
      </c>
      <c r="E51" s="61">
        <f>VLOOKUP($A51,[3]!CurveTable,MATCH($E$4,[3]!CurveType,0))</f>
        <v>4.335</v>
      </c>
      <c r="F51" s="50"/>
      <c r="G51" s="49">
        <f t="shared" si="25"/>
        <v>4.335</v>
      </c>
      <c r="H51" s="61">
        <f>VLOOKUP($A51,[3]!CurveTable,MATCH($H$4,[3]!CurveType,0))</f>
        <v>0</v>
      </c>
      <c r="I51" s="49"/>
      <c r="J51" s="49">
        <f t="shared" si="33"/>
        <v>0</v>
      </c>
      <c r="K51" s="61"/>
      <c r="L51" s="49"/>
      <c r="M51" s="49"/>
      <c r="N51" s="49">
        <f t="shared" si="26"/>
        <v>3.9249999999999998</v>
      </c>
      <c r="O51" s="49">
        <f>Summary!$E$16</f>
        <v>5.7313275623318276</v>
      </c>
      <c r="P51" s="49"/>
      <c r="Q51" s="61">
        <f>VLOOKUP($A51,[3]!CurveTable,MATCH($Q$4,[3]!CurveType,0))</f>
        <v>0.20800000000000002</v>
      </c>
      <c r="R51" s="61">
        <f>Q51+Summary!$C$26</f>
        <v>0.20800000000000002</v>
      </c>
      <c r="S51" s="61"/>
      <c r="T51" s="70">
        <f t="shared" si="27"/>
        <v>39600</v>
      </c>
      <c r="U51" s="69">
        <f t="shared" si="6"/>
        <v>2595</v>
      </c>
      <c r="W51" s="7">
        <f t="shared" si="34"/>
        <v>30</v>
      </c>
      <c r="X51" s="51">
        <f t="shared" si="35"/>
        <v>39600</v>
      </c>
      <c r="Y51" s="7">
        <f t="shared" si="36"/>
        <v>2595</v>
      </c>
      <c r="Z51" s="60">
        <f>VLOOKUP($A51,[3]!CurveTable,MATCH($Z$4,[3]!CurveType,0))</f>
        <v>5.8666452328964204E-2</v>
      </c>
      <c r="AA51" s="55">
        <f t="shared" si="37"/>
        <v>0.66311113211132267</v>
      </c>
      <c r="AB51" s="7">
        <f t="shared" si="38"/>
        <v>1</v>
      </c>
      <c r="AC51" s="7">
        <f t="shared" si="39"/>
        <v>30</v>
      </c>
      <c r="AD51" s="43">
        <f t="shared" si="40"/>
        <v>17720016.371579077</v>
      </c>
      <c r="AE51" s="43">
        <f t="shared" si="41"/>
        <v>0</v>
      </c>
      <c r="AF51" s="43">
        <f t="shared" si="42"/>
        <v>17720016.371579077</v>
      </c>
      <c r="AG51" s="43">
        <f t="shared" si="43"/>
        <v>0</v>
      </c>
      <c r="AH51" s="43">
        <f t="shared" si="44"/>
        <v>0</v>
      </c>
      <c r="AI51" s="43">
        <f t="shared" si="45"/>
        <v>0</v>
      </c>
      <c r="AJ51" s="43">
        <f t="shared" si="46"/>
        <v>0</v>
      </c>
      <c r="AK51" s="43">
        <f t="shared" si="47"/>
        <v>0</v>
      </c>
      <c r="AL51" s="43">
        <f t="shared" si="48"/>
        <v>0</v>
      </c>
      <c r="AM51" s="53"/>
      <c r="AO51" s="14">
        <f>_xll.EURO(N51,O51,Z51,Z51,R51,U51,1,0)</f>
        <v>0.24950204570476053</v>
      </c>
      <c r="AP51" s="90">
        <f t="shared" si="31"/>
        <v>1538022.9254810547</v>
      </c>
      <c r="AQ51" s="7">
        <f>_xll.EURO(N51,O51,Z51,Z51,R51,U51,1,1)</f>
        <v>0.22576124601007938</v>
      </c>
      <c r="AR51" s="7">
        <f>AQ51+Put!AQ51</f>
        <v>0.46280332148584269</v>
      </c>
      <c r="AS51" s="90">
        <f t="shared" si="28"/>
        <v>2852890.9108676841</v>
      </c>
      <c r="AT51" s="42">
        <f t="shared" si="29"/>
        <v>285.28909108676839</v>
      </c>
    </row>
    <row r="52" spans="1:46">
      <c r="A52" s="47">
        <f t="shared" si="23"/>
        <v>39630</v>
      </c>
      <c r="B52" s="48">
        <f t="shared" si="30"/>
        <v>205479</v>
      </c>
      <c r="C52" s="40">
        <f t="shared" si="24"/>
        <v>6369849</v>
      </c>
      <c r="D52" s="40">
        <f t="shared" si="32"/>
        <v>4200994.5324599668</v>
      </c>
      <c r="E52" s="61">
        <f>VLOOKUP($A52,[3]!CurveTable,MATCH($E$4,[3]!CurveType,0))</f>
        <v>4.38</v>
      </c>
      <c r="F52" s="50"/>
      <c r="G52" s="49">
        <f t="shared" si="25"/>
        <v>4.38</v>
      </c>
      <c r="H52" s="61">
        <f>VLOOKUP($A52,[3]!CurveTable,MATCH($H$4,[3]!CurveType,0))</f>
        <v>0</v>
      </c>
      <c r="I52" s="49"/>
      <c r="J52" s="49">
        <f t="shared" si="33"/>
        <v>0</v>
      </c>
      <c r="K52" s="61"/>
      <c r="L52" s="49"/>
      <c r="M52" s="49"/>
      <c r="N52" s="49">
        <f t="shared" si="26"/>
        <v>3.9699999999999998</v>
      </c>
      <c r="O52" s="49">
        <f>Summary!$E$16</f>
        <v>5.7313275623318276</v>
      </c>
      <c r="P52" s="49"/>
      <c r="Q52" s="61">
        <f>VLOOKUP($A52,[3]!CurveTable,MATCH($Q$4,[3]!CurveType,0))</f>
        <v>0.20300000000000001</v>
      </c>
      <c r="R52" s="61">
        <f>Q52+Summary!$C$26</f>
        <v>0.20300000000000001</v>
      </c>
      <c r="S52" s="61"/>
      <c r="T52" s="70">
        <f t="shared" si="27"/>
        <v>39630</v>
      </c>
      <c r="U52" s="69">
        <f t="shared" si="6"/>
        <v>2625</v>
      </c>
      <c r="W52" s="7">
        <f t="shared" si="34"/>
        <v>31</v>
      </c>
      <c r="X52" s="51">
        <f t="shared" si="35"/>
        <v>39630</v>
      </c>
      <c r="Y52" s="7">
        <f t="shared" si="36"/>
        <v>2625</v>
      </c>
      <c r="Z52" s="60">
        <f>VLOOKUP($A52,[3]!CurveTable,MATCH($Z$4,[3]!CurveType,0))</f>
        <v>5.8765639224610797E-2</v>
      </c>
      <c r="AA52" s="55">
        <f t="shared" si="37"/>
        <v>0.65951242053932002</v>
      </c>
      <c r="AB52" s="7">
        <f t="shared" si="38"/>
        <v>1</v>
      </c>
      <c r="AC52" s="7">
        <f t="shared" si="39"/>
        <v>31</v>
      </c>
      <c r="AD52" s="43">
        <f t="shared" si="40"/>
        <v>18400356.052174654</v>
      </c>
      <c r="AE52" s="43">
        <f t="shared" si="41"/>
        <v>0</v>
      </c>
      <c r="AF52" s="43">
        <f t="shared" si="42"/>
        <v>18400356.052174654</v>
      </c>
      <c r="AG52" s="43">
        <f t="shared" si="43"/>
        <v>0</v>
      </c>
      <c r="AH52" s="43">
        <f t="shared" si="44"/>
        <v>0</v>
      </c>
      <c r="AI52" s="43">
        <f t="shared" si="45"/>
        <v>0</v>
      </c>
      <c r="AJ52" s="43">
        <f t="shared" si="46"/>
        <v>0</v>
      </c>
      <c r="AK52" s="43">
        <f t="shared" si="47"/>
        <v>0</v>
      </c>
      <c r="AL52" s="43">
        <f t="shared" si="48"/>
        <v>0</v>
      </c>
      <c r="AM52" s="53"/>
      <c r="AO52" s="14">
        <f>_xll.EURO(N52,O52,Z52,Z52,R52,U52,1,0)</f>
        <v>0.2485331958518453</v>
      </c>
      <c r="AP52" s="90">
        <f t="shared" si="31"/>
        <v>1583118.929063681</v>
      </c>
      <c r="AQ52" s="7">
        <f>_xll.EURO(N52,O52,Z52,Z52,R52,U52,1,1)</f>
        <v>0.22524706853902629</v>
      </c>
      <c r="AR52" s="7">
        <f>AQ52+Put!AQ52</f>
        <v>0.45673285821182491</v>
      </c>
      <c r="AS52" s="90">
        <f t="shared" si="28"/>
        <v>2909319.3401477346</v>
      </c>
      <c r="AT52" s="42">
        <f t="shared" si="29"/>
        <v>290.93193401477345</v>
      </c>
    </row>
    <row r="53" spans="1:46">
      <c r="A53" s="47">
        <f t="shared" si="23"/>
        <v>39661</v>
      </c>
      <c r="B53" s="48">
        <f t="shared" si="30"/>
        <v>205479</v>
      </c>
      <c r="C53" s="40">
        <f t="shared" si="24"/>
        <v>6369849</v>
      </c>
      <c r="D53" s="40">
        <f t="shared" si="32"/>
        <v>4177368.5427567861</v>
      </c>
      <c r="E53" s="61">
        <f>VLOOKUP($A53,[3]!CurveTable,MATCH($E$4,[3]!CurveType,0))</f>
        <v>4.415</v>
      </c>
      <c r="F53" s="50"/>
      <c r="G53" s="49">
        <f t="shared" si="25"/>
        <v>4.415</v>
      </c>
      <c r="H53" s="61">
        <f>VLOOKUP($A53,[3]!CurveTable,MATCH($H$4,[3]!CurveType,0))</f>
        <v>0</v>
      </c>
      <c r="I53" s="49"/>
      <c r="J53" s="49">
        <f t="shared" si="33"/>
        <v>0</v>
      </c>
      <c r="K53" s="61"/>
      <c r="L53" s="49"/>
      <c r="M53" s="49"/>
      <c r="N53" s="49">
        <f t="shared" si="26"/>
        <v>4.0049999999999999</v>
      </c>
      <c r="O53" s="49">
        <f>Summary!$E$16</f>
        <v>5.7313275623318276</v>
      </c>
      <c r="P53" s="49"/>
      <c r="Q53" s="61">
        <f>VLOOKUP($A53,[3]!CurveTable,MATCH($Q$4,[3]!CurveType,0))</f>
        <v>0.20300000000000001</v>
      </c>
      <c r="R53" s="61">
        <f>Q53+Summary!$C$26</f>
        <v>0.20300000000000001</v>
      </c>
      <c r="S53" s="61"/>
      <c r="T53" s="70">
        <f t="shared" si="27"/>
        <v>39661</v>
      </c>
      <c r="U53" s="69">
        <f t="shared" si="6"/>
        <v>2656</v>
      </c>
      <c r="W53" s="7">
        <f t="shared" si="34"/>
        <v>31</v>
      </c>
      <c r="X53" s="51">
        <f t="shared" si="35"/>
        <v>39661</v>
      </c>
      <c r="Y53" s="7">
        <f t="shared" si="36"/>
        <v>2656</v>
      </c>
      <c r="Z53" s="60">
        <f>VLOOKUP($A53,[3]!CurveTable,MATCH($Z$4,[3]!CurveType,0))</f>
        <v>5.8868132353548007E-2</v>
      </c>
      <c r="AA53" s="55">
        <f t="shared" si="37"/>
        <v>0.65580338603894472</v>
      </c>
      <c r="AB53" s="7">
        <f t="shared" si="38"/>
        <v>1</v>
      </c>
      <c r="AC53" s="7">
        <f t="shared" si="39"/>
        <v>31</v>
      </c>
      <c r="AD53" s="43">
        <f t="shared" si="40"/>
        <v>18443082.116271209</v>
      </c>
      <c r="AE53" s="43">
        <f t="shared" si="41"/>
        <v>0</v>
      </c>
      <c r="AF53" s="43">
        <f t="shared" si="42"/>
        <v>18443082.116271209</v>
      </c>
      <c r="AG53" s="43">
        <f t="shared" si="43"/>
        <v>0</v>
      </c>
      <c r="AH53" s="43">
        <f t="shared" si="44"/>
        <v>0</v>
      </c>
      <c r="AI53" s="43">
        <f t="shared" si="45"/>
        <v>0</v>
      </c>
      <c r="AJ53" s="43">
        <f t="shared" si="46"/>
        <v>0</v>
      </c>
      <c r="AK53" s="43">
        <f t="shared" si="47"/>
        <v>0</v>
      </c>
      <c r="AL53" s="43">
        <f t="shared" si="48"/>
        <v>0</v>
      </c>
      <c r="AM53" s="53"/>
      <c r="AO53" s="14">
        <f>_xll.EURO(N53,O53,Z53,Z53,R53,U53,1,0)</f>
        <v>0.2581186806494592</v>
      </c>
      <c r="AP53" s="90">
        <f t="shared" si="31"/>
        <v>1644177.0198162771</v>
      </c>
      <c r="AQ53" s="7">
        <f>_xll.EURO(N53,O53,Z53,Z53,R53,U53,1,1)</f>
        <v>0.2291572509767161</v>
      </c>
      <c r="AR53" s="7">
        <f>AQ53+Put!AQ53</f>
        <v>0.45521021713733206</v>
      </c>
      <c r="AS53" s="90">
        <f t="shared" si="28"/>
        <v>2899620.3464220176</v>
      </c>
      <c r="AT53" s="42">
        <f t="shared" si="29"/>
        <v>289.96203464220173</v>
      </c>
    </row>
    <row r="54" spans="1:46">
      <c r="A54" s="47">
        <f t="shared" si="23"/>
        <v>39692</v>
      </c>
      <c r="B54" s="48">
        <f t="shared" si="30"/>
        <v>205479</v>
      </c>
      <c r="C54" s="40">
        <f t="shared" si="24"/>
        <v>6164370</v>
      </c>
      <c r="D54" s="40">
        <f t="shared" si="32"/>
        <v>4019811.6496251239</v>
      </c>
      <c r="E54" s="61">
        <f>VLOOKUP($A54,[3]!CurveTable,MATCH($E$4,[3]!CurveType,0))</f>
        <v>4.42</v>
      </c>
      <c r="F54" s="50"/>
      <c r="G54" s="49">
        <f t="shared" si="25"/>
        <v>4.42</v>
      </c>
      <c r="H54" s="61">
        <f>VLOOKUP($A54,[3]!CurveTable,MATCH($H$4,[3]!CurveType,0))</f>
        <v>0</v>
      </c>
      <c r="I54" s="49"/>
      <c r="J54" s="49">
        <f t="shared" si="33"/>
        <v>0</v>
      </c>
      <c r="K54" s="61"/>
      <c r="L54" s="49"/>
      <c r="M54" s="49"/>
      <c r="N54" s="49">
        <f t="shared" si="26"/>
        <v>4.01</v>
      </c>
      <c r="O54" s="49">
        <f>Summary!$E$16</f>
        <v>5.7313275623318276</v>
      </c>
      <c r="P54" s="49"/>
      <c r="Q54" s="61">
        <f>VLOOKUP($A54,[3]!CurveTable,MATCH($Q$4,[3]!CurveType,0))</f>
        <v>0.20300000000000001</v>
      </c>
      <c r="R54" s="61">
        <f>Q54+Summary!$C$26</f>
        <v>0.20300000000000001</v>
      </c>
      <c r="S54" s="61"/>
      <c r="T54" s="70">
        <f t="shared" si="27"/>
        <v>39692</v>
      </c>
      <c r="U54" s="69">
        <f t="shared" si="6"/>
        <v>2687</v>
      </c>
      <c r="W54" s="7">
        <f t="shared" si="34"/>
        <v>30</v>
      </c>
      <c r="X54" s="51">
        <f t="shared" si="35"/>
        <v>39692</v>
      </c>
      <c r="Y54" s="7">
        <f t="shared" si="36"/>
        <v>2687</v>
      </c>
      <c r="Z54" s="60">
        <f>VLOOKUP($A54,[3]!CurveTable,MATCH($Z$4,[3]!CurveType,0))</f>
        <v>5.8970625485978104E-2</v>
      </c>
      <c r="AA54" s="55">
        <f t="shared" si="37"/>
        <v>0.65210421334623392</v>
      </c>
      <c r="AB54" s="7">
        <f t="shared" si="38"/>
        <v>1</v>
      </c>
      <c r="AC54" s="7">
        <f t="shared" si="39"/>
        <v>30</v>
      </c>
      <c r="AD54" s="43">
        <f t="shared" si="40"/>
        <v>17767567.491343047</v>
      </c>
      <c r="AE54" s="43">
        <f t="shared" si="41"/>
        <v>0</v>
      </c>
      <c r="AF54" s="43">
        <f t="shared" si="42"/>
        <v>17767567.491343047</v>
      </c>
      <c r="AG54" s="43">
        <f t="shared" si="43"/>
        <v>0</v>
      </c>
      <c r="AH54" s="43">
        <f t="shared" si="44"/>
        <v>0</v>
      </c>
      <c r="AI54" s="43">
        <f t="shared" si="45"/>
        <v>0</v>
      </c>
      <c r="AJ54" s="43">
        <f t="shared" si="46"/>
        <v>0</v>
      </c>
      <c r="AK54" s="43">
        <f t="shared" si="47"/>
        <v>0</v>
      </c>
      <c r="AL54" s="43">
        <f t="shared" si="48"/>
        <v>0</v>
      </c>
      <c r="AM54" s="53"/>
      <c r="AO54" s="14">
        <f>_xll.EURO(N54,O54,Z54,Z54,R54,U54,1,0)</f>
        <v>0.26085604814696006</v>
      </c>
      <c r="AP54" s="90">
        <f t="shared" si="31"/>
        <v>1608013.1975156763</v>
      </c>
      <c r="AQ54" s="7">
        <f>_xll.EURO(N54,O54,Z54,Z54,R54,U54,1,1)</f>
        <v>0.2296843517753861</v>
      </c>
      <c r="AR54" s="7">
        <f>AQ54+Put!AQ54</f>
        <v>0.45368485883595377</v>
      </c>
      <c r="AS54" s="90">
        <f t="shared" si="28"/>
        <v>2796681.3332625884</v>
      </c>
      <c r="AT54" s="42">
        <f t="shared" si="29"/>
        <v>279.66813332625884</v>
      </c>
    </row>
    <row r="55" spans="1:46">
      <c r="A55" s="47">
        <f t="shared" si="23"/>
        <v>39722</v>
      </c>
      <c r="B55" s="48">
        <f t="shared" si="30"/>
        <v>205479</v>
      </c>
      <c r="C55" s="40">
        <f t="shared" si="24"/>
        <v>6369849</v>
      </c>
      <c r="D55" s="40">
        <f t="shared" si="32"/>
        <v>4131062.5310741169</v>
      </c>
      <c r="E55" s="61">
        <f>VLOOKUP($A55,[3]!CurveTable,MATCH($E$4,[3]!CurveType,0))</f>
        <v>4.45</v>
      </c>
      <c r="F55" s="50"/>
      <c r="G55" s="49">
        <f t="shared" si="25"/>
        <v>4.45</v>
      </c>
      <c r="H55" s="61">
        <f>VLOOKUP($A55,[3]!CurveTable,MATCH($H$4,[3]!CurveType,0))</f>
        <v>0</v>
      </c>
      <c r="I55" s="49"/>
      <c r="J55" s="49">
        <f t="shared" si="33"/>
        <v>0</v>
      </c>
      <c r="K55" s="61"/>
      <c r="L55" s="49"/>
      <c r="M55" s="49"/>
      <c r="N55" s="49">
        <f t="shared" si="26"/>
        <v>4.04</v>
      </c>
      <c r="O55" s="49">
        <f>Summary!$E$16</f>
        <v>5.7313275623318276</v>
      </c>
      <c r="P55" s="49"/>
      <c r="Q55" s="61">
        <f>VLOOKUP($A55,[3]!CurveTable,MATCH($Q$4,[3]!CurveType,0))</f>
        <v>0.20300000000000001</v>
      </c>
      <c r="R55" s="61">
        <f>Q55+Summary!$C$26</f>
        <v>0.20300000000000001</v>
      </c>
      <c r="S55" s="61"/>
      <c r="T55" s="70">
        <f t="shared" si="27"/>
        <v>39722</v>
      </c>
      <c r="U55" s="69">
        <f t="shared" si="6"/>
        <v>2717</v>
      </c>
      <c r="W55" s="7">
        <f t="shared" si="34"/>
        <v>31</v>
      </c>
      <c r="X55" s="51">
        <f t="shared" si="35"/>
        <v>39722</v>
      </c>
      <c r="Y55" s="7">
        <f t="shared" si="36"/>
        <v>2717</v>
      </c>
      <c r="Z55" s="60">
        <f>VLOOKUP($A55,[3]!CurveTable,MATCH($Z$4,[3]!CurveType,0))</f>
        <v>5.9069812391654403E-2</v>
      </c>
      <c r="AA55" s="55">
        <f t="shared" si="37"/>
        <v>0.6485338241258336</v>
      </c>
      <c r="AB55" s="7">
        <f t="shared" si="38"/>
        <v>1</v>
      </c>
      <c r="AC55" s="7">
        <f t="shared" si="39"/>
        <v>31</v>
      </c>
      <c r="AD55" s="43">
        <f t="shared" si="40"/>
        <v>18383228.263279822</v>
      </c>
      <c r="AE55" s="43">
        <f t="shared" si="41"/>
        <v>0</v>
      </c>
      <c r="AF55" s="43">
        <f t="shared" si="42"/>
        <v>18383228.263279822</v>
      </c>
      <c r="AG55" s="43">
        <f t="shared" si="43"/>
        <v>0</v>
      </c>
      <c r="AH55" s="43">
        <f t="shared" si="44"/>
        <v>0</v>
      </c>
      <c r="AI55" s="43">
        <f t="shared" si="45"/>
        <v>0</v>
      </c>
      <c r="AJ55" s="43">
        <f t="shared" si="46"/>
        <v>0</v>
      </c>
      <c r="AK55" s="43">
        <f t="shared" si="47"/>
        <v>0</v>
      </c>
      <c r="AL55" s="43">
        <f t="shared" si="48"/>
        <v>0</v>
      </c>
      <c r="AM55" s="53"/>
      <c r="AO55" s="14">
        <f>_xll.EURO(N55,O55,Z55,Z55,R55,U55,1,0)</f>
        <v>0.2692918825967181</v>
      </c>
      <c r="AP55" s="90">
        <f t="shared" si="31"/>
        <v>1715348.6290668221</v>
      </c>
      <c r="AQ55" s="7">
        <f>_xll.EURO(N55,O55,Z55,Z55,R55,U55,1,1)</f>
        <v>0.23287763781546192</v>
      </c>
      <c r="AR55" s="7">
        <f>AQ55+Put!AQ55</f>
        <v>0.45223858134754008</v>
      </c>
      <c r="AS55" s="90">
        <f t="shared" si="28"/>
        <v>2880691.4751580469</v>
      </c>
      <c r="AT55" s="42">
        <f t="shared" si="29"/>
        <v>288.06914751580467</v>
      </c>
    </row>
    <row r="56" spans="1:46">
      <c r="A56" s="47">
        <f t="shared" si="23"/>
        <v>39753</v>
      </c>
      <c r="B56" s="48">
        <f t="shared" si="30"/>
        <v>205479</v>
      </c>
      <c r="C56" s="40">
        <f t="shared" si="24"/>
        <v>6164370</v>
      </c>
      <c r="D56" s="40">
        <f t="shared" si="32"/>
        <v>3975120.2504315767</v>
      </c>
      <c r="E56" s="61">
        <f>VLOOKUP($A56,[3]!CurveTable,MATCH($E$4,[3]!CurveType,0))</f>
        <v>4.5599999999999996</v>
      </c>
      <c r="F56" s="50"/>
      <c r="G56" s="49">
        <f t="shared" si="25"/>
        <v>4.5599999999999996</v>
      </c>
      <c r="H56" s="61">
        <f>VLOOKUP($A56,[3]!CurveTable,MATCH($H$4,[3]!CurveType,0))</f>
        <v>0</v>
      </c>
      <c r="I56" s="49"/>
      <c r="J56" s="49">
        <f t="shared" si="33"/>
        <v>0</v>
      </c>
      <c r="K56" s="61"/>
      <c r="L56" s="49"/>
      <c r="M56" s="49"/>
      <c r="N56" s="49">
        <f t="shared" si="26"/>
        <v>4.1499999999999995</v>
      </c>
      <c r="O56" s="49">
        <f>Summary!$E$16</f>
        <v>5.7313275623318276</v>
      </c>
      <c r="P56" s="49"/>
      <c r="Q56" s="61">
        <f>VLOOKUP($A56,[3]!CurveTable,MATCH($Q$4,[3]!CurveType,0))</f>
        <v>0.20300000000000001</v>
      </c>
      <c r="R56" s="61">
        <f>Q56+Summary!$C$26</f>
        <v>0.20300000000000001</v>
      </c>
      <c r="S56" s="61"/>
      <c r="T56" s="70">
        <f t="shared" si="27"/>
        <v>39753</v>
      </c>
      <c r="U56" s="69">
        <f t="shared" si="6"/>
        <v>2748</v>
      </c>
      <c r="W56" s="7">
        <f t="shared" si="34"/>
        <v>30</v>
      </c>
      <c r="X56" s="51">
        <f t="shared" si="35"/>
        <v>39753</v>
      </c>
      <c r="Y56" s="7">
        <f t="shared" si="36"/>
        <v>2748</v>
      </c>
      <c r="Z56" s="60">
        <f>VLOOKUP($A56,[3]!CurveTable,MATCH($Z$4,[3]!CurveType,0))</f>
        <v>5.9172305530955906E-2</v>
      </c>
      <c r="AA56" s="55">
        <f t="shared" si="37"/>
        <v>0.64485425930493734</v>
      </c>
      <c r="AB56" s="7">
        <f t="shared" si="38"/>
        <v>1</v>
      </c>
      <c r="AC56" s="7">
        <f t="shared" si="39"/>
        <v>30</v>
      </c>
      <c r="AD56" s="43">
        <f t="shared" si="40"/>
        <v>18126548.341967989</v>
      </c>
      <c r="AE56" s="43">
        <f t="shared" si="41"/>
        <v>0</v>
      </c>
      <c r="AF56" s="43">
        <f t="shared" si="42"/>
        <v>18126548.341967989</v>
      </c>
      <c r="AG56" s="43">
        <f t="shared" si="43"/>
        <v>0</v>
      </c>
      <c r="AH56" s="43">
        <f t="shared" si="44"/>
        <v>0</v>
      </c>
      <c r="AI56" s="43">
        <f t="shared" si="45"/>
        <v>0</v>
      </c>
      <c r="AJ56" s="43">
        <f t="shared" si="46"/>
        <v>0</v>
      </c>
      <c r="AK56" s="43">
        <f t="shared" si="47"/>
        <v>0</v>
      </c>
      <c r="AL56" s="43">
        <f t="shared" si="48"/>
        <v>0</v>
      </c>
      <c r="AM56" s="53"/>
      <c r="AO56" s="14">
        <f>_xll.EURO(N56,O56,Z56,Z56,R56,U56,1,0)</f>
        <v>0.29704470143861827</v>
      </c>
      <c r="AP56" s="90">
        <f t="shared" si="31"/>
        <v>1831093.4462071753</v>
      </c>
      <c r="AQ56" s="7">
        <f>_xll.EURO(N56,O56,Z56,Z56,R56,U56,1,1)</f>
        <v>0.2444653654637263</v>
      </c>
      <c r="AR56" s="7">
        <f>AQ56+Put!AQ56</f>
        <v>0.45115876766712415</v>
      </c>
      <c r="AS56" s="90">
        <f t="shared" si="28"/>
        <v>2781109.5726441899</v>
      </c>
      <c r="AT56" s="42">
        <f t="shared" si="29"/>
        <v>278.11095726441897</v>
      </c>
    </row>
    <row r="57" spans="1:46">
      <c r="A57" s="47">
        <f t="shared" si="23"/>
        <v>39783</v>
      </c>
      <c r="B57" s="48">
        <f t="shared" si="30"/>
        <v>205479</v>
      </c>
      <c r="C57" s="40">
        <f t="shared" si="24"/>
        <v>6369849</v>
      </c>
      <c r="D57" s="40">
        <f t="shared" si="32"/>
        <v>4085003.1034578178</v>
      </c>
      <c r="E57" s="61">
        <f>VLOOKUP($A57,[3]!CurveTable,MATCH($E$4,[3]!CurveType,0))</f>
        <v>4.68</v>
      </c>
      <c r="F57" s="50"/>
      <c r="G57" s="49">
        <f t="shared" si="25"/>
        <v>4.68</v>
      </c>
      <c r="H57" s="61">
        <f>VLOOKUP($A57,[3]!CurveTable,MATCH($H$4,[3]!CurveType,0))</f>
        <v>0</v>
      </c>
      <c r="I57" s="49"/>
      <c r="J57" s="49">
        <f t="shared" si="33"/>
        <v>0</v>
      </c>
      <c r="K57" s="61"/>
      <c r="L57" s="49"/>
      <c r="M57" s="49"/>
      <c r="N57" s="49">
        <f t="shared" si="26"/>
        <v>4.2699999999999996</v>
      </c>
      <c r="O57" s="49">
        <f>Summary!$E$16</f>
        <v>5.7313275623318276</v>
      </c>
      <c r="P57" s="49"/>
      <c r="Q57" s="61">
        <f>VLOOKUP($A57,[3]!CurveTable,MATCH($Q$4,[3]!CurveType,0))</f>
        <v>0.20499999999999999</v>
      </c>
      <c r="R57" s="61">
        <f>Q57+Summary!$C$26</f>
        <v>0.20499999999999999</v>
      </c>
      <c r="S57" s="61"/>
      <c r="T57" s="70">
        <f t="shared" si="27"/>
        <v>39783</v>
      </c>
      <c r="U57" s="69">
        <f t="shared" si="6"/>
        <v>2778</v>
      </c>
      <c r="W57" s="7">
        <f t="shared" si="34"/>
        <v>31</v>
      </c>
      <c r="X57" s="51">
        <f t="shared" si="35"/>
        <v>39783</v>
      </c>
      <c r="Y57" s="7">
        <f t="shared" si="36"/>
        <v>2778</v>
      </c>
      <c r="Z57" s="60">
        <f>VLOOKUP($A57,[3]!CurveTable,MATCH($Z$4,[3]!CurveType,0))</f>
        <v>5.9271492443281601E-2</v>
      </c>
      <c r="AA57" s="55">
        <f t="shared" si="37"/>
        <v>0.64130297334486541</v>
      </c>
      <c r="AB57" s="7">
        <f t="shared" si="38"/>
        <v>1</v>
      </c>
      <c r="AC57" s="7">
        <f t="shared" si="39"/>
        <v>31</v>
      </c>
      <c r="AD57" s="43">
        <f t="shared" si="40"/>
        <v>19117814.524182588</v>
      </c>
      <c r="AE57" s="43">
        <f t="shared" si="41"/>
        <v>0</v>
      </c>
      <c r="AF57" s="43">
        <f t="shared" si="42"/>
        <v>19117814.524182588</v>
      </c>
      <c r="AG57" s="43">
        <f t="shared" si="43"/>
        <v>0</v>
      </c>
      <c r="AH57" s="43">
        <f t="shared" si="44"/>
        <v>0</v>
      </c>
      <c r="AI57" s="43">
        <f t="shared" si="45"/>
        <v>0</v>
      </c>
      <c r="AJ57" s="43">
        <f t="shared" si="46"/>
        <v>0</v>
      </c>
      <c r="AK57" s="43">
        <f t="shared" si="47"/>
        <v>0</v>
      </c>
      <c r="AL57" s="43">
        <f t="shared" si="48"/>
        <v>0</v>
      </c>
      <c r="AM57" s="53"/>
      <c r="AO57" s="14">
        <f>_xll.EURO(N57,O57,Z57,Z57,R57,U57,1,0)</f>
        <v>0.3343103247339243</v>
      </c>
      <c r="AP57" s="90">
        <f t="shared" si="31"/>
        <v>2129506.2876960631</v>
      </c>
      <c r="AQ57" s="7">
        <f>_xll.EURO(N57,O57,Z57,Z57,R57,U57,1,1)</f>
        <v>0.25864772957025595</v>
      </c>
      <c r="AR57" s="7">
        <f>AQ57+Put!AQ57</f>
        <v>0.45245560129040879</v>
      </c>
      <c r="AS57" s="90">
        <f t="shared" si="28"/>
        <v>2882073.8594241091</v>
      </c>
      <c r="AT57" s="42">
        <f t="shared" si="29"/>
        <v>288.20738594241089</v>
      </c>
    </row>
    <row r="58" spans="1:46">
      <c r="A58" s="47">
        <f t="shared" si="23"/>
        <v>39814</v>
      </c>
      <c r="B58" s="48">
        <f t="shared" si="30"/>
        <v>205479</v>
      </c>
      <c r="C58" s="40">
        <f t="shared" si="24"/>
        <v>6369849</v>
      </c>
      <c r="D58" s="40">
        <f t="shared" si="32"/>
        <v>4061691.4030048461</v>
      </c>
      <c r="E58" s="61">
        <f>VLOOKUP($A58,[3]!CurveTable,MATCH($E$4,[3]!CurveType,0))</f>
        <v>4.72</v>
      </c>
      <c r="F58" s="50"/>
      <c r="G58" s="49">
        <f t="shared" si="25"/>
        <v>4.72</v>
      </c>
      <c r="H58" s="61">
        <f>VLOOKUP($A58,[3]!CurveTable,MATCH($H$4,[3]!CurveType,0))</f>
        <v>0</v>
      </c>
      <c r="I58" s="49"/>
      <c r="J58" s="49">
        <f t="shared" si="33"/>
        <v>0</v>
      </c>
      <c r="K58" s="61"/>
      <c r="L58" s="49"/>
      <c r="M58" s="49"/>
      <c r="N58" s="49">
        <f t="shared" si="26"/>
        <v>4.3099999999999996</v>
      </c>
      <c r="O58" s="49">
        <f>Summary!$E$16</f>
        <v>5.7313275623318276</v>
      </c>
      <c r="P58" s="49"/>
      <c r="Q58" s="61">
        <f>VLOOKUP($A58,[3]!CurveTable,MATCH($Q$4,[3]!CurveType,0))</f>
        <v>0.20499999999999999</v>
      </c>
      <c r="R58" s="61">
        <f>Q58+Summary!$C$26</f>
        <v>0.20499999999999999</v>
      </c>
      <c r="S58" s="61"/>
      <c r="T58" s="70">
        <f t="shared" si="27"/>
        <v>39814</v>
      </c>
      <c r="U58" s="69">
        <f t="shared" si="6"/>
        <v>2809</v>
      </c>
      <c r="W58" s="7">
        <f t="shared" si="34"/>
        <v>31</v>
      </c>
      <c r="X58" s="51">
        <f t="shared" si="35"/>
        <v>39814</v>
      </c>
      <c r="Y58" s="7">
        <f t="shared" si="36"/>
        <v>2809</v>
      </c>
      <c r="Z58" s="60">
        <f>VLOOKUP($A58,[3]!CurveTable,MATCH($Z$4,[3]!CurveType,0))</f>
        <v>5.9373985589453997E-2</v>
      </c>
      <c r="AA58" s="55">
        <f t="shared" si="37"/>
        <v>0.63764327898586703</v>
      </c>
      <c r="AB58" s="7">
        <f t="shared" si="38"/>
        <v>1</v>
      </c>
      <c r="AC58" s="7">
        <f t="shared" si="39"/>
        <v>31</v>
      </c>
      <c r="AD58" s="43">
        <f t="shared" si="40"/>
        <v>19171183.422182873</v>
      </c>
      <c r="AE58" s="43">
        <f t="shared" si="41"/>
        <v>0</v>
      </c>
      <c r="AF58" s="43">
        <f t="shared" si="42"/>
        <v>19171183.422182873</v>
      </c>
      <c r="AG58" s="43">
        <f t="shared" si="43"/>
        <v>0</v>
      </c>
      <c r="AH58" s="43">
        <f t="shared" si="44"/>
        <v>0</v>
      </c>
      <c r="AI58" s="43">
        <f t="shared" si="45"/>
        <v>0</v>
      </c>
      <c r="AJ58" s="43">
        <f t="shared" si="46"/>
        <v>0</v>
      </c>
      <c r="AK58" s="43">
        <f t="shared" si="47"/>
        <v>0</v>
      </c>
      <c r="AL58" s="43">
        <f t="shared" si="48"/>
        <v>0</v>
      </c>
      <c r="AM58" s="53"/>
      <c r="AO58" s="14">
        <f>_xll.EURO(N58,O58,Z58,Z58,R58,U58,1,0)</f>
        <v>0.3460825030704171</v>
      </c>
      <c r="AP58" s="90">
        <f t="shared" si="31"/>
        <v>2204493.2861005934</v>
      </c>
      <c r="AQ58" s="7">
        <f>_xll.EURO(N58,O58,Z58,Z58,R58,U58,1,1)</f>
        <v>0.26228225529374921</v>
      </c>
      <c r="AR58" s="7">
        <f>AQ58+Put!AQ58</f>
        <v>0.45128004457848447</v>
      </c>
      <c r="AS58" s="90">
        <f t="shared" si="28"/>
        <v>2874585.7406782149</v>
      </c>
      <c r="AT58" s="42">
        <f t="shared" si="29"/>
        <v>287.45857406782147</v>
      </c>
    </row>
    <row r="59" spans="1:46">
      <c r="A59" s="47">
        <f t="shared" si="23"/>
        <v>39845</v>
      </c>
      <c r="B59" s="48">
        <f t="shared" si="30"/>
        <v>205479</v>
      </c>
      <c r="C59" s="40">
        <f t="shared" si="24"/>
        <v>5753412</v>
      </c>
      <c r="D59" s="40">
        <f t="shared" si="32"/>
        <v>3647627.4283899451</v>
      </c>
      <c r="E59" s="61">
        <f>VLOOKUP($A59,[3]!CurveTable,MATCH($E$4,[3]!CurveType,0))</f>
        <v>4.5999999999999996</v>
      </c>
      <c r="F59" s="50"/>
      <c r="G59" s="49">
        <f t="shared" si="25"/>
        <v>4.5999999999999996</v>
      </c>
      <c r="H59" s="61">
        <f>VLOOKUP($A59,[3]!CurveTable,MATCH($H$4,[3]!CurveType,0))</f>
        <v>0</v>
      </c>
      <c r="I59" s="49"/>
      <c r="J59" s="49">
        <f t="shared" si="33"/>
        <v>0</v>
      </c>
      <c r="K59" s="61"/>
      <c r="L59" s="49"/>
      <c r="M59" s="49"/>
      <c r="N59" s="49">
        <f t="shared" si="26"/>
        <v>4.1899999999999995</v>
      </c>
      <c r="O59" s="49">
        <f>Summary!$E$16</f>
        <v>5.7313275623318276</v>
      </c>
      <c r="P59" s="49"/>
      <c r="Q59" s="61">
        <f>VLOOKUP($A59,[3]!CurveTable,MATCH($Q$4,[3]!CurveType,0))</f>
        <v>0.2</v>
      </c>
      <c r="R59" s="61">
        <f>Q59+Summary!$C$26</f>
        <v>0.2</v>
      </c>
      <c r="S59" s="61"/>
      <c r="T59" s="70">
        <f t="shared" si="27"/>
        <v>39845</v>
      </c>
      <c r="U59" s="69">
        <f t="shared" si="6"/>
        <v>2840</v>
      </c>
      <c r="W59" s="7">
        <f t="shared" si="34"/>
        <v>28</v>
      </c>
      <c r="X59" s="51">
        <f t="shared" si="35"/>
        <v>39845</v>
      </c>
      <c r="Y59" s="7">
        <f t="shared" si="36"/>
        <v>2840</v>
      </c>
      <c r="Z59" s="60">
        <f>VLOOKUP($A59,[3]!CurveTable,MATCH($Z$4,[3]!CurveType,0))</f>
        <v>5.9476478739117301E-2</v>
      </c>
      <c r="AA59" s="55">
        <f t="shared" si="37"/>
        <v>0.6339937811493328</v>
      </c>
      <c r="AB59" s="7">
        <f t="shared" si="38"/>
        <v>1</v>
      </c>
      <c r="AC59" s="7">
        <f t="shared" si="39"/>
        <v>28</v>
      </c>
      <c r="AD59" s="43">
        <f t="shared" si="40"/>
        <v>16779086.170593746</v>
      </c>
      <c r="AE59" s="43">
        <f t="shared" si="41"/>
        <v>0</v>
      </c>
      <c r="AF59" s="43">
        <f t="shared" si="42"/>
        <v>16779086.170593746</v>
      </c>
      <c r="AG59" s="43">
        <f t="shared" si="43"/>
        <v>0</v>
      </c>
      <c r="AH59" s="43">
        <f t="shared" si="44"/>
        <v>0</v>
      </c>
      <c r="AI59" s="43">
        <f t="shared" si="45"/>
        <v>0</v>
      </c>
      <c r="AJ59" s="43">
        <f t="shared" si="46"/>
        <v>0</v>
      </c>
      <c r="AK59" s="43">
        <f t="shared" si="47"/>
        <v>0</v>
      </c>
      <c r="AL59" s="43">
        <f t="shared" si="48"/>
        <v>0</v>
      </c>
      <c r="AM59" s="53"/>
      <c r="AO59" s="14">
        <f>_xll.EURO(N59,O59,Z59,Z59,R59,U59,1,0)</f>
        <v>0.30254156484224537</v>
      </c>
      <c r="AP59" s="90">
        <f t="shared" si="31"/>
        <v>1740646.2696621525</v>
      </c>
      <c r="AQ59" s="7">
        <f>_xll.EURO(N59,O59,Z59,Z59,R59,U59,1,1)</f>
        <v>0.24474607113165081</v>
      </c>
      <c r="AR59" s="7">
        <f>AQ59+Put!AQ59</f>
        <v>0.44399539600128723</v>
      </c>
      <c r="AS59" s="90">
        <f t="shared" si="28"/>
        <v>2554488.439298558</v>
      </c>
      <c r="AT59" s="42">
        <f t="shared" si="29"/>
        <v>255.4488439298558</v>
      </c>
    </row>
    <row r="60" spans="1:46">
      <c r="A60" s="47">
        <f t="shared" si="23"/>
        <v>39873</v>
      </c>
      <c r="B60" s="48">
        <f t="shared" si="30"/>
        <v>205479</v>
      </c>
      <c r="C60" s="40">
        <f t="shared" si="24"/>
        <v>6369849</v>
      </c>
      <c r="D60" s="40">
        <f t="shared" si="32"/>
        <v>4017503.7595798485</v>
      </c>
      <c r="E60" s="61">
        <f>VLOOKUP($A60,[3]!CurveTable,MATCH($E$4,[3]!CurveType,0))</f>
        <v>4.4610000000000003</v>
      </c>
      <c r="F60" s="50"/>
      <c r="G60" s="49">
        <f t="shared" si="25"/>
        <v>4.4610000000000003</v>
      </c>
      <c r="H60" s="61">
        <f>VLOOKUP($A60,[3]!CurveTable,MATCH($H$4,[3]!CurveType,0))</f>
        <v>0</v>
      </c>
      <c r="I60" s="49"/>
      <c r="J60" s="49">
        <f t="shared" si="33"/>
        <v>0</v>
      </c>
      <c r="K60" s="61"/>
      <c r="L60" s="49"/>
      <c r="M60" s="49"/>
      <c r="N60" s="49">
        <f t="shared" si="26"/>
        <v>4.0510000000000002</v>
      </c>
      <c r="O60" s="49">
        <f>Summary!$E$16</f>
        <v>5.7313275623318276</v>
      </c>
      <c r="P60" s="49"/>
      <c r="Q60" s="61">
        <f>VLOOKUP($A60,[3]!CurveTable,MATCH($Q$4,[3]!CurveType,0))</f>
        <v>0.19</v>
      </c>
      <c r="R60" s="61">
        <f>Q60+Summary!$C$26</f>
        <v>0.19</v>
      </c>
      <c r="S60" s="61"/>
      <c r="T60" s="70">
        <f t="shared" si="27"/>
        <v>39873</v>
      </c>
      <c r="U60" s="69">
        <f t="shared" si="6"/>
        <v>2868</v>
      </c>
      <c r="W60" s="7">
        <f t="shared" si="34"/>
        <v>31</v>
      </c>
      <c r="X60" s="51">
        <f t="shared" si="35"/>
        <v>39873</v>
      </c>
      <c r="Y60" s="7">
        <f t="shared" si="36"/>
        <v>2868</v>
      </c>
      <c r="Z60" s="60">
        <f>VLOOKUP($A60,[3]!CurveTable,MATCH($Z$4,[3]!CurveType,0))</f>
        <v>5.9569053199878499E-2</v>
      </c>
      <c r="AA60" s="55">
        <f t="shared" si="37"/>
        <v>0.63070627884269292</v>
      </c>
      <c r="AB60" s="7">
        <f t="shared" si="38"/>
        <v>1</v>
      </c>
      <c r="AC60" s="7">
        <f t="shared" si="39"/>
        <v>31</v>
      </c>
      <c r="AD60" s="43">
        <f t="shared" si="40"/>
        <v>17922084.271485705</v>
      </c>
      <c r="AE60" s="43">
        <f t="shared" si="41"/>
        <v>0</v>
      </c>
      <c r="AF60" s="43">
        <f t="shared" si="42"/>
        <v>17922084.271485705</v>
      </c>
      <c r="AG60" s="43">
        <f t="shared" si="43"/>
        <v>0</v>
      </c>
      <c r="AH60" s="43">
        <f t="shared" si="44"/>
        <v>0</v>
      </c>
      <c r="AI60" s="43">
        <f t="shared" si="45"/>
        <v>0</v>
      </c>
      <c r="AJ60" s="43">
        <f t="shared" si="46"/>
        <v>0</v>
      </c>
      <c r="AK60" s="43">
        <f t="shared" si="47"/>
        <v>0</v>
      </c>
      <c r="AL60" s="43">
        <f t="shared" si="48"/>
        <v>0</v>
      </c>
      <c r="AM60" s="53"/>
      <c r="AO60" s="14">
        <f>_xll.EURO(N60,O60,Z60,Z60,R60,U60,1,0)</f>
        <v>0.2441558833010139</v>
      </c>
      <c r="AP60" s="90">
        <f t="shared" si="31"/>
        <v>1555236.10908908</v>
      </c>
      <c r="AQ60" s="7">
        <f>_xll.EURO(N60,O60,Z60,Z60,R60,U60,1,1)</f>
        <v>0.21919981706086936</v>
      </c>
      <c r="AR60" s="7">
        <f>AQ60+Put!AQ60</f>
        <v>0.43246530785642273</v>
      </c>
      <c r="AS60" s="90">
        <f t="shared" si="28"/>
        <v>2754738.7087839264</v>
      </c>
      <c r="AT60" s="42">
        <f t="shared" si="29"/>
        <v>275.47387087839263</v>
      </c>
    </row>
    <row r="61" spans="1:46">
      <c r="A61" s="47">
        <f t="shared" si="23"/>
        <v>39904</v>
      </c>
      <c r="B61" s="48">
        <f t="shared" si="30"/>
        <v>205479</v>
      </c>
      <c r="C61" s="40">
        <f t="shared" si="24"/>
        <v>6164370</v>
      </c>
      <c r="D61" s="40">
        <f t="shared" si="32"/>
        <v>3865530.7411804441</v>
      </c>
      <c r="E61" s="61">
        <f>VLOOKUP($A61,[3]!CurveTable,MATCH($E$4,[3]!CurveType,0))</f>
        <v>4.2910000000000004</v>
      </c>
      <c r="F61" s="50"/>
      <c r="G61" s="49">
        <f t="shared" si="25"/>
        <v>4.2910000000000004</v>
      </c>
      <c r="H61" s="61">
        <f>VLOOKUP($A61,[3]!CurveTable,MATCH($H$4,[3]!CurveType,0))</f>
        <v>0</v>
      </c>
      <c r="I61" s="49"/>
      <c r="J61" s="49">
        <f t="shared" si="33"/>
        <v>0</v>
      </c>
      <c r="K61" s="61"/>
      <c r="L61" s="49"/>
      <c r="M61" s="49"/>
      <c r="N61" s="49">
        <f t="shared" si="26"/>
        <v>3.8810000000000002</v>
      </c>
      <c r="O61" s="49">
        <f>Summary!$E$16</f>
        <v>5.7313275623318276</v>
      </c>
      <c r="P61" s="49"/>
      <c r="Q61" s="61">
        <f>VLOOKUP($A61,[3]!CurveTable,MATCH($Q$4,[3]!CurveType,0))</f>
        <v>0.19</v>
      </c>
      <c r="R61" s="61">
        <f>Q61+Summary!$C$26</f>
        <v>0.19</v>
      </c>
      <c r="S61" s="61"/>
      <c r="T61" s="70">
        <f t="shared" si="27"/>
        <v>39904</v>
      </c>
      <c r="U61" s="69">
        <f t="shared" si="6"/>
        <v>2899</v>
      </c>
      <c r="W61" s="7">
        <f t="shared" si="34"/>
        <v>30</v>
      </c>
      <c r="X61" s="51">
        <f t="shared" si="35"/>
        <v>39904</v>
      </c>
      <c r="Y61" s="7">
        <f t="shared" si="36"/>
        <v>2899</v>
      </c>
      <c r="Z61" s="60">
        <f>VLOOKUP($A61,[3]!CurveTable,MATCH($Z$4,[3]!CurveType,0))</f>
        <v>5.9671546356186801E-2</v>
      </c>
      <c r="AA61" s="55">
        <f t="shared" si="37"/>
        <v>0.6270763664706116</v>
      </c>
      <c r="AB61" s="7">
        <f t="shared" si="38"/>
        <v>1</v>
      </c>
      <c r="AC61" s="7">
        <f t="shared" si="39"/>
        <v>30</v>
      </c>
      <c r="AD61" s="43">
        <f t="shared" si="40"/>
        <v>16586992.410405288</v>
      </c>
      <c r="AE61" s="43">
        <f t="shared" si="41"/>
        <v>0</v>
      </c>
      <c r="AF61" s="43">
        <f t="shared" si="42"/>
        <v>16586992.410405288</v>
      </c>
      <c r="AG61" s="43">
        <f t="shared" si="43"/>
        <v>0</v>
      </c>
      <c r="AH61" s="43">
        <f t="shared" si="44"/>
        <v>0</v>
      </c>
      <c r="AI61" s="43">
        <f t="shared" si="45"/>
        <v>0</v>
      </c>
      <c r="AJ61" s="43">
        <f t="shared" si="46"/>
        <v>0</v>
      </c>
      <c r="AK61" s="43">
        <f t="shared" si="47"/>
        <v>0</v>
      </c>
      <c r="AL61" s="43">
        <f t="shared" si="48"/>
        <v>0</v>
      </c>
      <c r="AM61" s="53"/>
      <c r="AO61" s="14">
        <f>_xll.EURO(N61,O61,Z61,Z61,R61,U61,1,0)</f>
        <v>0.20971674448270172</v>
      </c>
      <c r="AP61" s="90">
        <f t="shared" si="31"/>
        <v>1292771.6081868319</v>
      </c>
      <c r="AQ61" s="7">
        <f>_xll.EURO(N61,O61,Z61,Z61,R61,U61,1,1)</f>
        <v>0.200845863720225</v>
      </c>
      <c r="AR61" s="7">
        <f>AQ61+Put!AQ61</f>
        <v>0.43127756931528483</v>
      </c>
      <c r="AS61" s="90">
        <f t="shared" si="28"/>
        <v>2658554.5099600623</v>
      </c>
      <c r="AT61" s="42">
        <f t="shared" si="29"/>
        <v>265.85545099600625</v>
      </c>
    </row>
    <row r="62" spans="1:46">
      <c r="A62" s="47">
        <f t="shared" si="23"/>
        <v>39934</v>
      </c>
      <c r="B62" s="48">
        <f t="shared" si="30"/>
        <v>205479</v>
      </c>
      <c r="C62" s="40">
        <f t="shared" si="24"/>
        <v>6369849</v>
      </c>
      <c r="D62" s="40">
        <f t="shared" si="32"/>
        <v>3972068.6118264063</v>
      </c>
      <c r="E62" s="61">
        <f>VLOOKUP($A62,[3]!CurveTable,MATCH($E$4,[3]!CurveType,0))</f>
        <v>4.3499999999999996</v>
      </c>
      <c r="F62" s="50"/>
      <c r="G62" s="49">
        <f t="shared" si="25"/>
        <v>4.3499999999999996</v>
      </c>
      <c r="H62" s="61">
        <f>VLOOKUP($A62,[3]!CurveTable,MATCH($H$4,[3]!CurveType,0))</f>
        <v>0</v>
      </c>
      <c r="I62" s="49"/>
      <c r="J62" s="49">
        <f t="shared" si="33"/>
        <v>0</v>
      </c>
      <c r="K62" s="61"/>
      <c r="L62" s="49"/>
      <c r="M62" s="49"/>
      <c r="N62" s="49">
        <f t="shared" si="26"/>
        <v>3.9399999999999995</v>
      </c>
      <c r="O62" s="49">
        <f>Summary!$E$16</f>
        <v>5.7313275623318276</v>
      </c>
      <c r="P62" s="49"/>
      <c r="Q62" s="61">
        <f>VLOOKUP($A62,[3]!CurveTable,MATCH($Q$4,[3]!CurveType,0))</f>
        <v>0.19</v>
      </c>
      <c r="R62" s="61">
        <f>Q62+Summary!$C$26</f>
        <v>0.19</v>
      </c>
      <c r="S62" s="61"/>
      <c r="T62" s="70">
        <f t="shared" si="27"/>
        <v>39934</v>
      </c>
      <c r="U62" s="69">
        <f t="shared" si="6"/>
        <v>2929</v>
      </c>
      <c r="W62" s="7">
        <f t="shared" si="34"/>
        <v>31</v>
      </c>
      <c r="X62" s="51">
        <f t="shared" si="35"/>
        <v>39934</v>
      </c>
      <c r="Y62" s="7">
        <f t="shared" si="36"/>
        <v>2929</v>
      </c>
      <c r="Z62" s="60">
        <f>VLOOKUP($A62,[3]!CurveTable,MATCH($Z$4,[3]!CurveType,0))</f>
        <v>5.9770733284969998E-2</v>
      </c>
      <c r="AA62" s="55">
        <f t="shared" si="37"/>
        <v>0.62357343350311856</v>
      </c>
      <c r="AB62" s="7">
        <f t="shared" si="38"/>
        <v>1</v>
      </c>
      <c r="AC62" s="7">
        <f t="shared" si="39"/>
        <v>31</v>
      </c>
      <c r="AD62" s="43">
        <f t="shared" si="40"/>
        <v>17278498.461444866</v>
      </c>
      <c r="AE62" s="43">
        <f t="shared" si="41"/>
        <v>0</v>
      </c>
      <c r="AF62" s="43">
        <f t="shared" si="42"/>
        <v>17278498.461444866</v>
      </c>
      <c r="AG62" s="43">
        <f t="shared" si="43"/>
        <v>0</v>
      </c>
      <c r="AH62" s="43">
        <f t="shared" si="44"/>
        <v>0</v>
      </c>
      <c r="AI62" s="43">
        <f t="shared" si="45"/>
        <v>0</v>
      </c>
      <c r="AJ62" s="43">
        <f t="shared" si="46"/>
        <v>0</v>
      </c>
      <c r="AK62" s="43">
        <f t="shared" si="47"/>
        <v>0</v>
      </c>
      <c r="AL62" s="43">
        <f t="shared" si="48"/>
        <v>0</v>
      </c>
      <c r="AM62" s="53"/>
      <c r="AO62" s="14">
        <f>_xll.EURO(N62,O62,Z62,Z62,R62,U62,1,0)</f>
        <v>0.22294546320406872</v>
      </c>
      <c r="AP62" s="90">
        <f t="shared" si="31"/>
        <v>1420128.9358449739</v>
      </c>
      <c r="AQ62" s="7">
        <f>_xll.EURO(N62,O62,Z62,Z62,R62,U62,1,1)</f>
        <v>0.20712761449742739</v>
      </c>
      <c r="AR62" s="7">
        <f>AQ62+Put!AQ62</f>
        <v>0.42948191029862992</v>
      </c>
      <c r="AS62" s="90">
        <f t="shared" si="28"/>
        <v>2735734.9168338175</v>
      </c>
      <c r="AT62" s="42">
        <f t="shared" si="29"/>
        <v>273.57349168338175</v>
      </c>
    </row>
    <row r="63" spans="1:46">
      <c r="A63" s="47">
        <f t="shared" si="23"/>
        <v>39965</v>
      </c>
      <c r="B63" s="48">
        <f t="shared" si="30"/>
        <v>205479</v>
      </c>
      <c r="C63" s="40">
        <f t="shared" si="24"/>
        <v>6164370</v>
      </c>
      <c r="D63" s="40">
        <f t="shared" si="32"/>
        <v>3821687.556190507</v>
      </c>
      <c r="E63" s="61">
        <f>VLOOKUP($A63,[3]!CurveTable,MATCH($E$4,[3]!CurveType,0))</f>
        <v>4.3899999999999997</v>
      </c>
      <c r="F63" s="50"/>
      <c r="G63" s="49">
        <f t="shared" si="25"/>
        <v>4.3899999999999997</v>
      </c>
      <c r="H63" s="61">
        <f>VLOOKUP($A63,[3]!CurveTable,MATCH($H$4,[3]!CurveType,0))</f>
        <v>0</v>
      </c>
      <c r="I63" s="49"/>
      <c r="J63" s="49">
        <f t="shared" si="33"/>
        <v>0</v>
      </c>
      <c r="K63" s="61"/>
      <c r="L63" s="49"/>
      <c r="M63" s="49"/>
      <c r="N63" s="49">
        <f t="shared" si="26"/>
        <v>3.9799999999999995</v>
      </c>
      <c r="O63" s="49">
        <f>Summary!$E$16</f>
        <v>5.7313275623318276</v>
      </c>
      <c r="P63" s="49"/>
      <c r="Q63" s="61">
        <f>VLOOKUP($A63,[3]!CurveTable,MATCH($Q$4,[3]!CurveType,0))</f>
        <v>0.19</v>
      </c>
      <c r="R63" s="61">
        <f>Q63+Summary!$C$26</f>
        <v>0.19</v>
      </c>
      <c r="S63" s="61"/>
      <c r="T63" s="70">
        <f t="shared" si="27"/>
        <v>39965</v>
      </c>
      <c r="U63" s="69">
        <f t="shared" si="6"/>
        <v>2960</v>
      </c>
      <c r="W63" s="7">
        <f t="shared" si="34"/>
        <v>30</v>
      </c>
      <c r="X63" s="51">
        <f t="shared" si="35"/>
        <v>39965</v>
      </c>
      <c r="Y63" s="7">
        <f t="shared" si="36"/>
        <v>2960</v>
      </c>
      <c r="Z63" s="60">
        <f>VLOOKUP($A63,[3]!CurveTable,MATCH($Z$4,[3]!CurveType,0))</f>
        <v>5.9873226448147E-2</v>
      </c>
      <c r="AA63" s="55">
        <f t="shared" si="37"/>
        <v>0.61996401192506401</v>
      </c>
      <c r="AB63" s="7">
        <f t="shared" si="38"/>
        <v>1</v>
      </c>
      <c r="AC63" s="7">
        <f t="shared" si="39"/>
        <v>30</v>
      </c>
      <c r="AD63" s="43">
        <f t="shared" si="40"/>
        <v>16777208.371676324</v>
      </c>
      <c r="AE63" s="43">
        <f t="shared" si="41"/>
        <v>0</v>
      </c>
      <c r="AF63" s="43">
        <f t="shared" si="42"/>
        <v>16777208.371676324</v>
      </c>
      <c r="AG63" s="43">
        <f t="shared" si="43"/>
        <v>0</v>
      </c>
      <c r="AH63" s="43">
        <f t="shared" si="44"/>
        <v>0</v>
      </c>
      <c r="AI63" s="43">
        <f t="shared" si="45"/>
        <v>0</v>
      </c>
      <c r="AJ63" s="43">
        <f t="shared" si="46"/>
        <v>0</v>
      </c>
      <c r="AK63" s="43">
        <f t="shared" si="47"/>
        <v>0</v>
      </c>
      <c r="AL63" s="43">
        <f t="shared" si="48"/>
        <v>0</v>
      </c>
      <c r="AM63" s="53"/>
      <c r="AO63" s="14">
        <f>_xll.EURO(N63,O63,Z63,Z63,R63,U63,1,0)</f>
        <v>0.23250981640165602</v>
      </c>
      <c r="AP63" s="90">
        <f t="shared" si="31"/>
        <v>1433276.5369318763</v>
      </c>
      <c r="AQ63" s="7">
        <f>_xll.EURO(N63,O63,Z63,Z63,R63,U63,1,1)</f>
        <v>0.21125855383330383</v>
      </c>
      <c r="AR63" s="7">
        <f>AQ63+Put!AQ63</f>
        <v>0.42780749485102326</v>
      </c>
      <c r="AS63" s="90">
        <f t="shared" si="28"/>
        <v>2637163.687034802</v>
      </c>
      <c r="AT63" s="42">
        <f t="shared" si="29"/>
        <v>263.71636870348021</v>
      </c>
    </row>
    <row r="64" spans="1:46">
      <c r="A64" s="47">
        <f t="shared" si="23"/>
        <v>39995</v>
      </c>
      <c r="B64" s="48">
        <f t="shared" si="30"/>
        <v>205479</v>
      </c>
      <c r="C64" s="40">
        <f t="shared" si="24"/>
        <v>6369849</v>
      </c>
      <c r="D64" s="40">
        <f t="shared" si="32"/>
        <v>3926891.0410271133</v>
      </c>
      <c r="E64" s="61">
        <f>VLOOKUP($A64,[3]!CurveTable,MATCH($E$4,[3]!CurveType,0))</f>
        <v>4.4349999999999996</v>
      </c>
      <c r="F64" s="50"/>
      <c r="G64" s="49">
        <f t="shared" si="25"/>
        <v>4.4349999999999996</v>
      </c>
      <c r="H64" s="61">
        <f>VLOOKUP($A64,[3]!CurveTable,MATCH($H$4,[3]!CurveType,0))</f>
        <v>0</v>
      </c>
      <c r="I64" s="49"/>
      <c r="J64" s="49">
        <f t="shared" si="33"/>
        <v>0</v>
      </c>
      <c r="K64" s="61"/>
      <c r="L64" s="49"/>
      <c r="M64" s="49"/>
      <c r="N64" s="49">
        <f t="shared" si="26"/>
        <v>4.0249999999999995</v>
      </c>
      <c r="O64" s="49">
        <f>Summary!$E$16</f>
        <v>5.7313275623318276</v>
      </c>
      <c r="P64" s="49"/>
      <c r="Q64" s="61">
        <f>VLOOKUP($A64,[3]!CurveTable,MATCH($Q$4,[3]!CurveType,0))</f>
        <v>0.19</v>
      </c>
      <c r="R64" s="61">
        <f>Q64+Summary!$C$26</f>
        <v>0.19</v>
      </c>
      <c r="S64" s="61"/>
      <c r="T64" s="70">
        <f t="shared" si="27"/>
        <v>39995</v>
      </c>
      <c r="U64" s="69">
        <f t="shared" si="6"/>
        <v>2990</v>
      </c>
      <c r="W64" s="7">
        <f t="shared" si="34"/>
        <v>31</v>
      </c>
      <c r="X64" s="51">
        <f t="shared" si="35"/>
        <v>39995</v>
      </c>
      <c r="Y64" s="7">
        <f t="shared" si="36"/>
        <v>2990</v>
      </c>
      <c r="Z64" s="60">
        <f>VLOOKUP($A64,[3]!CurveTable,MATCH($Z$4,[3]!CurveType,0))</f>
        <v>5.9972413383577304E-2</v>
      </c>
      <c r="AA64" s="55">
        <f t="shared" si="37"/>
        <v>0.61648102506466218</v>
      </c>
      <c r="AB64" s="7">
        <f t="shared" si="38"/>
        <v>1</v>
      </c>
      <c r="AC64" s="7">
        <f t="shared" si="39"/>
        <v>31</v>
      </c>
      <c r="AD64" s="43">
        <f t="shared" si="40"/>
        <v>17415761.766955245</v>
      </c>
      <c r="AE64" s="43">
        <f t="shared" si="41"/>
        <v>0</v>
      </c>
      <c r="AF64" s="43">
        <f t="shared" si="42"/>
        <v>17415761.766955245</v>
      </c>
      <c r="AG64" s="43">
        <f t="shared" si="43"/>
        <v>0</v>
      </c>
      <c r="AH64" s="43">
        <f t="shared" si="44"/>
        <v>0</v>
      </c>
      <c r="AI64" s="43">
        <f t="shared" si="45"/>
        <v>0</v>
      </c>
      <c r="AJ64" s="43">
        <f t="shared" si="46"/>
        <v>0</v>
      </c>
      <c r="AK64" s="43">
        <f t="shared" si="47"/>
        <v>0</v>
      </c>
      <c r="AL64" s="43">
        <f t="shared" si="48"/>
        <v>0</v>
      </c>
      <c r="AM64" s="53"/>
      <c r="AO64" s="14">
        <f>_xll.EURO(N64,O64,Z64,Z64,R64,U64,1,0)</f>
        <v>0.24323877400060567</v>
      </c>
      <c r="AP64" s="90">
        <f t="shared" si="31"/>
        <v>1549394.2613289841</v>
      </c>
      <c r="AQ64" s="7">
        <f>_xll.EURO(N64,O64,Z64,Z64,R64,U64,1,1)</f>
        <v>0.21580590731984195</v>
      </c>
      <c r="AR64" s="7">
        <f>AQ64+Put!AQ64</f>
        <v>0.42625583758369867</v>
      </c>
      <c r="AS64" s="90">
        <f t="shared" si="28"/>
        <v>2715185.3207766856</v>
      </c>
      <c r="AT64" s="42">
        <f t="shared" si="29"/>
        <v>271.51853207766857</v>
      </c>
    </row>
    <row r="65" spans="1:46">
      <c r="A65" s="47">
        <f t="shared" si="23"/>
        <v>40026</v>
      </c>
      <c r="B65" s="48">
        <f t="shared" si="30"/>
        <v>205479</v>
      </c>
      <c r="C65" s="40">
        <f t="shared" si="24"/>
        <v>6369849</v>
      </c>
      <c r="D65" s="40">
        <f t="shared" si="32"/>
        <v>3904031.61396816</v>
      </c>
      <c r="E65" s="61">
        <f>VLOOKUP($A65,[3]!CurveTable,MATCH($E$4,[3]!CurveType,0))</f>
        <v>4.47</v>
      </c>
      <c r="F65" s="50"/>
      <c r="G65" s="49">
        <f t="shared" si="25"/>
        <v>4.47</v>
      </c>
      <c r="H65" s="61">
        <f>VLOOKUP($A65,[3]!CurveTable,MATCH($H$4,[3]!CurveType,0))</f>
        <v>0</v>
      </c>
      <c r="I65" s="49"/>
      <c r="J65" s="49">
        <f t="shared" si="33"/>
        <v>0</v>
      </c>
      <c r="K65" s="61"/>
      <c r="L65" s="49"/>
      <c r="M65" s="49"/>
      <c r="N65" s="49">
        <f t="shared" si="26"/>
        <v>4.0599999999999996</v>
      </c>
      <c r="O65" s="49">
        <f>Summary!$E$16</f>
        <v>5.7313275623318276</v>
      </c>
      <c r="P65" s="49"/>
      <c r="Q65" s="61">
        <f>VLOOKUP($A65,[3]!CurveTable,MATCH($Q$4,[3]!CurveType,0))</f>
        <v>0.19</v>
      </c>
      <c r="R65" s="61">
        <f>Q65+Summary!$C$26</f>
        <v>0.19</v>
      </c>
      <c r="S65" s="61"/>
      <c r="T65" s="70">
        <f t="shared" si="27"/>
        <v>40026</v>
      </c>
      <c r="U65" s="69">
        <f t="shared" si="6"/>
        <v>3021</v>
      </c>
      <c r="W65" s="7">
        <f t="shared" si="34"/>
        <v>31</v>
      </c>
      <c r="X65" s="51">
        <f t="shared" si="35"/>
        <v>40026</v>
      </c>
      <c r="Y65" s="7">
        <f t="shared" si="36"/>
        <v>3021</v>
      </c>
      <c r="Z65" s="60">
        <f>VLOOKUP($A65,[3]!CurveTable,MATCH($Z$4,[3]!CurveType,0))</f>
        <v>6.0074906553622999E-2</v>
      </c>
      <c r="AA65" s="55">
        <f t="shared" si="37"/>
        <v>0.61289233292157475</v>
      </c>
      <c r="AB65" s="7">
        <f t="shared" si="38"/>
        <v>1</v>
      </c>
      <c r="AC65" s="7">
        <f t="shared" si="39"/>
        <v>31</v>
      </c>
      <c r="AD65" s="43">
        <f t="shared" si="40"/>
        <v>17451021.314437672</v>
      </c>
      <c r="AE65" s="43">
        <f t="shared" si="41"/>
        <v>0</v>
      </c>
      <c r="AF65" s="43">
        <f t="shared" si="42"/>
        <v>17451021.314437672</v>
      </c>
      <c r="AG65" s="43">
        <f t="shared" si="43"/>
        <v>0</v>
      </c>
      <c r="AH65" s="43">
        <f t="shared" si="44"/>
        <v>0</v>
      </c>
      <c r="AI65" s="43">
        <f t="shared" si="45"/>
        <v>0</v>
      </c>
      <c r="AJ65" s="43">
        <f t="shared" si="46"/>
        <v>0</v>
      </c>
      <c r="AK65" s="43">
        <f t="shared" si="47"/>
        <v>0</v>
      </c>
      <c r="AL65" s="43">
        <f t="shared" si="48"/>
        <v>0</v>
      </c>
      <c r="AM65" s="53"/>
      <c r="AO65" s="14">
        <f>_xll.EURO(N65,O65,Z65,Z65,R65,U65,1,0)</f>
        <v>0.2519665980564878</v>
      </c>
      <c r="AP65" s="90">
        <f t="shared" si="31"/>
        <v>1604989.1826635208</v>
      </c>
      <c r="AQ65" s="7">
        <f>_xll.EURO(N65,O65,Z65,Z65,R65,U65,1,1)</f>
        <v>0.21919973129199113</v>
      </c>
      <c r="AR65" s="7">
        <f>AQ65+Put!AQ65</f>
        <v>0.42470411306691364</v>
      </c>
      <c r="AS65" s="90">
        <f t="shared" si="28"/>
        <v>2705301.0699151666</v>
      </c>
      <c r="AT65" s="42">
        <f t="shared" si="29"/>
        <v>270.53010699151667</v>
      </c>
    </row>
    <row r="66" spans="1:46">
      <c r="A66" s="47">
        <f t="shared" si="23"/>
        <v>40057</v>
      </c>
      <c r="B66" s="48">
        <f t="shared" si="30"/>
        <v>205479</v>
      </c>
      <c r="C66" s="40">
        <f t="shared" si="24"/>
        <v>6164370</v>
      </c>
      <c r="D66" s="40">
        <f t="shared" si="32"/>
        <v>3756038.5736813452</v>
      </c>
      <c r="E66" s="61">
        <f>VLOOKUP($A66,[3]!CurveTable,MATCH($E$4,[3]!CurveType,0))</f>
        <v>4.4749999999999996</v>
      </c>
      <c r="F66" s="50"/>
      <c r="G66" s="49">
        <f t="shared" si="25"/>
        <v>4.4749999999999996</v>
      </c>
      <c r="H66" s="61">
        <f>VLOOKUP($A66,[3]!CurveTable,MATCH($H$4,[3]!CurveType,0))</f>
        <v>0</v>
      </c>
      <c r="I66" s="49"/>
      <c r="J66" s="49">
        <f t="shared" si="33"/>
        <v>0</v>
      </c>
      <c r="K66" s="61"/>
      <c r="L66" s="49"/>
      <c r="M66" s="49"/>
      <c r="N66" s="49">
        <f t="shared" si="26"/>
        <v>4.0649999999999995</v>
      </c>
      <c r="O66" s="49">
        <f>Summary!$E$16</f>
        <v>5.7313275623318276</v>
      </c>
      <c r="P66" s="49"/>
      <c r="Q66" s="61">
        <f>VLOOKUP($A66,[3]!CurveTable,MATCH($Q$4,[3]!CurveType,0))</f>
        <v>0.19</v>
      </c>
      <c r="R66" s="61">
        <f>Q66+Summary!$C$26</f>
        <v>0.19</v>
      </c>
      <c r="S66" s="61"/>
      <c r="T66" s="70">
        <f t="shared" si="27"/>
        <v>40057</v>
      </c>
      <c r="U66" s="69">
        <f t="shared" si="6"/>
        <v>3052</v>
      </c>
      <c r="W66" s="7">
        <f t="shared" si="34"/>
        <v>30</v>
      </c>
      <c r="X66" s="51">
        <f t="shared" si="35"/>
        <v>40057</v>
      </c>
      <c r="Y66" s="7">
        <f t="shared" si="36"/>
        <v>3052</v>
      </c>
      <c r="Z66" s="60">
        <f>VLOOKUP($A66,[3]!CurveTable,MATCH($Z$4,[3]!CurveType,0))</f>
        <v>6.0177399727158402E-2</v>
      </c>
      <c r="AA66" s="55">
        <f t="shared" si="37"/>
        <v>0.60931426466635608</v>
      </c>
      <c r="AB66" s="7">
        <f t="shared" si="38"/>
        <v>1</v>
      </c>
      <c r="AC66" s="7">
        <f t="shared" si="39"/>
        <v>30</v>
      </c>
      <c r="AD66" s="43">
        <f t="shared" si="40"/>
        <v>16808272.617224019</v>
      </c>
      <c r="AE66" s="43">
        <f t="shared" si="41"/>
        <v>0</v>
      </c>
      <c r="AF66" s="43">
        <f t="shared" si="42"/>
        <v>16808272.617224019</v>
      </c>
      <c r="AG66" s="43">
        <f t="shared" si="43"/>
        <v>0</v>
      </c>
      <c r="AH66" s="43">
        <f t="shared" si="44"/>
        <v>0</v>
      </c>
      <c r="AI66" s="43">
        <f t="shared" si="45"/>
        <v>0</v>
      </c>
      <c r="AJ66" s="43">
        <f t="shared" si="46"/>
        <v>0</v>
      </c>
      <c r="AK66" s="43">
        <f t="shared" si="47"/>
        <v>0</v>
      </c>
      <c r="AL66" s="43">
        <f t="shared" si="48"/>
        <v>0</v>
      </c>
      <c r="AM66" s="53"/>
      <c r="AO66" s="14">
        <f>_xll.EURO(N66,O66,Z66,Z66,R66,U66,1,0)</f>
        <v>0.25413830414901284</v>
      </c>
      <c r="AP66" s="90">
        <f t="shared" si="31"/>
        <v>1566602.5379470503</v>
      </c>
      <c r="AQ66" s="7">
        <f>_xll.EURO(N66,O66,Z66,Z66,R66,U66,1,1)</f>
        <v>0.21945085794679306</v>
      </c>
      <c r="AR66" s="7">
        <f>AQ66+Put!AQ66</f>
        <v>0.42309462315533342</v>
      </c>
      <c r="AS66" s="90">
        <f t="shared" si="28"/>
        <v>2608111.8021400427</v>
      </c>
      <c r="AT66" s="42">
        <f t="shared" si="29"/>
        <v>260.81118021400425</v>
      </c>
    </row>
    <row r="67" spans="1:46">
      <c r="A67" s="47">
        <f t="shared" si="23"/>
        <v>40087</v>
      </c>
      <c r="B67" s="48">
        <f t="shared" si="30"/>
        <v>205479</v>
      </c>
      <c r="C67" s="40">
        <f t="shared" si="24"/>
        <v>6369849</v>
      </c>
      <c r="D67" s="40">
        <f t="shared" si="32"/>
        <v>3859248.1099601965</v>
      </c>
      <c r="E67" s="61">
        <f>VLOOKUP($A67,[3]!CurveTable,MATCH($E$4,[3]!CurveType,0))</f>
        <v>4.5049999999999999</v>
      </c>
      <c r="F67" s="50"/>
      <c r="G67" s="49">
        <f t="shared" si="25"/>
        <v>4.5049999999999999</v>
      </c>
      <c r="H67" s="61">
        <f>VLOOKUP($A67,[3]!CurveTable,MATCH($H$4,[3]!CurveType,0))</f>
        <v>0</v>
      </c>
      <c r="I67" s="49"/>
      <c r="J67" s="49">
        <f t="shared" si="33"/>
        <v>0</v>
      </c>
      <c r="K67" s="61"/>
      <c r="L67" s="49"/>
      <c r="M67" s="49"/>
      <c r="N67" s="49">
        <f t="shared" si="26"/>
        <v>4.0949999999999998</v>
      </c>
      <c r="O67" s="49">
        <f>Summary!$E$16</f>
        <v>5.7313275623318276</v>
      </c>
      <c r="P67" s="49"/>
      <c r="Q67" s="61">
        <f>VLOOKUP($A67,[3]!CurveTable,MATCH($Q$4,[3]!CurveType,0))</f>
        <v>0.19</v>
      </c>
      <c r="R67" s="61">
        <f>Q67+Summary!$C$26</f>
        <v>0.19</v>
      </c>
      <c r="S67" s="61"/>
      <c r="T67" s="70">
        <f t="shared" si="27"/>
        <v>40087</v>
      </c>
      <c r="U67" s="69">
        <f t="shared" si="6"/>
        <v>3082</v>
      </c>
      <c r="W67" s="7">
        <f t="shared" si="34"/>
        <v>31</v>
      </c>
      <c r="X67" s="51">
        <f t="shared" si="35"/>
        <v>40087</v>
      </c>
      <c r="Y67" s="7">
        <f t="shared" si="36"/>
        <v>3082</v>
      </c>
      <c r="Z67" s="60">
        <f>VLOOKUP($A67,[3]!CurveTable,MATCH($Z$4,[3]!CurveType,0))</f>
        <v>6.0276586672613201E-2</v>
      </c>
      <c r="AA67" s="55">
        <f t="shared" si="37"/>
        <v>0.60586178886818143</v>
      </c>
      <c r="AB67" s="7">
        <f t="shared" si="38"/>
        <v>1</v>
      </c>
      <c r="AC67" s="7">
        <f t="shared" si="39"/>
        <v>31</v>
      </c>
      <c r="AD67" s="43">
        <f t="shared" si="40"/>
        <v>17385912.735370684</v>
      </c>
      <c r="AE67" s="43">
        <f t="shared" si="41"/>
        <v>0</v>
      </c>
      <c r="AF67" s="43">
        <f t="shared" si="42"/>
        <v>17385912.735370684</v>
      </c>
      <c r="AG67" s="43">
        <f t="shared" si="43"/>
        <v>0</v>
      </c>
      <c r="AH67" s="43">
        <f t="shared" si="44"/>
        <v>0</v>
      </c>
      <c r="AI67" s="43">
        <f t="shared" si="45"/>
        <v>0</v>
      </c>
      <c r="AJ67" s="43">
        <f t="shared" si="46"/>
        <v>0</v>
      </c>
      <c r="AK67" s="43">
        <f t="shared" si="47"/>
        <v>0</v>
      </c>
      <c r="AL67" s="43">
        <f t="shared" si="48"/>
        <v>0</v>
      </c>
      <c r="AM67" s="53"/>
      <c r="AO67" s="14">
        <f>_xll.EURO(N67,O67,Z67,Z67,R67,U67,1,0)</f>
        <v>0.26176539588303893</v>
      </c>
      <c r="AP67" s="90">
        <f t="shared" si="31"/>
        <v>1667406.0452001796</v>
      </c>
      <c r="AQ67" s="7">
        <f>_xll.EURO(N67,O67,Z67,Z67,R67,U67,1,1)</f>
        <v>0.22219570210757764</v>
      </c>
      <c r="AR67" s="7">
        <f>AQ67+Put!AQ67</f>
        <v>0.42161230508170444</v>
      </c>
      <c r="AS67" s="90">
        <f t="shared" si="28"/>
        <v>2685606.7199123898</v>
      </c>
      <c r="AT67" s="42">
        <f t="shared" si="29"/>
        <v>268.56067199123896</v>
      </c>
    </row>
    <row r="68" spans="1:46">
      <c r="A68" s="47">
        <f t="shared" si="23"/>
        <v>40118</v>
      </c>
      <c r="B68" s="48">
        <f t="shared" si="30"/>
        <v>205479</v>
      </c>
      <c r="C68" s="40">
        <f t="shared" si="24"/>
        <v>6164370</v>
      </c>
      <c r="D68" s="40">
        <f t="shared" si="32"/>
        <v>3712829.6215063222</v>
      </c>
      <c r="E68" s="61">
        <f>VLOOKUP($A68,[3]!CurveTable,MATCH($E$4,[3]!CurveType,0))</f>
        <v>4.6150000000000002</v>
      </c>
      <c r="F68" s="50"/>
      <c r="G68" s="49">
        <f t="shared" si="25"/>
        <v>4.6150000000000002</v>
      </c>
      <c r="H68" s="61">
        <f>VLOOKUP($A68,[3]!CurveTable,MATCH($H$4,[3]!CurveType,0))</f>
        <v>0</v>
      </c>
      <c r="I68" s="49"/>
      <c r="J68" s="49">
        <f t="shared" si="33"/>
        <v>0</v>
      </c>
      <c r="K68" s="61"/>
      <c r="L68" s="49"/>
      <c r="M68" s="49"/>
      <c r="N68" s="49">
        <f t="shared" si="26"/>
        <v>4.2050000000000001</v>
      </c>
      <c r="O68" s="49">
        <f>Summary!$E$16</f>
        <v>5.7313275623318276</v>
      </c>
      <c r="P68" s="49"/>
      <c r="Q68" s="61">
        <f>VLOOKUP($A68,[3]!CurveTable,MATCH($Q$4,[3]!CurveType,0))</f>
        <v>0.19</v>
      </c>
      <c r="R68" s="61">
        <f>Q68+Summary!$C$26</f>
        <v>0.19</v>
      </c>
      <c r="S68" s="61"/>
      <c r="T68" s="70">
        <f t="shared" si="27"/>
        <v>40118</v>
      </c>
      <c r="U68" s="69">
        <f t="shared" si="6"/>
        <v>3113</v>
      </c>
      <c r="W68" s="7">
        <f t="shared" si="34"/>
        <v>30</v>
      </c>
      <c r="X68" s="51">
        <f t="shared" si="35"/>
        <v>40118</v>
      </c>
      <c r="Y68" s="7">
        <f t="shared" si="36"/>
        <v>3113</v>
      </c>
      <c r="Z68" s="60">
        <f>VLOOKUP($A68,[3]!CurveTable,MATCH($Z$4,[3]!CurveType,0))</f>
        <v>6.0379079853015903E-2</v>
      </c>
      <c r="AA68" s="55">
        <f t="shared" si="37"/>
        <v>0.60230479700380124</v>
      </c>
      <c r="AB68" s="7">
        <f t="shared" si="38"/>
        <v>1</v>
      </c>
      <c r="AC68" s="7">
        <f t="shared" si="39"/>
        <v>30</v>
      </c>
      <c r="AD68" s="43">
        <f t="shared" si="40"/>
        <v>17134708.703251678</v>
      </c>
      <c r="AE68" s="43">
        <f t="shared" si="41"/>
        <v>0</v>
      </c>
      <c r="AF68" s="43">
        <f t="shared" si="42"/>
        <v>17134708.703251678</v>
      </c>
      <c r="AG68" s="43">
        <f t="shared" si="43"/>
        <v>0</v>
      </c>
      <c r="AH68" s="43">
        <f t="shared" si="44"/>
        <v>0</v>
      </c>
      <c r="AI68" s="43">
        <f t="shared" si="45"/>
        <v>0</v>
      </c>
      <c r="AJ68" s="43">
        <f t="shared" si="46"/>
        <v>0</v>
      </c>
      <c r="AK68" s="43">
        <f t="shared" si="47"/>
        <v>0</v>
      </c>
      <c r="AL68" s="43">
        <f t="shared" si="48"/>
        <v>0</v>
      </c>
      <c r="AM68" s="53"/>
      <c r="AO68" s="14">
        <f>_xll.EURO(N68,O68,Z68,Z68,R68,U68,1,0)</f>
        <v>0.28776684025792743</v>
      </c>
      <c r="AP68" s="90">
        <f t="shared" si="31"/>
        <v>1773901.2770807601</v>
      </c>
      <c r="AQ68" s="7">
        <f>_xll.EURO(N68,O68,Z68,Z68,R68,U68,1,1)</f>
        <v>0.23274518745405767</v>
      </c>
      <c r="AR68" s="7">
        <f>AQ68+Put!AQ68</f>
        <v>0.42059204327505884</v>
      </c>
      <c r="AS68" s="90">
        <f t="shared" si="28"/>
        <v>2592684.9738034746</v>
      </c>
      <c r="AT68" s="42">
        <f t="shared" si="29"/>
        <v>259.26849738034747</v>
      </c>
    </row>
    <row r="69" spans="1:46">
      <c r="A69" s="47">
        <f t="shared" si="23"/>
        <v>40148</v>
      </c>
      <c r="B69" s="48">
        <f t="shared" si="30"/>
        <v>205479</v>
      </c>
      <c r="C69" s="40">
        <f t="shared" si="24"/>
        <v>6369849</v>
      </c>
      <c r="D69" s="40">
        <f t="shared" si="32"/>
        <v>3814729.4699790729</v>
      </c>
      <c r="E69" s="61">
        <f>VLOOKUP($A69,[3]!CurveTable,MATCH($E$4,[3]!CurveType,0))</f>
        <v>4.7350000000000003</v>
      </c>
      <c r="F69" s="50"/>
      <c r="G69" s="49">
        <f t="shared" si="25"/>
        <v>4.7350000000000003</v>
      </c>
      <c r="H69" s="61">
        <f>VLOOKUP($A69,[3]!CurveTable,MATCH($H$4,[3]!CurveType,0))</f>
        <v>0</v>
      </c>
      <c r="I69" s="49"/>
      <c r="J69" s="49">
        <f t="shared" si="33"/>
        <v>0</v>
      </c>
      <c r="K69" s="61"/>
      <c r="L69" s="49"/>
      <c r="M69" s="49"/>
      <c r="N69" s="49">
        <f t="shared" si="26"/>
        <v>4.3250000000000002</v>
      </c>
      <c r="O69" s="49">
        <f>Summary!$E$16</f>
        <v>5.7313275623318276</v>
      </c>
      <c r="P69" s="49"/>
      <c r="Q69" s="61">
        <f>VLOOKUP($A69,[3]!CurveTable,MATCH($Q$4,[3]!CurveType,0))</f>
        <v>0.193</v>
      </c>
      <c r="R69" s="61">
        <f>Q69+Summary!$C$26</f>
        <v>0.193</v>
      </c>
      <c r="S69" s="61"/>
      <c r="T69" s="70">
        <f t="shared" si="27"/>
        <v>40148</v>
      </c>
      <c r="U69" s="69">
        <f t="shared" si="6"/>
        <v>3143</v>
      </c>
      <c r="W69" s="7">
        <f t="shared" si="34"/>
        <v>31</v>
      </c>
      <c r="X69" s="51">
        <f t="shared" si="35"/>
        <v>40148</v>
      </c>
      <c r="Y69" s="7">
        <f t="shared" si="36"/>
        <v>3143</v>
      </c>
      <c r="Z69" s="60">
        <f>VLOOKUP($A69,[3]!CurveTable,MATCH($Z$4,[3]!CurveType,0))</f>
        <v>6.0478266805116004E-2</v>
      </c>
      <c r="AA69" s="55">
        <f t="shared" si="37"/>
        <v>0.59887282571047962</v>
      </c>
      <c r="AB69" s="7">
        <f t="shared" si="38"/>
        <v>1</v>
      </c>
      <c r="AC69" s="7">
        <f t="shared" si="39"/>
        <v>31</v>
      </c>
      <c r="AD69" s="43">
        <f t="shared" si="40"/>
        <v>18062744.04035091</v>
      </c>
      <c r="AE69" s="43">
        <f t="shared" si="41"/>
        <v>0</v>
      </c>
      <c r="AF69" s="43">
        <f t="shared" si="42"/>
        <v>18062744.04035091</v>
      </c>
      <c r="AG69" s="43">
        <f t="shared" si="43"/>
        <v>0</v>
      </c>
      <c r="AH69" s="43">
        <f t="shared" si="44"/>
        <v>0</v>
      </c>
      <c r="AI69" s="43">
        <f t="shared" si="45"/>
        <v>0</v>
      </c>
      <c r="AJ69" s="43">
        <f t="shared" si="46"/>
        <v>0</v>
      </c>
      <c r="AK69" s="43">
        <f t="shared" si="47"/>
        <v>0</v>
      </c>
      <c r="AL69" s="43">
        <f t="shared" si="48"/>
        <v>0</v>
      </c>
      <c r="AM69" s="53"/>
      <c r="AO69" s="14">
        <f>_xll.EURO(N69,O69,Z69,Z69,R69,U69,1,0)</f>
        <v>0.32603742403591551</v>
      </c>
      <c r="AP69" s="90">
        <f t="shared" si="31"/>
        <v>2076809.1594577525</v>
      </c>
      <c r="AQ69" s="7">
        <f>_xll.EURO(N69,O69,Z69,Z69,R69,U69,1,1)</f>
        <v>0.24673884278275485</v>
      </c>
      <c r="AR69" s="7">
        <f>AQ69+Put!AQ69</f>
        <v>0.42282566005608113</v>
      </c>
      <c r="AS69" s="90">
        <f t="shared" si="28"/>
        <v>2693335.6078825681</v>
      </c>
      <c r="AT69" s="42">
        <f t="shared" si="29"/>
        <v>269.33356078825682</v>
      </c>
    </row>
    <row r="70" spans="1:46">
      <c r="A70" s="47">
        <f t="shared" si="23"/>
        <v>40179</v>
      </c>
      <c r="B70" s="48">
        <f t="shared" si="30"/>
        <v>205479</v>
      </c>
      <c r="C70" s="40">
        <f t="shared" si="24"/>
        <v>6369849</v>
      </c>
      <c r="D70" s="40">
        <f t="shared" si="32"/>
        <v>3792207.6331421314</v>
      </c>
      <c r="E70" s="61">
        <f>VLOOKUP($A70,[3]!CurveTable,MATCH($E$4,[3]!CurveType,0))</f>
        <v>4.7850000000000001</v>
      </c>
      <c r="F70" s="50"/>
      <c r="G70" s="49">
        <f t="shared" si="25"/>
        <v>4.7850000000000001</v>
      </c>
      <c r="H70" s="61">
        <f>VLOOKUP($A70,[3]!CurveTable,MATCH($H$4,[3]!CurveType,0))</f>
        <v>0</v>
      </c>
      <c r="I70" s="49"/>
      <c r="J70" s="49">
        <f t="shared" si="33"/>
        <v>0</v>
      </c>
      <c r="K70" s="61"/>
      <c r="L70" s="49"/>
      <c r="M70" s="49"/>
      <c r="N70" s="49">
        <f t="shared" si="26"/>
        <v>4.375</v>
      </c>
      <c r="O70" s="49">
        <f>Summary!$E$16</f>
        <v>5.7313275623318276</v>
      </c>
      <c r="P70" s="49"/>
      <c r="Q70" s="61">
        <f>VLOOKUP($A70,[3]!CurveTable,MATCH($Q$4,[3]!CurveType,0))</f>
        <v>0.193</v>
      </c>
      <c r="R70" s="61">
        <f>Q70+Summary!$C$26</f>
        <v>0.193</v>
      </c>
      <c r="S70" s="61"/>
      <c r="T70" s="70">
        <f t="shared" si="27"/>
        <v>40179</v>
      </c>
      <c r="U70" s="69">
        <f t="shared" si="6"/>
        <v>3174</v>
      </c>
      <c r="W70" s="7">
        <f t="shared" si="34"/>
        <v>31</v>
      </c>
      <c r="X70" s="51">
        <f t="shared" si="35"/>
        <v>40179</v>
      </c>
      <c r="Y70" s="7">
        <f t="shared" si="36"/>
        <v>3174</v>
      </c>
      <c r="Z70" s="60">
        <f>VLOOKUP($A70,[3]!CurveTable,MATCH($Z$4,[3]!CurveType,0))</f>
        <v>6.0580759992386199E-2</v>
      </c>
      <c r="AA70" s="55">
        <f t="shared" si="37"/>
        <v>0.59533713171884162</v>
      </c>
      <c r="AB70" s="7">
        <f t="shared" si="38"/>
        <v>1</v>
      </c>
      <c r="AC70" s="7">
        <f t="shared" si="39"/>
        <v>31</v>
      </c>
      <c r="AD70" s="43">
        <f t="shared" si="40"/>
        <v>18145713.524585098</v>
      </c>
      <c r="AE70" s="43">
        <f t="shared" si="41"/>
        <v>0</v>
      </c>
      <c r="AF70" s="43">
        <f t="shared" si="42"/>
        <v>18145713.524585098</v>
      </c>
      <c r="AG70" s="43">
        <f t="shared" si="43"/>
        <v>0</v>
      </c>
      <c r="AH70" s="43">
        <f t="shared" si="44"/>
        <v>0</v>
      </c>
      <c r="AI70" s="43">
        <f t="shared" si="45"/>
        <v>0</v>
      </c>
      <c r="AJ70" s="43">
        <f t="shared" si="46"/>
        <v>0</v>
      </c>
      <c r="AK70" s="43">
        <f t="shared" si="47"/>
        <v>0</v>
      </c>
      <c r="AL70" s="43">
        <f t="shared" si="48"/>
        <v>0</v>
      </c>
      <c r="AM70" s="53"/>
      <c r="AO70" s="14">
        <f>_xll.EURO(N70,O70,Z70,Z70,R70,U70,1,0)</f>
        <v>0.33927855250391803</v>
      </c>
      <c r="AP70" s="90">
        <f t="shared" si="31"/>
        <v>2161153.1483885297</v>
      </c>
      <c r="AQ70" s="7">
        <f>_xll.EURO(N70,O70,Z70,Z70,R70,U70,1,1)</f>
        <v>0.25080518559776527</v>
      </c>
      <c r="AR70" s="7">
        <f>AQ70+Put!AQ70</f>
        <v>0.42169882507603756</v>
      </c>
      <c r="AS70" s="90">
        <f t="shared" si="28"/>
        <v>2686157.8392117727</v>
      </c>
      <c r="AT70" s="42">
        <f t="shared" si="29"/>
        <v>268.61578392117724</v>
      </c>
    </row>
    <row r="71" spans="1:46">
      <c r="A71" s="47">
        <f t="shared" si="23"/>
        <v>40210</v>
      </c>
      <c r="B71" s="48">
        <f t="shared" si="30"/>
        <v>205479</v>
      </c>
      <c r="C71" s="40">
        <f t="shared" si="24"/>
        <v>5753412</v>
      </c>
      <c r="D71" s="40">
        <f t="shared" si="32"/>
        <v>3404940.2413381748</v>
      </c>
      <c r="E71" s="61">
        <f>VLOOKUP($A71,[3]!CurveTable,MATCH($E$4,[3]!CurveType,0))</f>
        <v>4.665</v>
      </c>
      <c r="F71" s="50"/>
      <c r="G71" s="49">
        <f t="shared" si="25"/>
        <v>4.665</v>
      </c>
      <c r="H71" s="61">
        <f>VLOOKUP($A71,[3]!CurveTable,MATCH($H$4,[3]!CurveType,0))</f>
        <v>0</v>
      </c>
      <c r="I71" s="49"/>
      <c r="J71" s="49">
        <f t="shared" si="33"/>
        <v>0</v>
      </c>
      <c r="K71" s="61"/>
      <c r="L71" s="49"/>
      <c r="M71" s="49"/>
      <c r="N71" s="49">
        <f t="shared" si="26"/>
        <v>4.2549999999999999</v>
      </c>
      <c r="O71" s="49">
        <f>Summary!$E$16</f>
        <v>5.7313275623318276</v>
      </c>
      <c r="P71" s="49"/>
      <c r="Q71" s="61">
        <f>VLOOKUP($A71,[3]!CurveTable,MATCH($Q$4,[3]!CurveType,0))</f>
        <v>0.188</v>
      </c>
      <c r="R71" s="61">
        <f>Q71+Summary!$C$26</f>
        <v>0.188</v>
      </c>
      <c r="S71" s="61"/>
      <c r="T71" s="70">
        <f t="shared" si="27"/>
        <v>40210</v>
      </c>
      <c r="U71" s="69">
        <f t="shared" si="6"/>
        <v>3205</v>
      </c>
      <c r="W71" s="7">
        <f t="shared" si="34"/>
        <v>28</v>
      </c>
      <c r="X71" s="51">
        <f t="shared" si="35"/>
        <v>40210</v>
      </c>
      <c r="Y71" s="7">
        <f t="shared" si="36"/>
        <v>3205</v>
      </c>
      <c r="Z71" s="60">
        <f>VLOOKUP($A71,[3]!CurveTable,MATCH($Z$4,[3]!CurveType,0))</f>
        <v>6.0683253183145602E-2</v>
      </c>
      <c r="AA71" s="55">
        <f t="shared" si="37"/>
        <v>0.59181234393402993</v>
      </c>
      <c r="AB71" s="7">
        <f t="shared" si="38"/>
        <v>1</v>
      </c>
      <c r="AC71" s="7">
        <f t="shared" si="39"/>
        <v>28</v>
      </c>
      <c r="AD71" s="43">
        <f t="shared" si="40"/>
        <v>15884046.225842586</v>
      </c>
      <c r="AE71" s="43">
        <f t="shared" si="41"/>
        <v>0</v>
      </c>
      <c r="AF71" s="43">
        <f t="shared" si="42"/>
        <v>15884046.225842586</v>
      </c>
      <c r="AG71" s="43">
        <f t="shared" si="43"/>
        <v>0</v>
      </c>
      <c r="AH71" s="43">
        <f t="shared" si="44"/>
        <v>0</v>
      </c>
      <c r="AI71" s="43">
        <f t="shared" si="45"/>
        <v>0</v>
      </c>
      <c r="AJ71" s="43">
        <f t="shared" si="46"/>
        <v>0</v>
      </c>
      <c r="AK71" s="43">
        <f t="shared" si="47"/>
        <v>0</v>
      </c>
      <c r="AL71" s="43">
        <f t="shared" si="48"/>
        <v>0</v>
      </c>
      <c r="AM71" s="53"/>
      <c r="AO71" s="14">
        <f>_xll.EURO(N71,O71,Z71,Z71,R71,U71,1,0)</f>
        <v>0.29635229763460136</v>
      </c>
      <c r="AP71" s="90">
        <f t="shared" si="31"/>
        <v>1705036.8654384871</v>
      </c>
      <c r="AQ71" s="7">
        <f>_xll.EURO(N71,O71,Z71,Z71,R71,U71,1,1)</f>
        <v>0.23416768767876603</v>
      </c>
      <c r="AR71" s="7">
        <f>AQ71+Put!AQ71</f>
        <v>0.41422744417868262</v>
      </c>
      <c r="AS71" s="90">
        <f t="shared" si="28"/>
        <v>2383221.1480669626</v>
      </c>
      <c r="AT71" s="42">
        <f t="shared" si="29"/>
        <v>238.32211480669625</v>
      </c>
    </row>
    <row r="72" spans="1:46">
      <c r="A72" s="47">
        <f t="shared" si="23"/>
        <v>40238</v>
      </c>
      <c r="B72" s="48">
        <f t="shared" si="30"/>
        <v>205479</v>
      </c>
      <c r="C72" s="40">
        <f t="shared" si="24"/>
        <v>6369849</v>
      </c>
      <c r="D72" s="40">
        <f t="shared" si="32"/>
        <v>3749535.7117259414</v>
      </c>
      <c r="E72" s="61">
        <f>VLOOKUP($A72,[3]!CurveTable,MATCH($E$4,[3]!CurveType,0))</f>
        <v>4.5259999999999998</v>
      </c>
      <c r="F72" s="50"/>
      <c r="G72" s="49">
        <f t="shared" si="25"/>
        <v>4.5259999999999998</v>
      </c>
      <c r="H72" s="61">
        <f>VLOOKUP($A72,[3]!CurveTable,MATCH($H$4,[3]!CurveType,0))</f>
        <v>0</v>
      </c>
      <c r="I72" s="49"/>
      <c r="J72" s="49">
        <f t="shared" si="33"/>
        <v>0</v>
      </c>
      <c r="K72" s="61"/>
      <c r="L72" s="49"/>
      <c r="M72" s="49"/>
      <c r="N72" s="49">
        <f t="shared" si="26"/>
        <v>4.1159999999999997</v>
      </c>
      <c r="O72" s="49">
        <f>Summary!$E$16</f>
        <v>5.7313275623318276</v>
      </c>
      <c r="P72" s="49"/>
      <c r="Q72" s="61">
        <f>VLOOKUP($A72,[3]!CurveTable,MATCH($Q$4,[3]!CurveType,0))</f>
        <v>0.185</v>
      </c>
      <c r="R72" s="61">
        <f>Q72+Summary!$C$26</f>
        <v>0.185</v>
      </c>
      <c r="S72" s="61"/>
      <c r="T72" s="70">
        <f t="shared" si="27"/>
        <v>40238</v>
      </c>
      <c r="U72" s="69">
        <f t="shared" si="6"/>
        <v>3233</v>
      </c>
      <c r="W72" s="7">
        <f t="shared" si="34"/>
        <v>31</v>
      </c>
      <c r="X72" s="51">
        <f t="shared" si="35"/>
        <v>40238</v>
      </c>
      <c r="Y72" s="7">
        <f t="shared" si="36"/>
        <v>3233</v>
      </c>
      <c r="Z72" s="60">
        <f>VLOOKUP($A72,[3]!CurveTable,MATCH($Z$4,[3]!CurveType,0))</f>
        <v>6.07758276810242E-2</v>
      </c>
      <c r="AA72" s="55">
        <f t="shared" si="37"/>
        <v>0.5886380841564598</v>
      </c>
      <c r="AB72" s="7">
        <f t="shared" si="38"/>
        <v>1</v>
      </c>
      <c r="AC72" s="7">
        <f t="shared" si="39"/>
        <v>31</v>
      </c>
      <c r="AD72" s="43">
        <f t="shared" si="40"/>
        <v>16970398.631271608</v>
      </c>
      <c r="AE72" s="43">
        <f t="shared" si="41"/>
        <v>0</v>
      </c>
      <c r="AF72" s="43">
        <f t="shared" si="42"/>
        <v>16970398.631271608</v>
      </c>
      <c r="AG72" s="43">
        <f t="shared" si="43"/>
        <v>0</v>
      </c>
      <c r="AH72" s="43">
        <f t="shared" si="44"/>
        <v>0</v>
      </c>
      <c r="AI72" s="43">
        <f t="shared" si="45"/>
        <v>0</v>
      </c>
      <c r="AJ72" s="43">
        <f t="shared" si="46"/>
        <v>0</v>
      </c>
      <c r="AK72" s="43">
        <f t="shared" si="47"/>
        <v>0</v>
      </c>
      <c r="AL72" s="43">
        <f t="shared" si="48"/>
        <v>0</v>
      </c>
      <c r="AM72" s="53"/>
      <c r="AO72" s="14">
        <f>_xll.EURO(N72,O72,Z72,Z72,R72,U72,1,0)</f>
        <v>0.2573701959993433</v>
      </c>
      <c r="AP72" s="90">
        <f t="shared" si="31"/>
        <v>1639409.2856162209</v>
      </c>
      <c r="AQ72" s="7">
        <f>_xll.EURO(N72,O72,Z72,Z72,R72,U72,1,1)</f>
        <v>0.21728423764593807</v>
      </c>
      <c r="AR72" s="7">
        <f>AQ72+Put!AQ72</f>
        <v>0.40903743747095012</v>
      </c>
      <c r="AS72" s="90">
        <f t="shared" si="28"/>
        <v>2605506.7120368942</v>
      </c>
      <c r="AT72" s="42">
        <f t="shared" si="29"/>
        <v>260.55067120368943</v>
      </c>
    </row>
    <row r="73" spans="1:46">
      <c r="A73" s="47">
        <f t="shared" si="23"/>
        <v>40269</v>
      </c>
      <c r="B73" s="48">
        <f t="shared" si="30"/>
        <v>205479</v>
      </c>
      <c r="C73" s="40">
        <f t="shared" si="24"/>
        <v>6164370</v>
      </c>
      <c r="D73" s="40">
        <f t="shared" si="32"/>
        <v>3606983.7289303266</v>
      </c>
      <c r="E73" s="61">
        <f>VLOOKUP($A73,[3]!CurveTable,MATCH($E$4,[3]!CurveType,0))</f>
        <v>4.3559999999999999</v>
      </c>
      <c r="F73" s="50"/>
      <c r="G73" s="49">
        <f t="shared" si="25"/>
        <v>4.3559999999999999</v>
      </c>
      <c r="H73" s="61">
        <f>VLOOKUP($A73,[3]!CurveTable,MATCH($H$4,[3]!CurveType,0))</f>
        <v>0</v>
      </c>
      <c r="I73" s="49"/>
      <c r="J73" s="49">
        <f t="shared" si="33"/>
        <v>0</v>
      </c>
      <c r="K73" s="61"/>
      <c r="L73" s="49"/>
      <c r="M73" s="49"/>
      <c r="N73" s="49">
        <f t="shared" si="26"/>
        <v>3.9459999999999997</v>
      </c>
      <c r="O73" s="49">
        <f>Summary!$E$16</f>
        <v>5.7313275623318276</v>
      </c>
      <c r="P73" s="49"/>
      <c r="Q73" s="61">
        <f>VLOOKUP($A73,[3]!CurveTable,MATCH($Q$4,[3]!CurveType,0))</f>
        <v>0.185</v>
      </c>
      <c r="R73" s="61">
        <f>Q73+Summary!$C$26</f>
        <v>0.185</v>
      </c>
      <c r="S73" s="61"/>
      <c r="T73" s="70">
        <f t="shared" si="27"/>
        <v>40269</v>
      </c>
      <c r="U73" s="69">
        <f t="shared" si="6"/>
        <v>3264</v>
      </c>
      <c r="W73" s="7">
        <f t="shared" si="34"/>
        <v>30</v>
      </c>
      <c r="X73" s="51">
        <f t="shared" si="35"/>
        <v>40269</v>
      </c>
      <c r="Y73" s="7">
        <f t="shared" si="36"/>
        <v>3264</v>
      </c>
      <c r="Z73" s="60">
        <f>VLOOKUP($A73,[3]!CurveTable,MATCH($Z$4,[3]!CurveType,0))</f>
        <v>6.0878320878424E-2</v>
      </c>
      <c r="AA73" s="55">
        <f t="shared" si="37"/>
        <v>0.5851342033217225</v>
      </c>
      <c r="AB73" s="7">
        <f t="shared" si="38"/>
        <v>1</v>
      </c>
      <c r="AC73" s="7">
        <f t="shared" si="39"/>
        <v>30</v>
      </c>
      <c r="AD73" s="43">
        <f t="shared" si="40"/>
        <v>15712021.123220503</v>
      </c>
      <c r="AE73" s="43">
        <f t="shared" si="41"/>
        <v>0</v>
      </c>
      <c r="AF73" s="43">
        <f t="shared" si="42"/>
        <v>15712021.123220503</v>
      </c>
      <c r="AG73" s="43">
        <f t="shared" si="43"/>
        <v>0</v>
      </c>
      <c r="AH73" s="43">
        <f t="shared" si="44"/>
        <v>0</v>
      </c>
      <c r="AI73" s="43">
        <f t="shared" si="45"/>
        <v>0</v>
      </c>
      <c r="AJ73" s="43">
        <f t="shared" si="46"/>
        <v>0</v>
      </c>
      <c r="AK73" s="43">
        <f t="shared" si="47"/>
        <v>0</v>
      </c>
      <c r="AL73" s="43">
        <f t="shared" si="48"/>
        <v>0</v>
      </c>
      <c r="AM73" s="53"/>
      <c r="AO73" s="14">
        <f>_xll.EURO(N73,O73,Z73,Z73,R73,U73,1,0)</f>
        <v>0.22272425477729696</v>
      </c>
      <c r="AP73" s="90">
        <f t="shared" si="31"/>
        <v>1372954.7144215261</v>
      </c>
      <c r="AQ73" s="7">
        <f>_xll.EURO(N73,O73,Z73,Z73,R73,U73,1,1)</f>
        <v>0.20033970996079942</v>
      </c>
      <c r="AR73" s="7">
        <f>AQ73+Put!AQ73</f>
        <v>0.4070789957734714</v>
      </c>
      <c r="AS73" s="90">
        <f t="shared" si="28"/>
        <v>2509385.5491761137</v>
      </c>
      <c r="AT73" s="42">
        <f t="shared" si="29"/>
        <v>250.93855491761136</v>
      </c>
    </row>
    <row r="74" spans="1:46">
      <c r="A74" s="47">
        <f t="shared" si="23"/>
        <v>40299</v>
      </c>
      <c r="B74" s="48">
        <f t="shared" si="30"/>
        <v>205479</v>
      </c>
      <c r="C74" s="40">
        <f t="shared" ref="C74:C129" si="49">IF(AB74=0,0,IF(AND(AB74=1,$H$3=1),B74*W74,IF($H$3=2,B74,"N/A")))</f>
        <v>6369849</v>
      </c>
      <c r="D74" s="40">
        <f t="shared" si="32"/>
        <v>3705684.3898024345</v>
      </c>
      <c r="E74" s="61">
        <f>VLOOKUP($A74,[3]!CurveTable,MATCH($E$4,[3]!CurveType,0))</f>
        <v>4.415</v>
      </c>
      <c r="F74" s="50"/>
      <c r="G74" s="49">
        <f t="shared" si="25"/>
        <v>4.415</v>
      </c>
      <c r="H74" s="61">
        <f>VLOOKUP($A74,[3]!CurveTable,MATCH($H$4,[3]!CurveType,0))</f>
        <v>0</v>
      </c>
      <c r="I74" s="49"/>
      <c r="J74" s="49">
        <f t="shared" si="33"/>
        <v>0</v>
      </c>
      <c r="K74" s="61"/>
      <c r="L74" s="49"/>
      <c r="M74" s="49"/>
      <c r="N74" s="49">
        <f t="shared" si="26"/>
        <v>4.0049999999999999</v>
      </c>
      <c r="O74" s="49">
        <f>Summary!$E$16</f>
        <v>5.7313275623318276</v>
      </c>
      <c r="P74" s="49"/>
      <c r="Q74" s="61">
        <f>VLOOKUP($A74,[3]!CurveTable,MATCH($Q$4,[3]!CurveType,0))</f>
        <v>0.185</v>
      </c>
      <c r="R74" s="61">
        <f>Q74+Summary!$C$26</f>
        <v>0.185</v>
      </c>
      <c r="S74" s="61"/>
      <c r="T74" s="70">
        <f t="shared" si="27"/>
        <v>40299</v>
      </c>
      <c r="U74" s="69">
        <f t="shared" ref="U74:U137" si="50">T74-$C$3</f>
        <v>3294</v>
      </c>
      <c r="W74" s="7">
        <f t="shared" si="34"/>
        <v>31</v>
      </c>
      <c r="X74" s="51">
        <f t="shared" si="35"/>
        <v>40299</v>
      </c>
      <c r="Y74" s="7">
        <f t="shared" si="36"/>
        <v>3294</v>
      </c>
      <c r="Z74" s="60">
        <f>VLOOKUP($A74,[3]!CurveTable,MATCH($Z$4,[3]!CurveType,0))</f>
        <v>6.0977507846971403E-2</v>
      </c>
      <c r="AA74" s="55">
        <f t="shared" si="37"/>
        <v>0.58175388298881725</v>
      </c>
      <c r="AB74" s="7">
        <f t="shared" si="38"/>
        <v>1</v>
      </c>
      <c r="AC74" s="7">
        <f t="shared" si="39"/>
        <v>31</v>
      </c>
      <c r="AD74" s="43">
        <f t="shared" si="40"/>
        <v>16360596.580977749</v>
      </c>
      <c r="AE74" s="43">
        <f t="shared" si="41"/>
        <v>0</v>
      </c>
      <c r="AF74" s="43">
        <f t="shared" si="42"/>
        <v>16360596.580977749</v>
      </c>
      <c r="AG74" s="43">
        <f t="shared" si="43"/>
        <v>0</v>
      </c>
      <c r="AH74" s="43">
        <f t="shared" si="44"/>
        <v>0</v>
      </c>
      <c r="AI74" s="43">
        <f t="shared" si="45"/>
        <v>0</v>
      </c>
      <c r="AJ74" s="43">
        <f t="shared" si="46"/>
        <v>0</v>
      </c>
      <c r="AK74" s="43">
        <f t="shared" si="47"/>
        <v>0</v>
      </c>
      <c r="AL74" s="43">
        <f t="shared" si="48"/>
        <v>0</v>
      </c>
      <c r="AM74" s="53"/>
      <c r="AO74" s="14">
        <f>_xll.EURO(N74,O74,Z74,Z74,R74,U74,1,0)</f>
        <v>0.23551863277446505</v>
      </c>
      <c r="AP74" s="90">
        <f t="shared" ref="AP74:AP105" si="51">AO74*C74</f>
        <v>1500218.1274597934</v>
      </c>
      <c r="AQ74" s="7">
        <f>_xll.EURO(N74,O74,Z74,Z74,R74,U74,1,1)</f>
        <v>0.20580671568607017</v>
      </c>
      <c r="AR74" s="7">
        <f>AQ74+Put!AQ74</f>
        <v>0.40543425240251069</v>
      </c>
      <c r="AS74" s="90">
        <f t="shared" si="28"/>
        <v>2582554.9672318804</v>
      </c>
      <c r="AT74" s="42">
        <f t="shared" si="29"/>
        <v>258.25549672318806</v>
      </c>
    </row>
    <row r="75" spans="1:46">
      <c r="A75" s="47">
        <f t="shared" ref="A75:A138" si="52">EDATE(A74,1)</f>
        <v>40330</v>
      </c>
      <c r="B75" s="48">
        <f t="shared" si="30"/>
        <v>205479</v>
      </c>
      <c r="C75" s="40">
        <f t="shared" si="49"/>
        <v>6164370</v>
      </c>
      <c r="D75" s="40">
        <f t="shared" si="32"/>
        <v>3564681.4533293196</v>
      </c>
      <c r="E75" s="61">
        <f>VLOOKUP($A75,[3]!CurveTable,MATCH($E$4,[3]!CurveType,0))</f>
        <v>4.4550000000000001</v>
      </c>
      <c r="F75" s="50"/>
      <c r="G75" s="49">
        <f t="shared" ref="G75:G129" si="53">E75</f>
        <v>4.4550000000000001</v>
      </c>
      <c r="H75" s="61">
        <f>VLOOKUP($A75,[3]!CurveTable,MATCH($H$4,[3]!CurveType,0))</f>
        <v>0</v>
      </c>
      <c r="I75" s="49"/>
      <c r="J75" s="49">
        <f t="shared" si="33"/>
        <v>0</v>
      </c>
      <c r="K75" s="61"/>
      <c r="L75" s="49"/>
      <c r="M75" s="49"/>
      <c r="N75" s="49">
        <f t="shared" ref="N75:N138" si="54">G75+J75+M75+$N$7</f>
        <v>4.0449999999999999</v>
      </c>
      <c r="O75" s="49">
        <f>Summary!$E$16</f>
        <v>5.7313275623318276</v>
      </c>
      <c r="P75" s="49"/>
      <c r="Q75" s="61">
        <f>VLOOKUP($A75,[3]!CurveTable,MATCH($Q$4,[3]!CurveType,0))</f>
        <v>0.185</v>
      </c>
      <c r="R75" s="61">
        <f>Q75+Summary!$C$26</f>
        <v>0.185</v>
      </c>
      <c r="S75" s="61"/>
      <c r="T75" s="70">
        <f t="shared" ref="T75:T129" si="55">X75</f>
        <v>40330</v>
      </c>
      <c r="U75" s="69">
        <f t="shared" si="50"/>
        <v>3325</v>
      </c>
      <c r="W75" s="7">
        <f t="shared" si="34"/>
        <v>30</v>
      </c>
      <c r="X75" s="51">
        <f t="shared" si="35"/>
        <v>40330</v>
      </c>
      <c r="Y75" s="7">
        <f t="shared" si="36"/>
        <v>3325</v>
      </c>
      <c r="Z75" s="60">
        <f>VLOOKUP($A75,[3]!CurveTable,MATCH($Z$4,[3]!CurveType,0))</f>
        <v>6.1080001051236503E-2</v>
      </c>
      <c r="AA75" s="55">
        <f t="shared" si="37"/>
        <v>0.57827181907142489</v>
      </c>
      <c r="AB75" s="7">
        <f t="shared" si="38"/>
        <v>1</v>
      </c>
      <c r="AC75" s="7">
        <f t="shared" si="39"/>
        <v>30</v>
      </c>
      <c r="AD75" s="43">
        <f t="shared" si="40"/>
        <v>15880655.874582119</v>
      </c>
      <c r="AE75" s="43">
        <f t="shared" si="41"/>
        <v>0</v>
      </c>
      <c r="AF75" s="43">
        <f t="shared" si="42"/>
        <v>15880655.874582119</v>
      </c>
      <c r="AG75" s="43">
        <f t="shared" si="43"/>
        <v>0</v>
      </c>
      <c r="AH75" s="43">
        <f t="shared" si="44"/>
        <v>0</v>
      </c>
      <c r="AI75" s="43">
        <f t="shared" si="45"/>
        <v>0</v>
      </c>
      <c r="AJ75" s="43">
        <f t="shared" si="46"/>
        <v>0</v>
      </c>
      <c r="AK75" s="43">
        <f t="shared" si="47"/>
        <v>0</v>
      </c>
      <c r="AL75" s="43">
        <f t="shared" si="48"/>
        <v>0</v>
      </c>
      <c r="AM75" s="53"/>
      <c r="AO75" s="14">
        <f>_xll.EURO(N75,O75,Z75,Z75,R75,U75,1,0)</f>
        <v>0.2446157280500475</v>
      </c>
      <c r="AP75" s="90">
        <f t="shared" si="51"/>
        <v>1507901.8555198712</v>
      </c>
      <c r="AQ75" s="7">
        <f>_xll.EURO(N75,O75,Z75,Z75,R75,U75,1,1)</f>
        <v>0.20930344049018293</v>
      </c>
      <c r="AR75" s="7">
        <f>AQ75+Put!AQ75</f>
        <v>0.40380521975824435</v>
      </c>
      <c r="AS75" s="90">
        <f t="shared" ref="AS75:AS138" si="56">AR75*C75</f>
        <v>2489204.7825211287</v>
      </c>
      <c r="AT75" s="42">
        <f t="shared" ref="AT75:AT138" si="57">AS75/10000</f>
        <v>248.92047825211287</v>
      </c>
    </row>
    <row r="76" spans="1:46">
      <c r="A76" s="47">
        <f t="shared" si="52"/>
        <v>40360</v>
      </c>
      <c r="B76" s="48">
        <f t="shared" ref="B76:B129" si="58">B75</f>
        <v>205479</v>
      </c>
      <c r="C76" s="40">
        <f t="shared" si="49"/>
        <v>6369849</v>
      </c>
      <c r="D76" s="40">
        <f t="shared" si="32"/>
        <v>3662107.1412142641</v>
      </c>
      <c r="E76" s="61">
        <f>VLOOKUP($A76,[3]!CurveTable,MATCH($E$4,[3]!CurveType,0))</f>
        <v>4.5</v>
      </c>
      <c r="F76" s="50"/>
      <c r="G76" s="49">
        <f t="shared" si="53"/>
        <v>4.5</v>
      </c>
      <c r="H76" s="61">
        <f>VLOOKUP($A76,[3]!CurveTable,MATCH($H$4,[3]!CurveType,0))</f>
        <v>0</v>
      </c>
      <c r="I76" s="49"/>
      <c r="J76" s="49">
        <f t="shared" si="33"/>
        <v>0</v>
      </c>
      <c r="K76" s="61"/>
      <c r="L76" s="49"/>
      <c r="M76" s="49"/>
      <c r="N76" s="49">
        <f t="shared" si="54"/>
        <v>4.09</v>
      </c>
      <c r="O76" s="49">
        <f>Summary!$E$16</f>
        <v>5.7313275623318276</v>
      </c>
      <c r="P76" s="49"/>
      <c r="Q76" s="61">
        <f>VLOOKUP($A76,[3]!CurveTable,MATCH($Q$4,[3]!CurveType,0))</f>
        <v>0.185</v>
      </c>
      <c r="R76" s="61">
        <f>Q76+Summary!$C$26</f>
        <v>0.185</v>
      </c>
      <c r="S76" s="61"/>
      <c r="T76" s="70">
        <f t="shared" si="55"/>
        <v>40360</v>
      </c>
      <c r="U76" s="69">
        <f t="shared" si="50"/>
        <v>3355</v>
      </c>
      <c r="W76" s="7">
        <f t="shared" si="34"/>
        <v>31</v>
      </c>
      <c r="X76" s="51">
        <f t="shared" si="35"/>
        <v>40360</v>
      </c>
      <c r="Y76" s="7">
        <f t="shared" si="36"/>
        <v>3355</v>
      </c>
      <c r="Z76" s="60">
        <f>VLOOKUP($A76,[3]!CurveTable,MATCH($Z$4,[3]!CurveType,0))</f>
        <v>6.1179188026427404E-2</v>
      </c>
      <c r="AA76" s="55">
        <f t="shared" si="37"/>
        <v>0.57491270848245601</v>
      </c>
      <c r="AB76" s="7">
        <f t="shared" si="38"/>
        <v>1</v>
      </c>
      <c r="AC76" s="7">
        <f t="shared" si="39"/>
        <v>31</v>
      </c>
      <c r="AD76" s="43">
        <f t="shared" si="40"/>
        <v>16479482.135464188</v>
      </c>
      <c r="AE76" s="43">
        <f t="shared" si="41"/>
        <v>0</v>
      </c>
      <c r="AF76" s="43">
        <f t="shared" si="42"/>
        <v>16479482.135464188</v>
      </c>
      <c r="AG76" s="43">
        <f t="shared" si="43"/>
        <v>0</v>
      </c>
      <c r="AH76" s="43">
        <f t="shared" si="44"/>
        <v>0</v>
      </c>
      <c r="AI76" s="43">
        <f t="shared" si="45"/>
        <v>0</v>
      </c>
      <c r="AJ76" s="43">
        <f t="shared" si="46"/>
        <v>0</v>
      </c>
      <c r="AK76" s="43">
        <f t="shared" si="47"/>
        <v>0</v>
      </c>
      <c r="AL76" s="43">
        <f t="shared" si="48"/>
        <v>0</v>
      </c>
      <c r="AM76" s="53"/>
      <c r="AO76" s="14">
        <f>_xll.EURO(N76,O76,Z76,Z76,R76,U76,1,0)</f>
        <v>0.25484692808445875</v>
      </c>
      <c r="AP76" s="90">
        <f t="shared" si="51"/>
        <v>1623336.4500118615</v>
      </c>
      <c r="AQ76" s="7">
        <f>_xll.EURO(N76,O76,Z76,Z76,R76,U76,1,1)</f>
        <v>0.21318357081117245</v>
      </c>
      <c r="AR76" s="7">
        <f>AQ76+Put!AQ76</f>
        <v>0.40230087960500482</v>
      </c>
      <c r="AS76" s="90">
        <f t="shared" si="56"/>
        <v>2562595.8556510606</v>
      </c>
      <c r="AT76" s="42">
        <f t="shared" si="57"/>
        <v>256.25958556510608</v>
      </c>
    </row>
    <row r="77" spans="1:46">
      <c r="A77" s="47">
        <f t="shared" si="52"/>
        <v>40391</v>
      </c>
      <c r="B77" s="48">
        <f t="shared" si="58"/>
        <v>205479</v>
      </c>
      <c r="C77" s="40">
        <f t="shared" si="49"/>
        <v>6369849</v>
      </c>
      <c r="D77" s="40">
        <f t="shared" si="32"/>
        <v>3640067.1512045185</v>
      </c>
      <c r="E77" s="61">
        <f>VLOOKUP($A77,[3]!CurveTable,MATCH($E$4,[3]!CurveType,0))</f>
        <v>4.5350000000000001</v>
      </c>
      <c r="F77" s="50"/>
      <c r="G77" s="49">
        <f t="shared" si="53"/>
        <v>4.5350000000000001</v>
      </c>
      <c r="H77" s="61">
        <f>VLOOKUP($A77,[3]!CurveTable,MATCH($H$4,[3]!CurveType,0))</f>
        <v>0</v>
      </c>
      <c r="I77" s="49"/>
      <c r="J77" s="49">
        <f t="shared" si="33"/>
        <v>0</v>
      </c>
      <c r="K77" s="61"/>
      <c r="L77" s="49"/>
      <c r="M77" s="49"/>
      <c r="N77" s="49">
        <f t="shared" si="54"/>
        <v>4.125</v>
      </c>
      <c r="O77" s="49">
        <f>Summary!$E$16</f>
        <v>5.7313275623318276</v>
      </c>
      <c r="P77" s="49"/>
      <c r="Q77" s="61">
        <f>VLOOKUP($A77,[3]!CurveTable,MATCH($Q$4,[3]!CurveType,0))</f>
        <v>0.185</v>
      </c>
      <c r="R77" s="61">
        <f>Q77+Summary!$C$26</f>
        <v>0.185</v>
      </c>
      <c r="S77" s="61"/>
      <c r="T77" s="70">
        <f t="shared" si="55"/>
        <v>40391</v>
      </c>
      <c r="U77" s="69">
        <f t="shared" si="50"/>
        <v>3386</v>
      </c>
      <c r="W77" s="7">
        <f t="shared" si="34"/>
        <v>31</v>
      </c>
      <c r="X77" s="51">
        <f t="shared" si="35"/>
        <v>40391</v>
      </c>
      <c r="Y77" s="7">
        <f t="shared" si="36"/>
        <v>3386</v>
      </c>
      <c r="Z77" s="60">
        <f>VLOOKUP($A77,[3]!CurveTable,MATCH($Z$4,[3]!CurveType,0))</f>
        <v>6.1281681237556701E-2</v>
      </c>
      <c r="AA77" s="55">
        <f t="shared" si="37"/>
        <v>0.57145265942795798</v>
      </c>
      <c r="AB77" s="7">
        <f t="shared" si="38"/>
        <v>1</v>
      </c>
      <c r="AC77" s="7">
        <f t="shared" si="39"/>
        <v>31</v>
      </c>
      <c r="AD77" s="43">
        <f t="shared" si="40"/>
        <v>16507704.530712493</v>
      </c>
      <c r="AE77" s="43">
        <f t="shared" si="41"/>
        <v>0</v>
      </c>
      <c r="AF77" s="43">
        <f t="shared" si="42"/>
        <v>16507704.530712493</v>
      </c>
      <c r="AG77" s="43">
        <f t="shared" si="43"/>
        <v>0</v>
      </c>
      <c r="AH77" s="43">
        <f t="shared" si="44"/>
        <v>0</v>
      </c>
      <c r="AI77" s="43">
        <f t="shared" si="45"/>
        <v>0</v>
      </c>
      <c r="AJ77" s="43">
        <f t="shared" si="46"/>
        <v>0</v>
      </c>
      <c r="AK77" s="43">
        <f t="shared" si="47"/>
        <v>0</v>
      </c>
      <c r="AL77" s="43">
        <f t="shared" si="48"/>
        <v>0</v>
      </c>
      <c r="AM77" s="53"/>
      <c r="AO77" s="14">
        <f>_xll.EURO(N77,O77,Z77,Z77,R77,U77,1,0)</f>
        <v>0.2630600842672669</v>
      </c>
      <c r="AP77" s="90">
        <f t="shared" si="51"/>
        <v>1675653.0147097658</v>
      </c>
      <c r="AQ77" s="7">
        <f>_xll.EURO(N77,O77,Z77,Z77,R77,U77,1,1)</f>
        <v>0.21600792991306048</v>
      </c>
      <c r="AR77" s="7">
        <f>AQ77+Put!AQ77</f>
        <v>0.4007479949287811</v>
      </c>
      <c r="AS77" s="90">
        <f t="shared" si="56"/>
        <v>2552704.2147491015</v>
      </c>
      <c r="AT77" s="42">
        <f t="shared" si="57"/>
        <v>255.27042147491017</v>
      </c>
    </row>
    <row r="78" spans="1:46">
      <c r="A78" s="47">
        <f t="shared" si="52"/>
        <v>40422</v>
      </c>
      <c r="B78" s="48">
        <f t="shared" si="58"/>
        <v>205479</v>
      </c>
      <c r="C78" s="40">
        <f t="shared" si="49"/>
        <v>6164370</v>
      </c>
      <c r="D78" s="40">
        <f t="shared" si="32"/>
        <v>3501386.0282065389</v>
      </c>
      <c r="E78" s="61">
        <f>VLOOKUP($A78,[3]!CurveTable,MATCH($E$4,[3]!CurveType,0))</f>
        <v>4.54</v>
      </c>
      <c r="F78" s="50"/>
      <c r="G78" s="49">
        <f t="shared" si="53"/>
        <v>4.54</v>
      </c>
      <c r="H78" s="61">
        <f>VLOOKUP($A78,[3]!CurveTable,MATCH($H$4,[3]!CurveType,0))</f>
        <v>0</v>
      </c>
      <c r="I78" s="49"/>
      <c r="J78" s="49">
        <f t="shared" si="33"/>
        <v>0</v>
      </c>
      <c r="K78" s="61"/>
      <c r="L78" s="49"/>
      <c r="M78" s="49"/>
      <c r="N78" s="49">
        <f t="shared" si="54"/>
        <v>4.13</v>
      </c>
      <c r="O78" s="49">
        <f>Summary!$E$16</f>
        <v>5.7313275623318276</v>
      </c>
      <c r="P78" s="49"/>
      <c r="Q78" s="61">
        <f>VLOOKUP($A78,[3]!CurveTable,MATCH($Q$4,[3]!CurveType,0))</f>
        <v>0.185</v>
      </c>
      <c r="R78" s="61">
        <f>Q78+Summary!$C$26</f>
        <v>0.185</v>
      </c>
      <c r="S78" s="61"/>
      <c r="T78" s="70">
        <f t="shared" si="55"/>
        <v>40422</v>
      </c>
      <c r="U78" s="69">
        <f t="shared" si="50"/>
        <v>3417</v>
      </c>
      <c r="W78" s="7">
        <f t="shared" si="34"/>
        <v>30</v>
      </c>
      <c r="X78" s="51">
        <f t="shared" si="35"/>
        <v>40422</v>
      </c>
      <c r="Y78" s="7">
        <f t="shared" si="36"/>
        <v>3417</v>
      </c>
      <c r="Z78" s="60">
        <f>VLOOKUP($A78,[3]!CurveTable,MATCH($Z$4,[3]!CurveType,0))</f>
        <v>6.1384174452174402E-2</v>
      </c>
      <c r="AA78" s="55">
        <f t="shared" si="37"/>
        <v>0.56800387196202351</v>
      </c>
      <c r="AB78" s="7">
        <f t="shared" si="38"/>
        <v>1</v>
      </c>
      <c r="AC78" s="7">
        <f t="shared" si="39"/>
        <v>30</v>
      </c>
      <c r="AD78" s="43">
        <f t="shared" si="40"/>
        <v>15896292.568057686</v>
      </c>
      <c r="AE78" s="43">
        <f t="shared" si="41"/>
        <v>0</v>
      </c>
      <c r="AF78" s="43">
        <f t="shared" si="42"/>
        <v>15896292.568057686</v>
      </c>
      <c r="AG78" s="43">
        <f t="shared" si="43"/>
        <v>0</v>
      </c>
      <c r="AH78" s="43">
        <f t="shared" si="44"/>
        <v>0</v>
      </c>
      <c r="AI78" s="43">
        <f t="shared" si="45"/>
        <v>0</v>
      </c>
      <c r="AJ78" s="43">
        <f t="shared" si="46"/>
        <v>0</v>
      </c>
      <c r="AK78" s="43">
        <f t="shared" si="47"/>
        <v>0</v>
      </c>
      <c r="AL78" s="43">
        <f t="shared" si="48"/>
        <v>0</v>
      </c>
      <c r="AM78" s="53"/>
      <c r="AO78" s="14">
        <f>_xll.EURO(N78,O78,Z78,Z78,R78,U78,1,0)</f>
        <v>0.26480232761791289</v>
      </c>
      <c r="AP78" s="90">
        <f t="shared" si="51"/>
        <v>1632339.5242980337</v>
      </c>
      <c r="AQ78" s="7">
        <f>_xll.EURO(N78,O78,Z78,Z78,R78,U78,1,1)</f>
        <v>0.21598786760463082</v>
      </c>
      <c r="AR78" s="7">
        <f>AQ78+Put!AQ78</f>
        <v>0.39905435866911065</v>
      </c>
      <c r="AS78" s="90">
        <f t="shared" si="56"/>
        <v>2459918.7169491057</v>
      </c>
      <c r="AT78" s="42">
        <f t="shared" si="57"/>
        <v>245.99187169491057</v>
      </c>
    </row>
    <row r="79" spans="1:46">
      <c r="A79" s="47">
        <f t="shared" si="52"/>
        <v>40452</v>
      </c>
      <c r="B79" s="48">
        <f t="shared" si="58"/>
        <v>205479</v>
      </c>
      <c r="C79" s="40">
        <f t="shared" si="49"/>
        <v>6369849</v>
      </c>
      <c r="D79" s="40">
        <f t="shared" si="32"/>
        <v>3596907.8858280694</v>
      </c>
      <c r="E79" s="61">
        <f>VLOOKUP($A79,[3]!CurveTable,MATCH($E$4,[3]!CurveType,0))</f>
        <v>4.57</v>
      </c>
      <c r="F79" s="50"/>
      <c r="G79" s="49">
        <f t="shared" si="53"/>
        <v>4.57</v>
      </c>
      <c r="H79" s="61">
        <f>VLOOKUP($A79,[3]!CurveTable,MATCH($H$4,[3]!CurveType,0))</f>
        <v>0</v>
      </c>
      <c r="I79" s="49"/>
      <c r="J79" s="49">
        <f t="shared" si="33"/>
        <v>0</v>
      </c>
      <c r="K79" s="61"/>
      <c r="L79" s="49"/>
      <c r="M79" s="49"/>
      <c r="N79" s="49">
        <f t="shared" si="54"/>
        <v>4.16</v>
      </c>
      <c r="O79" s="49">
        <f>Summary!$E$16</f>
        <v>5.7313275623318276</v>
      </c>
      <c r="P79" s="49"/>
      <c r="Q79" s="61">
        <f>VLOOKUP($A79,[3]!CurveTable,MATCH($Q$4,[3]!CurveType,0))</f>
        <v>0.185</v>
      </c>
      <c r="R79" s="61">
        <f>Q79+Summary!$C$26</f>
        <v>0.185</v>
      </c>
      <c r="S79" s="61"/>
      <c r="T79" s="70">
        <f t="shared" si="55"/>
        <v>40452</v>
      </c>
      <c r="U79" s="69">
        <f t="shared" si="50"/>
        <v>3447</v>
      </c>
      <c r="W79" s="7">
        <f t="shared" si="34"/>
        <v>31</v>
      </c>
      <c r="X79" s="51">
        <f t="shared" si="35"/>
        <v>40452</v>
      </c>
      <c r="Y79" s="7">
        <f t="shared" si="36"/>
        <v>3447</v>
      </c>
      <c r="Z79" s="60">
        <f>VLOOKUP($A79,[3]!CurveTable,MATCH($Z$4,[3]!CurveType,0))</f>
        <v>6.1483361437383505E-2</v>
      </c>
      <c r="AA79" s="55">
        <f t="shared" si="37"/>
        <v>0.56467710393575565</v>
      </c>
      <c r="AB79" s="7">
        <f t="shared" si="38"/>
        <v>1</v>
      </c>
      <c r="AC79" s="7">
        <f t="shared" si="39"/>
        <v>31</v>
      </c>
      <c r="AD79" s="43">
        <f t="shared" si="40"/>
        <v>16437869.038234279</v>
      </c>
      <c r="AE79" s="43">
        <f t="shared" si="41"/>
        <v>0</v>
      </c>
      <c r="AF79" s="43">
        <f t="shared" si="42"/>
        <v>16437869.038234279</v>
      </c>
      <c r="AG79" s="43">
        <f t="shared" si="43"/>
        <v>0</v>
      </c>
      <c r="AH79" s="43">
        <f t="shared" si="44"/>
        <v>0</v>
      </c>
      <c r="AI79" s="43">
        <f t="shared" si="45"/>
        <v>0</v>
      </c>
      <c r="AJ79" s="43">
        <f t="shared" si="46"/>
        <v>0</v>
      </c>
      <c r="AK79" s="43">
        <f t="shared" si="47"/>
        <v>0</v>
      </c>
      <c r="AL79" s="43">
        <f t="shared" si="48"/>
        <v>0</v>
      </c>
      <c r="AM79" s="53"/>
      <c r="AO79" s="14">
        <f>_xll.EURO(N79,O79,Z79,Z79,R79,U79,1,0)</f>
        <v>0.27191929221724231</v>
      </c>
      <c r="AP79" s="90">
        <f t="shared" si="51"/>
        <v>1732084.8316107087</v>
      </c>
      <c r="AQ79" s="7">
        <f>_xll.EURO(N79,O79,Z79,Z79,R79,U79,1,1)</f>
        <v>0.21823556033542679</v>
      </c>
      <c r="AR79" s="7">
        <f>AQ79+Put!AQ79</f>
        <v>0.3975532129784719</v>
      </c>
      <c r="AS79" s="90">
        <f t="shared" si="56"/>
        <v>2532353.9361377065</v>
      </c>
      <c r="AT79" s="42">
        <f t="shared" si="57"/>
        <v>253.23539361377064</v>
      </c>
    </row>
    <row r="80" spans="1:46">
      <c r="A80" s="47">
        <f t="shared" si="52"/>
        <v>40483</v>
      </c>
      <c r="B80" s="48">
        <f t="shared" si="58"/>
        <v>205479</v>
      </c>
      <c r="C80" s="40">
        <f t="shared" si="49"/>
        <v>6164370</v>
      </c>
      <c r="D80" s="40">
        <f t="shared" si="32"/>
        <v>3459756.4670922938</v>
      </c>
      <c r="E80" s="61">
        <f>VLOOKUP($A80,[3]!CurveTable,MATCH($E$4,[3]!CurveType,0))</f>
        <v>4.68</v>
      </c>
      <c r="F80" s="50"/>
      <c r="G80" s="49">
        <f t="shared" si="53"/>
        <v>4.68</v>
      </c>
      <c r="H80" s="61">
        <f>VLOOKUP($A80,[3]!CurveTable,MATCH($H$4,[3]!CurveType,0))</f>
        <v>0</v>
      </c>
      <c r="I80" s="49"/>
      <c r="J80" s="49">
        <f t="shared" si="33"/>
        <v>0</v>
      </c>
      <c r="K80" s="61"/>
      <c r="L80" s="49"/>
      <c r="M80" s="49"/>
      <c r="N80" s="49">
        <f t="shared" si="54"/>
        <v>4.2699999999999996</v>
      </c>
      <c r="O80" s="49">
        <f>Summary!$E$16</f>
        <v>5.7313275623318276</v>
      </c>
      <c r="P80" s="49"/>
      <c r="Q80" s="61">
        <f>VLOOKUP($A80,[3]!CurveTable,MATCH($Q$4,[3]!CurveType,0))</f>
        <v>0.185</v>
      </c>
      <c r="R80" s="61">
        <f>Q80+Summary!$C$26</f>
        <v>0.185</v>
      </c>
      <c r="S80" s="61"/>
      <c r="T80" s="70">
        <f t="shared" si="55"/>
        <v>40483</v>
      </c>
      <c r="U80" s="69">
        <f t="shared" si="50"/>
        <v>3478</v>
      </c>
      <c r="W80" s="7">
        <f t="shared" si="34"/>
        <v>30</v>
      </c>
      <c r="X80" s="51">
        <f t="shared" si="35"/>
        <v>40483</v>
      </c>
      <c r="Y80" s="7">
        <f t="shared" si="36"/>
        <v>3478</v>
      </c>
      <c r="Z80" s="60">
        <f>VLOOKUP($A80,[3]!CurveTable,MATCH($Z$4,[3]!CurveType,0))</f>
        <v>6.1585854658865E-2</v>
      </c>
      <c r="AA80" s="55">
        <f t="shared" si="37"/>
        <v>0.5612506171907744</v>
      </c>
      <c r="AB80" s="7">
        <f t="shared" si="38"/>
        <v>1</v>
      </c>
      <c r="AC80" s="7">
        <f t="shared" si="39"/>
        <v>30</v>
      </c>
      <c r="AD80" s="43">
        <f t="shared" si="40"/>
        <v>16191660.265991934</v>
      </c>
      <c r="AE80" s="43">
        <f t="shared" si="41"/>
        <v>0</v>
      </c>
      <c r="AF80" s="43">
        <f t="shared" si="42"/>
        <v>16191660.265991934</v>
      </c>
      <c r="AG80" s="43">
        <f t="shared" si="43"/>
        <v>0</v>
      </c>
      <c r="AH80" s="43">
        <f t="shared" si="44"/>
        <v>0</v>
      </c>
      <c r="AI80" s="43">
        <f t="shared" si="45"/>
        <v>0</v>
      </c>
      <c r="AJ80" s="43">
        <f t="shared" si="46"/>
        <v>0</v>
      </c>
      <c r="AK80" s="43">
        <f t="shared" si="47"/>
        <v>0</v>
      </c>
      <c r="AL80" s="43">
        <f t="shared" si="48"/>
        <v>0</v>
      </c>
      <c r="AM80" s="53"/>
      <c r="AO80" s="14">
        <f>_xll.EURO(N80,O80,Z80,Z80,R80,U80,1,0)</f>
        <v>0.29699370893341781</v>
      </c>
      <c r="AP80" s="90">
        <f t="shared" si="51"/>
        <v>1830779.1095378927</v>
      </c>
      <c r="AQ80" s="7">
        <f>_xll.EURO(N80,O80,Z80,Z80,R80,U80,1,1)</f>
        <v>0.22752370572335309</v>
      </c>
      <c r="AR80" s="7">
        <f>AQ80+Put!AQ80</f>
        <v>0.39664501118635209</v>
      </c>
      <c r="AS80" s="90">
        <f t="shared" si="56"/>
        <v>2445066.6076068133</v>
      </c>
      <c r="AT80" s="42">
        <f t="shared" si="57"/>
        <v>244.50666076068134</v>
      </c>
    </row>
    <row r="81" spans="1:46">
      <c r="A81" s="47">
        <f t="shared" si="52"/>
        <v>40513</v>
      </c>
      <c r="B81" s="48">
        <f t="shared" si="58"/>
        <v>205479</v>
      </c>
      <c r="C81" s="40">
        <f t="shared" si="49"/>
        <v>6369849</v>
      </c>
      <c r="D81" s="40">
        <f t="shared" si="32"/>
        <v>3554028.7061307863</v>
      </c>
      <c r="E81" s="61">
        <f>VLOOKUP($A81,[3]!CurveTable,MATCH($E$4,[3]!CurveType,0))</f>
        <v>4.8</v>
      </c>
      <c r="F81" s="50"/>
      <c r="G81" s="49">
        <f t="shared" si="53"/>
        <v>4.8</v>
      </c>
      <c r="H81" s="61">
        <f>VLOOKUP($A81,[3]!CurveTable,MATCH($H$4,[3]!CurveType,0))</f>
        <v>0</v>
      </c>
      <c r="I81" s="49"/>
      <c r="J81" s="49">
        <f t="shared" si="33"/>
        <v>0</v>
      </c>
      <c r="K81" s="61"/>
      <c r="L81" s="49"/>
      <c r="M81" s="49"/>
      <c r="N81" s="49">
        <f t="shared" si="54"/>
        <v>4.3899999999999997</v>
      </c>
      <c r="O81" s="49">
        <f>Summary!$E$16</f>
        <v>5.7313275623318276</v>
      </c>
      <c r="P81" s="49"/>
      <c r="Q81" s="61">
        <f>VLOOKUP($A81,[3]!CurveTable,MATCH($Q$4,[3]!CurveType,0))</f>
        <v>0.185</v>
      </c>
      <c r="R81" s="61">
        <f>Q81+Summary!$C$26</f>
        <v>0.185</v>
      </c>
      <c r="S81" s="61"/>
      <c r="T81" s="70">
        <f t="shared" si="55"/>
        <v>40513</v>
      </c>
      <c r="U81" s="69">
        <f t="shared" si="50"/>
        <v>3508</v>
      </c>
      <c r="W81" s="7">
        <f t="shared" si="34"/>
        <v>31</v>
      </c>
      <c r="X81" s="51">
        <f t="shared" si="35"/>
        <v>40513</v>
      </c>
      <c r="Y81" s="7">
        <f t="shared" si="36"/>
        <v>3508</v>
      </c>
      <c r="Z81" s="60">
        <f>VLOOKUP($A81,[3]!CurveTable,MATCH($Z$4,[3]!CurveType,0))</f>
        <v>6.1685041650715498E-2</v>
      </c>
      <c r="AA81" s="55">
        <f t="shared" si="37"/>
        <v>0.55794551898024369</v>
      </c>
      <c r="AB81" s="7">
        <f t="shared" si="38"/>
        <v>1</v>
      </c>
      <c r="AC81" s="7">
        <f t="shared" si="39"/>
        <v>31</v>
      </c>
      <c r="AD81" s="43">
        <f t="shared" si="40"/>
        <v>17059337.789427772</v>
      </c>
      <c r="AE81" s="43">
        <f t="shared" si="41"/>
        <v>0</v>
      </c>
      <c r="AF81" s="43">
        <f t="shared" si="42"/>
        <v>17059337.789427772</v>
      </c>
      <c r="AG81" s="43">
        <f t="shared" si="43"/>
        <v>0</v>
      </c>
      <c r="AH81" s="43">
        <f t="shared" si="44"/>
        <v>0</v>
      </c>
      <c r="AI81" s="43">
        <f t="shared" si="45"/>
        <v>0</v>
      </c>
      <c r="AJ81" s="43">
        <f t="shared" si="46"/>
        <v>0</v>
      </c>
      <c r="AK81" s="43">
        <f t="shared" si="47"/>
        <v>0</v>
      </c>
      <c r="AL81" s="43">
        <f t="shared" si="48"/>
        <v>0</v>
      </c>
      <c r="AM81" s="53"/>
      <c r="AO81" s="14">
        <f>_xll.EURO(N81,O81,Z81,Z81,R81,U81,1,0)</f>
        <v>0.32532498206210736</v>
      </c>
      <c r="AP81" s="90">
        <f t="shared" si="51"/>
        <v>2072271.0116633326</v>
      </c>
      <c r="AQ81" s="7">
        <f>_xll.EURO(N81,O81,Z81,Z81,R81,U81,1,1)</f>
        <v>0.23734571701123172</v>
      </c>
      <c r="AR81" s="7">
        <f>AQ81+Put!AQ81</f>
        <v>0.39617440174324947</v>
      </c>
      <c r="AS81" s="90">
        <f t="shared" si="56"/>
        <v>2523571.1167698358</v>
      </c>
      <c r="AT81" s="42">
        <f t="shared" si="57"/>
        <v>252.35711167698358</v>
      </c>
    </row>
    <row r="82" spans="1:46">
      <c r="A82" s="47">
        <f t="shared" si="52"/>
        <v>40544</v>
      </c>
      <c r="B82" s="48">
        <f t="shared" si="58"/>
        <v>205479</v>
      </c>
      <c r="C82" s="40">
        <f t="shared" si="49"/>
        <v>6369849</v>
      </c>
      <c r="D82" s="40">
        <f t="shared" si="32"/>
        <v>3532345.7092357115</v>
      </c>
      <c r="E82" s="61">
        <f>VLOOKUP($A82,[3]!CurveTable,MATCH($E$4,[3]!CurveType,0))</f>
        <v>4.8600000000000003</v>
      </c>
      <c r="F82" s="50"/>
      <c r="G82" s="49">
        <f t="shared" si="53"/>
        <v>4.8600000000000003</v>
      </c>
      <c r="H82" s="61">
        <f>VLOOKUP($A82,[3]!CurveTable,MATCH($H$4,[3]!CurveType,0))</f>
        <v>0</v>
      </c>
      <c r="I82" s="49"/>
      <c r="J82" s="49">
        <f t="shared" si="33"/>
        <v>0</v>
      </c>
      <c r="K82" s="61"/>
      <c r="L82" s="49"/>
      <c r="M82" s="49"/>
      <c r="N82" s="49">
        <f t="shared" si="54"/>
        <v>4.45</v>
      </c>
      <c r="O82" s="49">
        <f>Summary!$E$16</f>
        <v>5.7313275623318276</v>
      </c>
      <c r="P82" s="49"/>
      <c r="Q82" s="61">
        <f>VLOOKUP($A82,[3]!CurveTable,MATCH($Q$4,[3]!CurveType,0))</f>
        <v>0.185</v>
      </c>
      <c r="R82" s="61">
        <f>Q82+Summary!$C$26</f>
        <v>0.185</v>
      </c>
      <c r="S82" s="61"/>
      <c r="T82" s="70">
        <f t="shared" si="55"/>
        <v>40544</v>
      </c>
      <c r="U82" s="69">
        <f t="shared" si="50"/>
        <v>3539</v>
      </c>
      <c r="W82" s="7">
        <f t="shared" si="34"/>
        <v>31</v>
      </c>
      <c r="X82" s="51">
        <f t="shared" si="35"/>
        <v>40544</v>
      </c>
      <c r="Y82" s="7">
        <f t="shared" si="36"/>
        <v>3539</v>
      </c>
      <c r="Z82" s="60">
        <f>VLOOKUP($A82,[3]!CurveTable,MATCH($Z$4,[3]!CurveType,0))</f>
        <v>6.1787534879059101E-2</v>
      </c>
      <c r="AA82" s="55">
        <f t="shared" si="37"/>
        <v>0.55454151412941055</v>
      </c>
      <c r="AB82" s="7">
        <f t="shared" si="38"/>
        <v>1</v>
      </c>
      <c r="AC82" s="7">
        <f t="shared" si="39"/>
        <v>31</v>
      </c>
      <c r="AD82" s="43">
        <f t="shared" si="40"/>
        <v>17167200.146885559</v>
      </c>
      <c r="AE82" s="43">
        <f t="shared" si="41"/>
        <v>0</v>
      </c>
      <c r="AF82" s="43">
        <f t="shared" si="42"/>
        <v>17167200.146885559</v>
      </c>
      <c r="AG82" s="43">
        <f t="shared" si="43"/>
        <v>0</v>
      </c>
      <c r="AH82" s="43">
        <f t="shared" si="44"/>
        <v>0</v>
      </c>
      <c r="AI82" s="43">
        <f t="shared" si="45"/>
        <v>0</v>
      </c>
      <c r="AJ82" s="43">
        <f t="shared" si="46"/>
        <v>0</v>
      </c>
      <c r="AK82" s="43">
        <f t="shared" si="47"/>
        <v>0</v>
      </c>
      <c r="AL82" s="43">
        <f t="shared" si="48"/>
        <v>0</v>
      </c>
      <c r="AM82" s="53"/>
      <c r="AO82" s="14">
        <f>_xll.EURO(N82,O82,Z82,Z82,R82,U82,1,0)</f>
        <v>0.34004834525035132</v>
      </c>
      <c r="AP82" s="90">
        <f t="shared" si="51"/>
        <v>2166056.6119446051</v>
      </c>
      <c r="AQ82" s="7">
        <f>_xll.EURO(N82,O82,Z82,Z82,R82,U82,1,1)</f>
        <v>0.24168486165220873</v>
      </c>
      <c r="AR82" s="7">
        <f>AQ82+Put!AQ82</f>
        <v>0.39513190463215864</v>
      </c>
      <c r="AS82" s="90">
        <f t="shared" si="56"/>
        <v>2516930.5675892509</v>
      </c>
      <c r="AT82" s="42">
        <f t="shared" si="57"/>
        <v>251.69305675892508</v>
      </c>
    </row>
    <row r="83" spans="1:46">
      <c r="A83" s="47">
        <f t="shared" si="52"/>
        <v>40575</v>
      </c>
      <c r="B83" s="48">
        <f t="shared" si="58"/>
        <v>205479</v>
      </c>
      <c r="C83" s="40">
        <f t="shared" si="49"/>
        <v>5753412</v>
      </c>
      <c r="D83" s="40">
        <f t="shared" si="32"/>
        <v>3170987.2807960287</v>
      </c>
      <c r="E83" s="61">
        <f>VLOOKUP($A83,[3]!CurveTable,MATCH($E$4,[3]!CurveType,0))</f>
        <v>4.74</v>
      </c>
      <c r="F83" s="50"/>
      <c r="G83" s="49">
        <f t="shared" si="53"/>
        <v>4.74</v>
      </c>
      <c r="H83" s="61">
        <f>VLOOKUP($A83,[3]!CurveTable,MATCH($H$4,[3]!CurveType,0))</f>
        <v>0</v>
      </c>
      <c r="I83" s="49"/>
      <c r="J83" s="49">
        <f t="shared" si="33"/>
        <v>0</v>
      </c>
      <c r="K83" s="61"/>
      <c r="L83" s="49"/>
      <c r="M83" s="49"/>
      <c r="N83" s="49">
        <f t="shared" si="54"/>
        <v>4.33</v>
      </c>
      <c r="O83" s="49">
        <f>Summary!$E$16</f>
        <v>5.7313275623318276</v>
      </c>
      <c r="P83" s="49"/>
      <c r="Q83" s="61">
        <f>VLOOKUP($A83,[3]!CurveTable,MATCH($Q$4,[3]!CurveType,0))</f>
        <v>0.185</v>
      </c>
      <c r="R83" s="61">
        <f>Q83+Summary!$C$26</f>
        <v>0.185</v>
      </c>
      <c r="S83" s="61"/>
      <c r="T83" s="70">
        <f t="shared" si="55"/>
        <v>40575</v>
      </c>
      <c r="U83" s="69">
        <f t="shared" si="50"/>
        <v>3570</v>
      </c>
      <c r="W83" s="7">
        <f t="shared" si="34"/>
        <v>28</v>
      </c>
      <c r="X83" s="51">
        <f t="shared" si="35"/>
        <v>40575</v>
      </c>
      <c r="Y83" s="7">
        <f t="shared" si="36"/>
        <v>3570</v>
      </c>
      <c r="Z83" s="60">
        <f>VLOOKUP($A83,[3]!CurveTable,MATCH($Z$4,[3]!CurveType,0))</f>
        <v>6.1890028110890102E-2</v>
      </c>
      <c r="AA83" s="55">
        <f t="shared" si="37"/>
        <v>0.55114900180901849</v>
      </c>
      <c r="AB83" s="7">
        <f t="shared" si="38"/>
        <v>1</v>
      </c>
      <c r="AC83" s="7">
        <f t="shared" si="39"/>
        <v>28</v>
      </c>
      <c r="AD83" s="43">
        <f t="shared" si="40"/>
        <v>15030479.710973177</v>
      </c>
      <c r="AE83" s="43">
        <f t="shared" si="41"/>
        <v>0</v>
      </c>
      <c r="AF83" s="43">
        <f t="shared" si="42"/>
        <v>15030479.710973177</v>
      </c>
      <c r="AG83" s="43">
        <f t="shared" si="43"/>
        <v>0</v>
      </c>
      <c r="AH83" s="43">
        <f t="shared" si="44"/>
        <v>0</v>
      </c>
      <c r="AI83" s="43">
        <f t="shared" si="45"/>
        <v>0</v>
      </c>
      <c r="AJ83" s="43">
        <f t="shared" si="46"/>
        <v>0</v>
      </c>
      <c r="AK83" s="43">
        <f t="shared" si="47"/>
        <v>0</v>
      </c>
      <c r="AL83" s="43">
        <f t="shared" si="48"/>
        <v>0</v>
      </c>
      <c r="AM83" s="53"/>
      <c r="AO83" s="14">
        <f>_xll.EURO(N83,O83,Z83,Z83,R83,U83,1,0)</f>
        <v>0.31204700626742332</v>
      </c>
      <c r="AP83" s="90">
        <f t="shared" si="51"/>
        <v>1795334.9904230686</v>
      </c>
      <c r="AQ83" s="7">
        <f>_xll.EURO(N83,O83,Z83,Z83,R83,U83,1,1)</f>
        <v>0.23071763146504362</v>
      </c>
      <c r="AR83" s="7">
        <f>AQ83+Put!AQ83</f>
        <v>0.39201088401340989</v>
      </c>
      <c r="AS83" s="90">
        <f t="shared" si="56"/>
        <v>2255400.1242133607</v>
      </c>
      <c r="AT83" s="42">
        <f t="shared" si="57"/>
        <v>225.54001242133606</v>
      </c>
    </row>
    <row r="84" spans="1:46">
      <c r="A84" s="47">
        <f t="shared" si="52"/>
        <v>40603</v>
      </c>
      <c r="B84" s="48">
        <f t="shared" si="58"/>
        <v>205479</v>
      </c>
      <c r="C84" s="40">
        <f t="shared" si="49"/>
        <v>6369849</v>
      </c>
      <c r="D84" s="40">
        <f t="shared" si="32"/>
        <v>3491280.5531358467</v>
      </c>
      <c r="E84" s="61">
        <f>VLOOKUP($A84,[3]!CurveTable,MATCH($E$4,[3]!CurveType,0))</f>
        <v>4.601</v>
      </c>
      <c r="F84" s="50"/>
      <c r="G84" s="49">
        <f t="shared" si="53"/>
        <v>4.601</v>
      </c>
      <c r="H84" s="61">
        <f>VLOOKUP($A84,[3]!CurveTable,MATCH($H$4,[3]!CurveType,0))</f>
        <v>0</v>
      </c>
      <c r="I84" s="49"/>
      <c r="J84" s="49">
        <f t="shared" si="33"/>
        <v>0</v>
      </c>
      <c r="K84" s="61"/>
      <c r="L84" s="49"/>
      <c r="M84" s="49"/>
      <c r="N84" s="49">
        <f t="shared" si="54"/>
        <v>4.1909999999999998</v>
      </c>
      <c r="O84" s="49">
        <f>Summary!$E$16</f>
        <v>5.7313275623318276</v>
      </c>
      <c r="P84" s="49"/>
      <c r="Q84" s="61">
        <f>VLOOKUP($A84,[3]!CurveTable,MATCH($Q$4,[3]!CurveType,0))</f>
        <v>0.18</v>
      </c>
      <c r="R84" s="61">
        <f>Q84+Summary!$C$26</f>
        <v>0.18</v>
      </c>
      <c r="S84" s="61"/>
      <c r="T84" s="70">
        <f t="shared" si="55"/>
        <v>40603</v>
      </c>
      <c r="U84" s="69">
        <f t="shared" si="50"/>
        <v>3598</v>
      </c>
      <c r="W84" s="7">
        <f t="shared" si="34"/>
        <v>31</v>
      </c>
      <c r="X84" s="51">
        <f t="shared" si="35"/>
        <v>40603</v>
      </c>
      <c r="Y84" s="7">
        <f t="shared" si="36"/>
        <v>3598</v>
      </c>
      <c r="Z84" s="60">
        <f>VLOOKUP($A84,[3]!CurveTable,MATCH($Z$4,[3]!CurveType,0))</f>
        <v>6.1982602645864304E-2</v>
      </c>
      <c r="AA84" s="55">
        <f t="shared" si="37"/>
        <v>0.54809471199958537</v>
      </c>
      <c r="AB84" s="7">
        <f t="shared" si="38"/>
        <v>1</v>
      </c>
      <c r="AC84" s="7">
        <f t="shared" si="39"/>
        <v>31</v>
      </c>
      <c r="AD84" s="43">
        <f t="shared" si="40"/>
        <v>16063381.824978031</v>
      </c>
      <c r="AE84" s="43">
        <f t="shared" si="41"/>
        <v>0</v>
      </c>
      <c r="AF84" s="43">
        <f t="shared" si="42"/>
        <v>16063381.824978031</v>
      </c>
      <c r="AG84" s="43">
        <f t="shared" si="43"/>
        <v>0</v>
      </c>
      <c r="AH84" s="43">
        <f t="shared" si="44"/>
        <v>0</v>
      </c>
      <c r="AI84" s="43">
        <f t="shared" si="45"/>
        <v>0</v>
      </c>
      <c r="AJ84" s="43">
        <f t="shared" si="46"/>
        <v>0</v>
      </c>
      <c r="AK84" s="43">
        <f t="shared" si="47"/>
        <v>0</v>
      </c>
      <c r="AL84" s="43">
        <f t="shared" si="48"/>
        <v>0</v>
      </c>
      <c r="AM84" s="53"/>
      <c r="AO84" s="14">
        <f>_xll.EURO(N84,O84,Z84,Z84,R84,U84,1,0)</f>
        <v>0.26744139254695232</v>
      </c>
      <c r="AP84" s="90">
        <f t="shared" si="51"/>
        <v>1703561.2868738116</v>
      </c>
      <c r="AQ84" s="7">
        <f>_xll.EURO(N84,O84,Z84,Z84,R84,U84,1,1)</f>
        <v>0.21339994943197657</v>
      </c>
      <c r="AR84" s="7">
        <f>AQ84+Put!AQ84</f>
        <v>0.38492954287011594</v>
      </c>
      <c r="AS84" s="90">
        <f t="shared" si="56"/>
        <v>2451943.0637216652</v>
      </c>
      <c r="AT84" s="42">
        <f t="shared" si="57"/>
        <v>245.19430637216652</v>
      </c>
    </row>
    <row r="85" spans="1:46">
      <c r="A85" s="47">
        <f t="shared" si="52"/>
        <v>40634</v>
      </c>
      <c r="B85" s="48">
        <f t="shared" si="58"/>
        <v>205479</v>
      </c>
      <c r="C85" s="40">
        <f t="shared" si="49"/>
        <v>6164370</v>
      </c>
      <c r="D85" s="40">
        <f t="shared" si="32"/>
        <v>3357881.4796749279</v>
      </c>
      <c r="E85" s="61">
        <f>VLOOKUP($A85,[3]!CurveTable,MATCH($E$4,[3]!CurveType,0))</f>
        <v>4.431</v>
      </c>
      <c r="F85" s="50"/>
      <c r="G85" s="49">
        <f t="shared" si="53"/>
        <v>4.431</v>
      </c>
      <c r="H85" s="61">
        <f>VLOOKUP($A85,[3]!CurveTable,MATCH($H$4,[3]!CurveType,0))</f>
        <v>0</v>
      </c>
      <c r="I85" s="49"/>
      <c r="J85" s="49">
        <f t="shared" si="33"/>
        <v>0</v>
      </c>
      <c r="K85" s="61"/>
      <c r="L85" s="49"/>
      <c r="M85" s="49"/>
      <c r="N85" s="49">
        <f t="shared" si="54"/>
        <v>4.0209999999999999</v>
      </c>
      <c r="O85" s="49">
        <f>Summary!$E$16</f>
        <v>5.7313275623318276</v>
      </c>
      <c r="P85" s="49"/>
      <c r="Q85" s="61">
        <f>VLOOKUP($A85,[3]!CurveTable,MATCH($Q$4,[3]!CurveType,0))</f>
        <v>0.18</v>
      </c>
      <c r="R85" s="61">
        <f>Q85+Summary!$C$26</f>
        <v>0.18</v>
      </c>
      <c r="S85" s="61"/>
      <c r="T85" s="70">
        <f t="shared" si="55"/>
        <v>40634</v>
      </c>
      <c r="U85" s="69">
        <f t="shared" si="50"/>
        <v>3629</v>
      </c>
      <c r="W85" s="7">
        <f t="shared" si="34"/>
        <v>30</v>
      </c>
      <c r="X85" s="51">
        <f t="shared" si="35"/>
        <v>40634</v>
      </c>
      <c r="Y85" s="7">
        <f t="shared" si="36"/>
        <v>3629</v>
      </c>
      <c r="Z85" s="60">
        <f>VLOOKUP($A85,[3]!CurveTable,MATCH($Z$4,[3]!CurveType,0))</f>
        <v>6.2085095884331802E-2</v>
      </c>
      <c r="AA85" s="55">
        <f t="shared" si="37"/>
        <v>0.54472419398493732</v>
      </c>
      <c r="AB85" s="7">
        <f t="shared" si="38"/>
        <v>1</v>
      </c>
      <c r="AC85" s="7">
        <f t="shared" si="39"/>
        <v>30</v>
      </c>
      <c r="AD85" s="43">
        <f t="shared" si="40"/>
        <v>14878772.836439606</v>
      </c>
      <c r="AE85" s="43">
        <f t="shared" si="41"/>
        <v>0</v>
      </c>
      <c r="AF85" s="43">
        <f t="shared" si="42"/>
        <v>14878772.836439606</v>
      </c>
      <c r="AG85" s="43">
        <f t="shared" si="43"/>
        <v>0</v>
      </c>
      <c r="AH85" s="43">
        <f t="shared" si="44"/>
        <v>0</v>
      </c>
      <c r="AI85" s="43">
        <f t="shared" si="45"/>
        <v>0</v>
      </c>
      <c r="AJ85" s="43">
        <f t="shared" si="46"/>
        <v>0</v>
      </c>
      <c r="AK85" s="43">
        <f t="shared" si="47"/>
        <v>0</v>
      </c>
      <c r="AL85" s="43">
        <f t="shared" si="48"/>
        <v>0</v>
      </c>
      <c r="AM85" s="53"/>
      <c r="AO85" s="14">
        <f>_xll.EURO(N85,O85,Z85,Z85,R85,U85,1,0)</f>
        <v>0.23297342354097128</v>
      </c>
      <c r="AP85" s="90">
        <f t="shared" si="51"/>
        <v>1436134.3828732572</v>
      </c>
      <c r="AQ85" s="7">
        <f>_xll.EURO(N85,O85,Z85,Z85,R85,U85,1,1)</f>
        <v>0.19781120960968565</v>
      </c>
      <c r="AR85" s="7">
        <f>AQ85+Put!AQ85</f>
        <v>0.3824358310953061</v>
      </c>
      <c r="AS85" s="90">
        <f t="shared" si="56"/>
        <v>2357475.964128972</v>
      </c>
      <c r="AT85" s="42">
        <f t="shared" si="57"/>
        <v>235.7475964128972</v>
      </c>
    </row>
    <row r="86" spans="1:46">
      <c r="A86" s="47">
        <f t="shared" si="52"/>
        <v>40664</v>
      </c>
      <c r="B86" s="48">
        <f t="shared" si="58"/>
        <v>205479</v>
      </c>
      <c r="C86" s="40">
        <f t="shared" si="49"/>
        <v>6369849</v>
      </c>
      <c r="D86" s="40">
        <f t="shared" si="32"/>
        <v>3449428.3842508667</v>
      </c>
      <c r="E86" s="61">
        <f>VLOOKUP($A86,[3]!CurveTable,MATCH($E$4,[3]!CurveType,0))</f>
        <v>4.49</v>
      </c>
      <c r="F86" s="50"/>
      <c r="G86" s="49">
        <f t="shared" si="53"/>
        <v>4.49</v>
      </c>
      <c r="H86" s="61">
        <f>VLOOKUP($A86,[3]!CurveTable,MATCH($H$4,[3]!CurveType,0))</f>
        <v>0</v>
      </c>
      <c r="I86" s="49"/>
      <c r="J86" s="49">
        <f t="shared" si="33"/>
        <v>0</v>
      </c>
      <c r="K86" s="61"/>
      <c r="L86" s="49"/>
      <c r="M86" s="49"/>
      <c r="N86" s="49">
        <f t="shared" si="54"/>
        <v>4.08</v>
      </c>
      <c r="O86" s="49">
        <f>Summary!$E$16</f>
        <v>5.7313275623318276</v>
      </c>
      <c r="P86" s="49"/>
      <c r="Q86" s="61">
        <f>VLOOKUP($A86,[3]!CurveTable,MATCH($Q$4,[3]!CurveType,0))</f>
        <v>0.18</v>
      </c>
      <c r="R86" s="61">
        <f>Q86+Summary!$C$26</f>
        <v>0.18</v>
      </c>
      <c r="S86" s="61"/>
      <c r="T86" s="70">
        <f t="shared" si="55"/>
        <v>40664</v>
      </c>
      <c r="U86" s="69">
        <f t="shared" si="50"/>
        <v>3659</v>
      </c>
      <c r="W86" s="7">
        <f t="shared" si="34"/>
        <v>31</v>
      </c>
      <c r="X86" s="51">
        <f t="shared" si="35"/>
        <v>40664</v>
      </c>
      <c r="Y86" s="7">
        <f t="shared" si="36"/>
        <v>3659</v>
      </c>
      <c r="Z86" s="60">
        <f>VLOOKUP($A86,[3]!CurveTable,MATCH($Z$4,[3]!CurveType,0))</f>
        <v>6.2174609412664103E-2</v>
      </c>
      <c r="AA86" s="55">
        <f t="shared" si="37"/>
        <v>0.54152435705318391</v>
      </c>
      <c r="AB86" s="7">
        <f t="shared" si="38"/>
        <v>1</v>
      </c>
      <c r="AC86" s="7">
        <f t="shared" si="39"/>
        <v>31</v>
      </c>
      <c r="AD86" s="43">
        <f t="shared" si="40"/>
        <v>15487933.445286393</v>
      </c>
      <c r="AE86" s="43">
        <f t="shared" si="41"/>
        <v>0</v>
      </c>
      <c r="AF86" s="43">
        <f t="shared" si="42"/>
        <v>15487933.445286393</v>
      </c>
      <c r="AG86" s="43">
        <f t="shared" si="43"/>
        <v>0</v>
      </c>
      <c r="AH86" s="43">
        <f t="shared" si="44"/>
        <v>0</v>
      </c>
      <c r="AI86" s="43">
        <f t="shared" si="45"/>
        <v>0</v>
      </c>
      <c r="AJ86" s="43">
        <f t="shared" si="46"/>
        <v>0</v>
      </c>
      <c r="AK86" s="43">
        <f t="shared" si="47"/>
        <v>0</v>
      </c>
      <c r="AL86" s="43">
        <f t="shared" si="48"/>
        <v>0</v>
      </c>
      <c r="AM86" s="53"/>
      <c r="AO86" s="14">
        <f>_xll.EURO(N86,O86,Z86,Z86,R86,U86,1,0)</f>
        <v>0.24528092940549018</v>
      </c>
      <c r="AP86" s="90">
        <f t="shared" si="51"/>
        <v>1562402.4828926323</v>
      </c>
      <c r="AQ86" s="7">
        <f>_xll.EURO(N86,O86,Z86,Z86,R86,U86,1,1)</f>
        <v>0.20257429771535632</v>
      </c>
      <c r="AR86" s="7">
        <f>AQ86+Put!AQ86</f>
        <v>0.38095503043672668</v>
      </c>
      <c r="AS86" s="90">
        <f t="shared" si="56"/>
        <v>2426626.0196723528</v>
      </c>
      <c r="AT86" s="42">
        <f t="shared" si="57"/>
        <v>242.66260196723528</v>
      </c>
    </row>
    <row r="87" spans="1:46">
      <c r="A87" s="47">
        <f t="shared" si="52"/>
        <v>40695</v>
      </c>
      <c r="B87" s="48">
        <f t="shared" si="58"/>
        <v>205479</v>
      </c>
      <c r="C87" s="40">
        <f t="shared" si="49"/>
        <v>6164370</v>
      </c>
      <c r="D87" s="40">
        <f t="shared" si="32"/>
        <v>3319471.2727040858</v>
      </c>
      <c r="E87" s="61">
        <f>VLOOKUP($A87,[3]!CurveTable,MATCH($E$4,[3]!CurveType,0))</f>
        <v>4.53</v>
      </c>
      <c r="F87" s="50"/>
      <c r="G87" s="49">
        <f t="shared" si="53"/>
        <v>4.53</v>
      </c>
      <c r="H87" s="61">
        <f>VLOOKUP($A87,[3]!CurveTable,MATCH($H$4,[3]!CurveType,0))</f>
        <v>0</v>
      </c>
      <c r="I87" s="49"/>
      <c r="J87" s="49">
        <f t="shared" si="33"/>
        <v>0</v>
      </c>
      <c r="K87" s="61"/>
      <c r="L87" s="49"/>
      <c r="M87" s="49"/>
      <c r="N87" s="49">
        <f t="shared" si="54"/>
        <v>4.12</v>
      </c>
      <c r="O87" s="49">
        <f>Summary!$E$16</f>
        <v>5.7313275623318276</v>
      </c>
      <c r="P87" s="49"/>
      <c r="Q87" s="61">
        <f>VLOOKUP($A87,[3]!CurveTable,MATCH($Q$4,[3]!CurveType,0))</f>
        <v>0.18</v>
      </c>
      <c r="R87" s="61">
        <f>Q87+Summary!$C$26</f>
        <v>0.18</v>
      </c>
      <c r="S87" s="61"/>
      <c r="T87" s="70">
        <f t="shared" si="55"/>
        <v>40695</v>
      </c>
      <c r="U87" s="69">
        <f t="shared" si="50"/>
        <v>3690</v>
      </c>
      <c r="W87" s="7">
        <f t="shared" si="34"/>
        <v>30</v>
      </c>
      <c r="X87" s="51">
        <f t="shared" si="35"/>
        <v>40695</v>
      </c>
      <c r="Y87" s="7">
        <f t="shared" si="36"/>
        <v>3690</v>
      </c>
      <c r="Z87" s="60">
        <f>VLOOKUP($A87,[3]!CurveTable,MATCH($Z$4,[3]!CurveType,0))</f>
        <v>6.2217127080587402E-2</v>
      </c>
      <c r="AA87" s="55">
        <f t="shared" si="37"/>
        <v>0.53849319114590555</v>
      </c>
      <c r="AB87" s="7">
        <f t="shared" si="38"/>
        <v>1</v>
      </c>
      <c r="AC87" s="7">
        <f t="shared" si="39"/>
        <v>30</v>
      </c>
      <c r="AD87" s="43">
        <f t="shared" si="40"/>
        <v>15037204.865349509</v>
      </c>
      <c r="AE87" s="43">
        <f t="shared" si="41"/>
        <v>0</v>
      </c>
      <c r="AF87" s="43">
        <f t="shared" si="42"/>
        <v>15037204.865349509</v>
      </c>
      <c r="AG87" s="43">
        <f t="shared" si="43"/>
        <v>0</v>
      </c>
      <c r="AH87" s="43">
        <f t="shared" si="44"/>
        <v>0</v>
      </c>
      <c r="AI87" s="43">
        <f t="shared" si="45"/>
        <v>0</v>
      </c>
      <c r="AJ87" s="43">
        <f t="shared" si="46"/>
        <v>0</v>
      </c>
      <c r="AK87" s="43">
        <f t="shared" si="47"/>
        <v>0</v>
      </c>
      <c r="AL87" s="43">
        <f t="shared" si="48"/>
        <v>0</v>
      </c>
      <c r="AM87" s="53"/>
      <c r="AO87" s="14">
        <f>_xll.EURO(N87,O87,Z87,Z87,R87,U87,1,0)</f>
        <v>0.25403445563497007</v>
      </c>
      <c r="AP87" s="90">
        <f t="shared" si="51"/>
        <v>1565962.3772825405</v>
      </c>
      <c r="AQ87" s="7">
        <f>_xll.EURO(N87,O87,Z87,Z87,R87,U87,1,1)</f>
        <v>0.20564440002849449</v>
      </c>
      <c r="AR87" s="7">
        <f>AQ87+Put!AQ87</f>
        <v>0.37960682216250052</v>
      </c>
      <c r="AS87" s="90">
        <f t="shared" si="56"/>
        <v>2340036.9063338535</v>
      </c>
      <c r="AT87" s="42">
        <f t="shared" si="57"/>
        <v>234.00369063338536</v>
      </c>
    </row>
    <row r="88" spans="1:46">
      <c r="A88" s="47">
        <f t="shared" si="52"/>
        <v>40725</v>
      </c>
      <c r="B88" s="48">
        <f t="shared" si="58"/>
        <v>205479</v>
      </c>
      <c r="C88" s="40">
        <f t="shared" si="49"/>
        <v>6369849</v>
      </c>
      <c r="D88" s="40">
        <f t="shared" si="32"/>
        <v>3411515.2881284379</v>
      </c>
      <c r="E88" s="61">
        <f>VLOOKUP($A88,[3]!CurveTable,MATCH($E$4,[3]!CurveType,0))</f>
        <v>4.5750000000000002</v>
      </c>
      <c r="F88" s="50"/>
      <c r="G88" s="49">
        <f t="shared" si="53"/>
        <v>4.5750000000000002</v>
      </c>
      <c r="H88" s="61">
        <f>VLOOKUP($A88,[3]!CurveTable,MATCH($H$4,[3]!CurveType,0))</f>
        <v>0</v>
      </c>
      <c r="I88" s="49"/>
      <c r="J88" s="49">
        <f t="shared" si="33"/>
        <v>0</v>
      </c>
      <c r="K88" s="61"/>
      <c r="L88" s="49"/>
      <c r="M88" s="49"/>
      <c r="N88" s="49">
        <f t="shared" si="54"/>
        <v>4.165</v>
      </c>
      <c r="O88" s="49">
        <f>Summary!$E$16</f>
        <v>5.7313275623318276</v>
      </c>
      <c r="P88" s="49"/>
      <c r="Q88" s="61">
        <f>VLOOKUP($A88,[3]!CurveTable,MATCH($Q$4,[3]!CurveType,0))</f>
        <v>0.18</v>
      </c>
      <c r="R88" s="61">
        <f>Q88+Summary!$C$26</f>
        <v>0.18</v>
      </c>
      <c r="S88" s="61"/>
      <c r="T88" s="70">
        <f t="shared" si="55"/>
        <v>40725</v>
      </c>
      <c r="U88" s="69">
        <f t="shared" si="50"/>
        <v>3720</v>
      </c>
      <c r="W88" s="7">
        <f t="shared" si="34"/>
        <v>31</v>
      </c>
      <c r="X88" s="51">
        <f t="shared" si="35"/>
        <v>40725</v>
      </c>
      <c r="Y88" s="7">
        <f t="shared" si="36"/>
        <v>3720</v>
      </c>
      <c r="Z88" s="60">
        <f>VLOOKUP($A88,[3]!CurveTable,MATCH($Z$4,[3]!CurveType,0))</f>
        <v>6.2258273211406298E-2</v>
      </c>
      <c r="AA88" s="55">
        <f t="shared" si="37"/>
        <v>0.53557239553534752</v>
      </c>
      <c r="AB88" s="7">
        <f t="shared" si="38"/>
        <v>1</v>
      </c>
      <c r="AC88" s="7">
        <f t="shared" si="39"/>
        <v>31</v>
      </c>
      <c r="AD88" s="43">
        <f t="shared" si="40"/>
        <v>15607682.443187604</v>
      </c>
      <c r="AE88" s="43">
        <f t="shared" si="41"/>
        <v>0</v>
      </c>
      <c r="AF88" s="43">
        <f t="shared" si="42"/>
        <v>15607682.443187604</v>
      </c>
      <c r="AG88" s="43">
        <f t="shared" si="43"/>
        <v>0</v>
      </c>
      <c r="AH88" s="43">
        <f t="shared" si="44"/>
        <v>0</v>
      </c>
      <c r="AI88" s="43">
        <f t="shared" si="45"/>
        <v>0</v>
      </c>
      <c r="AJ88" s="43">
        <f t="shared" si="46"/>
        <v>0</v>
      </c>
      <c r="AK88" s="43">
        <f t="shared" si="47"/>
        <v>0</v>
      </c>
      <c r="AL88" s="43">
        <f t="shared" si="48"/>
        <v>0</v>
      </c>
      <c r="AM88" s="53"/>
      <c r="AO88" s="14">
        <f>_xll.EURO(N88,O88,Z88,Z88,R88,U88,1,0)</f>
        <v>0.26389591433006454</v>
      </c>
      <c r="AP88" s="90">
        <f t="shared" si="51"/>
        <v>1680977.1259994472</v>
      </c>
      <c r="AQ88" s="7">
        <f>_xll.EURO(N88,O88,Z88,Z88,R88,U88,1,1)</f>
        <v>0.20906899737351675</v>
      </c>
      <c r="AR88" s="7">
        <f>AQ88+Put!AQ88</f>
        <v>0.3783783457855121</v>
      </c>
      <c r="AS88" s="90">
        <f t="shared" si="56"/>
        <v>2410212.9275234984</v>
      </c>
      <c r="AT88" s="42">
        <f t="shared" si="57"/>
        <v>241.02129275234984</v>
      </c>
    </row>
    <row r="89" spans="1:46">
      <c r="A89" s="47">
        <f t="shared" si="52"/>
        <v>40756</v>
      </c>
      <c r="B89" s="48">
        <f t="shared" si="58"/>
        <v>205479</v>
      </c>
      <c r="C89" s="40">
        <f t="shared" si="49"/>
        <v>6369849</v>
      </c>
      <c r="D89" s="40">
        <f t="shared" si="32"/>
        <v>3392372.7702567428</v>
      </c>
      <c r="E89" s="61">
        <f>VLOOKUP($A89,[3]!CurveTable,MATCH($E$4,[3]!CurveType,0))</f>
        <v>4.6100000000000003</v>
      </c>
      <c r="F89" s="50"/>
      <c r="G89" s="49">
        <f t="shared" si="53"/>
        <v>4.6100000000000003</v>
      </c>
      <c r="H89" s="61">
        <f>VLOOKUP($A89,[3]!CurveTable,MATCH($H$4,[3]!CurveType,0))</f>
        <v>0</v>
      </c>
      <c r="I89" s="49"/>
      <c r="J89" s="49">
        <f t="shared" si="33"/>
        <v>0</v>
      </c>
      <c r="K89" s="61"/>
      <c r="L89" s="49"/>
      <c r="M89" s="49"/>
      <c r="N89" s="49">
        <f t="shared" si="54"/>
        <v>4.2</v>
      </c>
      <c r="O89" s="49">
        <f>Summary!$E$16</f>
        <v>5.7313275623318276</v>
      </c>
      <c r="P89" s="49"/>
      <c r="Q89" s="61">
        <f>VLOOKUP($A89,[3]!CurveTable,MATCH($Q$4,[3]!CurveType,0))</f>
        <v>0.18</v>
      </c>
      <c r="R89" s="61">
        <f>Q89+Summary!$C$26</f>
        <v>0.18</v>
      </c>
      <c r="S89" s="61"/>
      <c r="T89" s="70">
        <f t="shared" si="55"/>
        <v>40756</v>
      </c>
      <c r="U89" s="69">
        <f t="shared" si="50"/>
        <v>3751</v>
      </c>
      <c r="W89" s="7">
        <f t="shared" si="34"/>
        <v>31</v>
      </c>
      <c r="X89" s="51">
        <f t="shared" si="35"/>
        <v>40756</v>
      </c>
      <c r="Y89" s="7">
        <f t="shared" si="36"/>
        <v>3751</v>
      </c>
      <c r="Z89" s="60">
        <f>VLOOKUP($A89,[3]!CurveTable,MATCH($Z$4,[3]!CurveType,0))</f>
        <v>6.230079088051E-2</v>
      </c>
      <c r="AA89" s="55">
        <f t="shared" si="37"/>
        <v>0.53256721945162955</v>
      </c>
      <c r="AB89" s="7">
        <f t="shared" si="38"/>
        <v>1</v>
      </c>
      <c r="AC89" s="7">
        <f t="shared" si="39"/>
        <v>31</v>
      </c>
      <c r="AD89" s="43">
        <f t="shared" si="40"/>
        <v>15638838.470883586</v>
      </c>
      <c r="AE89" s="43">
        <f t="shared" si="41"/>
        <v>0</v>
      </c>
      <c r="AF89" s="43">
        <f t="shared" si="42"/>
        <v>15638838.470883586</v>
      </c>
      <c r="AG89" s="43">
        <f t="shared" si="43"/>
        <v>0</v>
      </c>
      <c r="AH89" s="43">
        <f t="shared" si="44"/>
        <v>0</v>
      </c>
      <c r="AI89" s="43">
        <f t="shared" si="45"/>
        <v>0</v>
      </c>
      <c r="AJ89" s="43">
        <f t="shared" si="46"/>
        <v>0</v>
      </c>
      <c r="AK89" s="43">
        <f t="shared" si="47"/>
        <v>0</v>
      </c>
      <c r="AL89" s="43">
        <f t="shared" si="48"/>
        <v>0</v>
      </c>
      <c r="AM89" s="53"/>
      <c r="AO89" s="14">
        <f>_xll.EURO(N89,O89,Z89,Z89,R89,U89,1,0)</f>
        <v>0.27176274010706924</v>
      </c>
      <c r="AP89" s="90">
        <f t="shared" si="51"/>
        <v>1731087.618308275</v>
      </c>
      <c r="AQ89" s="7">
        <f>_xll.EURO(N89,O89,Z89,Z89,R89,U89,1,1)</f>
        <v>0.21153867056677941</v>
      </c>
      <c r="AR89" s="7">
        <f>AQ89+Put!AQ89</f>
        <v>0.37707650739840703</v>
      </c>
      <c r="AS89" s="90">
        <f t="shared" si="56"/>
        <v>2401920.4135752358</v>
      </c>
      <c r="AT89" s="42">
        <f t="shared" si="57"/>
        <v>240.19204135752358</v>
      </c>
    </row>
    <row r="90" spans="1:46">
      <c r="A90" s="47">
        <f t="shared" si="52"/>
        <v>40787</v>
      </c>
      <c r="B90" s="48">
        <f t="shared" si="58"/>
        <v>205479</v>
      </c>
      <c r="C90" s="40">
        <f t="shared" si="49"/>
        <v>6164370</v>
      </c>
      <c r="D90" s="40">
        <f t="shared" si="32"/>
        <v>3264497.4993964271</v>
      </c>
      <c r="E90" s="61">
        <f>VLOOKUP($A90,[3]!CurveTable,MATCH($E$4,[3]!CurveType,0))</f>
        <v>4.6150000000000002</v>
      </c>
      <c r="F90" s="50"/>
      <c r="G90" s="49">
        <f t="shared" si="53"/>
        <v>4.6150000000000002</v>
      </c>
      <c r="H90" s="61">
        <f>VLOOKUP($A90,[3]!CurveTable,MATCH($H$4,[3]!CurveType,0))</f>
        <v>0</v>
      </c>
      <c r="I90" s="49"/>
      <c r="J90" s="49">
        <f t="shared" si="33"/>
        <v>0</v>
      </c>
      <c r="K90" s="61"/>
      <c r="L90" s="49"/>
      <c r="M90" s="49"/>
      <c r="N90" s="49">
        <f t="shared" si="54"/>
        <v>4.2050000000000001</v>
      </c>
      <c r="O90" s="49">
        <f>Summary!$E$16</f>
        <v>5.7313275623318276</v>
      </c>
      <c r="P90" s="49"/>
      <c r="Q90" s="61">
        <f>VLOOKUP($A90,[3]!CurveTable,MATCH($Q$4,[3]!CurveType,0))</f>
        <v>0.18</v>
      </c>
      <c r="R90" s="61">
        <f>Q90+Summary!$C$26</f>
        <v>0.18</v>
      </c>
      <c r="S90" s="61"/>
      <c r="T90" s="70">
        <f t="shared" si="55"/>
        <v>40787</v>
      </c>
      <c r="U90" s="69">
        <f t="shared" si="50"/>
        <v>3782</v>
      </c>
      <c r="W90" s="7">
        <f t="shared" si="34"/>
        <v>30</v>
      </c>
      <c r="X90" s="51">
        <f t="shared" si="35"/>
        <v>40787</v>
      </c>
      <c r="Y90" s="7">
        <f t="shared" si="36"/>
        <v>3782</v>
      </c>
      <c r="Z90" s="60">
        <f>VLOOKUP($A90,[3]!CurveTable,MATCH($Z$4,[3]!CurveType,0))</f>
        <v>6.2343308550213604E-2</v>
      </c>
      <c r="AA90" s="55">
        <f t="shared" si="37"/>
        <v>0.52957520385642443</v>
      </c>
      <c r="AB90" s="7">
        <f t="shared" si="38"/>
        <v>1</v>
      </c>
      <c r="AC90" s="7">
        <f t="shared" si="39"/>
        <v>30</v>
      </c>
      <c r="AD90" s="43">
        <f t="shared" si="40"/>
        <v>15065655.959714511</v>
      </c>
      <c r="AE90" s="43">
        <f t="shared" si="41"/>
        <v>0</v>
      </c>
      <c r="AF90" s="43">
        <f t="shared" si="42"/>
        <v>15065655.959714511</v>
      </c>
      <c r="AG90" s="43">
        <f t="shared" si="43"/>
        <v>0</v>
      </c>
      <c r="AH90" s="43">
        <f t="shared" si="44"/>
        <v>0</v>
      </c>
      <c r="AI90" s="43">
        <f t="shared" si="45"/>
        <v>0</v>
      </c>
      <c r="AJ90" s="43">
        <f t="shared" si="46"/>
        <v>0</v>
      </c>
      <c r="AK90" s="43">
        <f t="shared" si="47"/>
        <v>0</v>
      </c>
      <c r="AL90" s="43">
        <f t="shared" si="48"/>
        <v>0</v>
      </c>
      <c r="AM90" s="53"/>
      <c r="AO90" s="14">
        <f>_xll.EURO(N90,O90,Z90,Z90,R90,U90,1,0)</f>
        <v>0.27329300559510983</v>
      </c>
      <c r="AP90" s="90">
        <f t="shared" si="51"/>
        <v>1684679.2049003271</v>
      </c>
      <c r="AQ90" s="7">
        <f>_xll.EURO(N90,O90,Z90,Z90,R90,U90,1,1)</f>
        <v>0.21143746905702948</v>
      </c>
      <c r="AR90" s="7">
        <f>AQ90+Put!AQ90</f>
        <v>0.37557689408932349</v>
      </c>
      <c r="AS90" s="90">
        <f t="shared" si="56"/>
        <v>2315194.9386174032</v>
      </c>
      <c r="AT90" s="42">
        <f t="shared" si="57"/>
        <v>231.51949386174033</v>
      </c>
    </row>
    <row r="91" spans="1:46">
      <c r="A91" s="47">
        <f t="shared" si="52"/>
        <v>40817</v>
      </c>
      <c r="B91" s="48">
        <f t="shared" si="58"/>
        <v>205479</v>
      </c>
      <c r="C91" s="40">
        <f t="shared" si="49"/>
        <v>6369849</v>
      </c>
      <c r="D91" s="40">
        <f t="shared" si="32"/>
        <v>3354949.8165255086</v>
      </c>
      <c r="E91" s="61">
        <f>VLOOKUP($A91,[3]!CurveTable,MATCH($E$4,[3]!CurveType,0))</f>
        <v>4.6449999999999996</v>
      </c>
      <c r="F91" s="50"/>
      <c r="G91" s="49">
        <f t="shared" si="53"/>
        <v>4.6449999999999996</v>
      </c>
      <c r="H91" s="61">
        <f>VLOOKUP($A91,[3]!CurveTable,MATCH($H$4,[3]!CurveType,0))</f>
        <v>0</v>
      </c>
      <c r="I91" s="49"/>
      <c r="J91" s="49">
        <f t="shared" si="33"/>
        <v>0</v>
      </c>
      <c r="K91" s="61"/>
      <c r="L91" s="49"/>
      <c r="M91" s="49"/>
      <c r="N91" s="49">
        <f t="shared" si="54"/>
        <v>4.2349999999999994</v>
      </c>
      <c r="O91" s="49">
        <f>Summary!$E$16</f>
        <v>5.7313275623318276</v>
      </c>
      <c r="P91" s="49"/>
      <c r="Q91" s="61">
        <f>VLOOKUP($A91,[3]!CurveTable,MATCH($Q$4,[3]!CurveType,0))</f>
        <v>0.18</v>
      </c>
      <c r="R91" s="61">
        <f>Q91+Summary!$C$26</f>
        <v>0.18</v>
      </c>
      <c r="S91" s="61"/>
      <c r="T91" s="70">
        <f t="shared" si="55"/>
        <v>40817</v>
      </c>
      <c r="U91" s="69">
        <f t="shared" si="50"/>
        <v>3812</v>
      </c>
      <c r="W91" s="7">
        <f t="shared" si="34"/>
        <v>31</v>
      </c>
      <c r="X91" s="51">
        <f t="shared" si="35"/>
        <v>40817</v>
      </c>
      <c r="Y91" s="7">
        <f t="shared" si="36"/>
        <v>3812</v>
      </c>
      <c r="Z91" s="60">
        <f>VLOOKUP($A91,[3]!CurveTable,MATCH($Z$4,[3]!CurveType,0))</f>
        <v>6.2384454682756101E-2</v>
      </c>
      <c r="AA91" s="55">
        <f t="shared" si="37"/>
        <v>0.5266922051881463</v>
      </c>
      <c r="AB91" s="7">
        <f t="shared" si="38"/>
        <v>1</v>
      </c>
      <c r="AC91" s="7">
        <f t="shared" si="39"/>
        <v>31</v>
      </c>
      <c r="AD91" s="43">
        <f t="shared" si="40"/>
        <v>15583741.897760985</v>
      </c>
      <c r="AE91" s="43">
        <f t="shared" si="41"/>
        <v>0</v>
      </c>
      <c r="AF91" s="43">
        <f t="shared" si="42"/>
        <v>15583741.897760985</v>
      </c>
      <c r="AG91" s="43">
        <f t="shared" si="43"/>
        <v>0</v>
      </c>
      <c r="AH91" s="43">
        <f t="shared" si="44"/>
        <v>0</v>
      </c>
      <c r="AI91" s="43">
        <f t="shared" si="45"/>
        <v>0</v>
      </c>
      <c r="AJ91" s="43">
        <f t="shared" si="46"/>
        <v>0</v>
      </c>
      <c r="AK91" s="43">
        <f t="shared" si="47"/>
        <v>0</v>
      </c>
      <c r="AL91" s="43">
        <f t="shared" si="48"/>
        <v>0</v>
      </c>
      <c r="AM91" s="53"/>
      <c r="AO91" s="14">
        <f>_xll.EURO(N91,O91,Z91,Z91,R91,U91,1,0)</f>
        <v>0.28009241589334954</v>
      </c>
      <c r="AP91" s="90">
        <f t="shared" si="51"/>
        <v>1784146.3952858367</v>
      </c>
      <c r="AQ91" s="7">
        <f>_xll.EURO(N91,O91,Z91,Z91,R91,U91,1,1)</f>
        <v>0.21339815519524072</v>
      </c>
      <c r="AR91" s="7">
        <f>AQ91+Put!AQ91</f>
        <v>0.37430995814519796</v>
      </c>
      <c r="AS91" s="90">
        <f t="shared" si="56"/>
        <v>2384297.912581231</v>
      </c>
      <c r="AT91" s="42">
        <f t="shared" si="57"/>
        <v>238.42979125812309</v>
      </c>
    </row>
    <row r="92" spans="1:46">
      <c r="A92" s="47">
        <f t="shared" si="52"/>
        <v>40848</v>
      </c>
      <c r="B92" s="48">
        <f t="shared" si="58"/>
        <v>205479</v>
      </c>
      <c r="C92" s="40">
        <f t="shared" si="49"/>
        <v>6164370</v>
      </c>
      <c r="D92" s="40">
        <f t="shared" si="32"/>
        <v>3228440.7944864728</v>
      </c>
      <c r="E92" s="61">
        <f>VLOOKUP($A92,[3]!CurveTable,MATCH($E$4,[3]!CurveType,0))</f>
        <v>4.7549999999999999</v>
      </c>
      <c r="F92" s="50"/>
      <c r="G92" s="49">
        <f t="shared" si="53"/>
        <v>4.7549999999999999</v>
      </c>
      <c r="H92" s="61">
        <f>VLOOKUP($A92,[3]!CurveTable,MATCH($H$4,[3]!CurveType,0))</f>
        <v>0</v>
      </c>
      <c r="I92" s="49"/>
      <c r="J92" s="49">
        <f t="shared" si="33"/>
        <v>0</v>
      </c>
      <c r="K92" s="61"/>
      <c r="L92" s="49"/>
      <c r="M92" s="49"/>
      <c r="N92" s="49">
        <f t="shared" si="54"/>
        <v>4.3449999999999998</v>
      </c>
      <c r="O92" s="49">
        <f>Summary!$E$16</f>
        <v>5.7313275623318276</v>
      </c>
      <c r="P92" s="49"/>
      <c r="Q92" s="61">
        <f>VLOOKUP($A92,[3]!CurveTable,MATCH($Q$4,[3]!CurveType,0))</f>
        <v>0.18</v>
      </c>
      <c r="R92" s="61">
        <f>Q92+Summary!$C$26</f>
        <v>0.18</v>
      </c>
      <c r="S92" s="61"/>
      <c r="T92" s="70">
        <f t="shared" si="55"/>
        <v>40848</v>
      </c>
      <c r="U92" s="69">
        <f t="shared" si="50"/>
        <v>3843</v>
      </c>
      <c r="W92" s="7">
        <f t="shared" si="34"/>
        <v>30</v>
      </c>
      <c r="X92" s="51">
        <f t="shared" si="35"/>
        <v>40848</v>
      </c>
      <c r="Y92" s="7">
        <f t="shared" si="36"/>
        <v>3843</v>
      </c>
      <c r="Z92" s="60">
        <f>VLOOKUP($A92,[3]!CurveTable,MATCH($Z$4,[3]!CurveType,0))</f>
        <v>6.24269723536406E-2</v>
      </c>
      <c r="AA92" s="55">
        <f t="shared" si="37"/>
        <v>0.52372599219165505</v>
      </c>
      <c r="AB92" s="7">
        <f t="shared" si="38"/>
        <v>1</v>
      </c>
      <c r="AC92" s="7">
        <f t="shared" si="39"/>
        <v>30</v>
      </c>
      <c r="AD92" s="43">
        <f t="shared" si="40"/>
        <v>15351235.977783179</v>
      </c>
      <c r="AE92" s="43">
        <f t="shared" si="41"/>
        <v>0</v>
      </c>
      <c r="AF92" s="43">
        <f t="shared" si="42"/>
        <v>15351235.977783179</v>
      </c>
      <c r="AG92" s="43">
        <f t="shared" si="43"/>
        <v>0</v>
      </c>
      <c r="AH92" s="43">
        <f t="shared" si="44"/>
        <v>0</v>
      </c>
      <c r="AI92" s="43">
        <f t="shared" si="45"/>
        <v>0</v>
      </c>
      <c r="AJ92" s="43">
        <f t="shared" si="46"/>
        <v>0</v>
      </c>
      <c r="AK92" s="43">
        <f t="shared" si="47"/>
        <v>0</v>
      </c>
      <c r="AL92" s="43">
        <f t="shared" si="48"/>
        <v>0</v>
      </c>
      <c r="AM92" s="53"/>
      <c r="AO92" s="14">
        <f>_xll.EURO(N92,O92,Z92,Z92,R92,U92,1,0)</f>
        <v>0.30440555355314869</v>
      </c>
      <c r="AP92" s="90">
        <f t="shared" si="51"/>
        <v>1876468.4621564231</v>
      </c>
      <c r="AQ92" s="7">
        <f>_xll.EURO(N92,O92,Z92,Z92,R92,U92,1,1)</f>
        <v>0.22173402308192064</v>
      </c>
      <c r="AR92" s="7">
        <f>AQ92+Put!AQ92</f>
        <v>0.37373734855123625</v>
      </c>
      <c r="AS92" s="90">
        <f t="shared" si="56"/>
        <v>2303855.2992887842</v>
      </c>
      <c r="AT92" s="42">
        <f t="shared" si="57"/>
        <v>230.38552992887841</v>
      </c>
    </row>
    <row r="93" spans="1:46">
      <c r="A93" s="47">
        <f t="shared" si="52"/>
        <v>40878</v>
      </c>
      <c r="B93" s="48">
        <f t="shared" si="58"/>
        <v>205479</v>
      </c>
      <c r="C93" s="40">
        <f t="shared" si="49"/>
        <v>6369849</v>
      </c>
      <c r="D93" s="40">
        <f t="shared" si="32"/>
        <v>3317849.8933344288</v>
      </c>
      <c r="E93" s="61">
        <f>VLOOKUP($A93,[3]!CurveTable,MATCH($E$4,[3]!CurveType,0))</f>
        <v>4.875</v>
      </c>
      <c r="F93" s="50"/>
      <c r="G93" s="49">
        <f t="shared" si="53"/>
        <v>4.875</v>
      </c>
      <c r="H93" s="61">
        <f>VLOOKUP($A93,[3]!CurveTable,MATCH($H$4,[3]!CurveType,0))</f>
        <v>0</v>
      </c>
      <c r="I93" s="49"/>
      <c r="J93" s="49">
        <f t="shared" si="33"/>
        <v>0</v>
      </c>
      <c r="K93" s="61"/>
      <c r="L93" s="49"/>
      <c r="M93" s="49"/>
      <c r="N93" s="49">
        <f t="shared" si="54"/>
        <v>4.4649999999999999</v>
      </c>
      <c r="O93" s="49">
        <f>Summary!$E$16</f>
        <v>5.7313275623318276</v>
      </c>
      <c r="P93" s="49"/>
      <c r="Q93" s="61">
        <f>VLOOKUP($A93,[3]!CurveTable,MATCH($Q$4,[3]!CurveType,0))</f>
        <v>0.18</v>
      </c>
      <c r="R93" s="61">
        <f>Q93+Summary!$C$26</f>
        <v>0.18</v>
      </c>
      <c r="S93" s="61"/>
      <c r="T93" s="70">
        <f t="shared" si="55"/>
        <v>40878</v>
      </c>
      <c r="U93" s="69">
        <f t="shared" si="50"/>
        <v>3873</v>
      </c>
      <c r="W93" s="7">
        <f t="shared" si="34"/>
        <v>31</v>
      </c>
      <c r="X93" s="51">
        <f t="shared" si="35"/>
        <v>40878</v>
      </c>
      <c r="Y93" s="7">
        <f t="shared" si="36"/>
        <v>3873</v>
      </c>
      <c r="Z93" s="60">
        <f>VLOOKUP($A93,[3]!CurveTable,MATCH($Z$4,[3]!CurveType,0))</f>
        <v>6.2468118487325204E-2</v>
      </c>
      <c r="AA93" s="55">
        <f t="shared" si="37"/>
        <v>0.52086790335758804</v>
      </c>
      <c r="AB93" s="7">
        <f t="shared" si="38"/>
        <v>1</v>
      </c>
      <c r="AC93" s="7">
        <f t="shared" si="39"/>
        <v>31</v>
      </c>
      <c r="AD93" s="43">
        <f t="shared" si="40"/>
        <v>16174518.230005341</v>
      </c>
      <c r="AE93" s="43">
        <f t="shared" si="41"/>
        <v>0</v>
      </c>
      <c r="AF93" s="43">
        <f t="shared" si="42"/>
        <v>16174518.230005341</v>
      </c>
      <c r="AG93" s="43">
        <f t="shared" si="43"/>
        <v>0</v>
      </c>
      <c r="AH93" s="43">
        <f t="shared" si="44"/>
        <v>0</v>
      </c>
      <c r="AI93" s="43">
        <f t="shared" si="45"/>
        <v>0</v>
      </c>
      <c r="AJ93" s="43">
        <f t="shared" si="46"/>
        <v>0</v>
      </c>
      <c r="AK93" s="43">
        <f t="shared" si="47"/>
        <v>0</v>
      </c>
      <c r="AL93" s="43">
        <f t="shared" si="48"/>
        <v>0</v>
      </c>
      <c r="AM93" s="53"/>
      <c r="AO93" s="14">
        <f>_xll.EURO(N93,O93,Z93,Z93,R93,U93,1,0)</f>
        <v>0.33181774049514734</v>
      </c>
      <c r="AP93" s="90">
        <f t="shared" si="51"/>
        <v>2113628.9024752737</v>
      </c>
      <c r="AQ93" s="7">
        <f>_xll.EURO(N93,O93,Z93,Z93,R93,U93,1,1)</f>
        <v>0.23055053977571086</v>
      </c>
      <c r="AR93" s="7">
        <f>AQ93+Put!AQ93</f>
        <v>0.37354430529566163</v>
      </c>
      <c r="AS93" s="90">
        <f t="shared" si="56"/>
        <v>2379420.8195432648</v>
      </c>
      <c r="AT93" s="42">
        <f t="shared" si="57"/>
        <v>237.94208195432648</v>
      </c>
    </row>
    <row r="94" spans="1:46">
      <c r="A94" s="47">
        <f t="shared" si="52"/>
        <v>40909</v>
      </c>
      <c r="B94" s="48">
        <f t="shared" si="58"/>
        <v>205479</v>
      </c>
      <c r="C94" s="40">
        <f t="shared" si="49"/>
        <v>6369849</v>
      </c>
      <c r="D94" s="40">
        <f t="shared" si="32"/>
        <v>3299119.1265331819</v>
      </c>
      <c r="E94" s="61">
        <f>VLOOKUP($A94,[3]!CurveTable,MATCH($E$4,[3]!CurveType,0))</f>
        <v>4.9400000000000004</v>
      </c>
      <c r="F94" s="50"/>
      <c r="G94" s="49">
        <f t="shared" si="53"/>
        <v>4.9400000000000004</v>
      </c>
      <c r="H94" s="61">
        <f>VLOOKUP($A94,[3]!CurveTable,MATCH($H$4,[3]!CurveType,0))</f>
        <v>0</v>
      </c>
      <c r="I94" s="49"/>
      <c r="J94" s="49">
        <f t="shared" si="33"/>
        <v>0</v>
      </c>
      <c r="K94" s="61"/>
      <c r="L94" s="49"/>
      <c r="M94" s="49"/>
      <c r="N94" s="49">
        <f t="shared" si="54"/>
        <v>4.53</v>
      </c>
      <c r="O94" s="49">
        <f>Summary!$E$16</f>
        <v>5.7313275623318276</v>
      </c>
      <c r="P94" s="49"/>
      <c r="Q94" s="61">
        <f>VLOOKUP($A94,[3]!CurveTable,MATCH($Q$4,[3]!CurveType,0))</f>
        <v>0.18</v>
      </c>
      <c r="R94" s="61">
        <f>Q94+Summary!$C$26</f>
        <v>0.18</v>
      </c>
      <c r="S94" s="61"/>
      <c r="T94" s="70">
        <f t="shared" si="55"/>
        <v>40909</v>
      </c>
      <c r="U94" s="69">
        <f t="shared" si="50"/>
        <v>3904</v>
      </c>
      <c r="W94" s="7">
        <f t="shared" si="34"/>
        <v>31</v>
      </c>
      <c r="X94" s="51">
        <f t="shared" si="35"/>
        <v>40909</v>
      </c>
      <c r="Y94" s="7">
        <f t="shared" si="36"/>
        <v>3904</v>
      </c>
      <c r="Z94" s="60">
        <f>VLOOKUP($A94,[3]!CurveTable,MATCH($Z$4,[3]!CurveType,0))</f>
        <v>6.2510636159390107E-2</v>
      </c>
      <c r="AA94" s="55">
        <f t="shared" si="37"/>
        <v>0.5179273679067089</v>
      </c>
      <c r="AB94" s="7">
        <f t="shared" si="38"/>
        <v>1</v>
      </c>
      <c r="AC94" s="7">
        <f t="shared" si="39"/>
        <v>31</v>
      </c>
      <c r="AD94" s="43">
        <f t="shared" si="40"/>
        <v>16297648.48507392</v>
      </c>
      <c r="AE94" s="43">
        <f t="shared" si="41"/>
        <v>0</v>
      </c>
      <c r="AF94" s="43">
        <f t="shared" si="42"/>
        <v>16297648.48507392</v>
      </c>
      <c r="AG94" s="43">
        <f t="shared" si="43"/>
        <v>0</v>
      </c>
      <c r="AH94" s="43">
        <f t="shared" si="44"/>
        <v>0</v>
      </c>
      <c r="AI94" s="43">
        <f t="shared" si="45"/>
        <v>0</v>
      </c>
      <c r="AJ94" s="43">
        <f t="shared" si="46"/>
        <v>0</v>
      </c>
      <c r="AK94" s="43">
        <f t="shared" si="47"/>
        <v>0</v>
      </c>
      <c r="AL94" s="43">
        <f t="shared" si="48"/>
        <v>0</v>
      </c>
      <c r="AM94" s="53"/>
      <c r="AO94" s="14">
        <f>_xll.EURO(N94,O94,Z94,Z94,R94,U94,1,0)</f>
        <v>0.34713253043146686</v>
      </c>
      <c r="AP94" s="90">
        <f t="shared" si="51"/>
        <v>2211181.8018363486</v>
      </c>
      <c r="AQ94" s="7">
        <f>_xll.EURO(N94,O94,Z94,Z94,R94,U94,1,1)</f>
        <v>0.23479621878211207</v>
      </c>
      <c r="AR94" s="7">
        <f>AQ94+Put!AQ94</f>
        <v>0.37278394354946065</v>
      </c>
      <c r="AS94" s="90">
        <f t="shared" si="56"/>
        <v>2374577.4300345886</v>
      </c>
      <c r="AT94" s="42">
        <f t="shared" si="57"/>
        <v>237.45774300345886</v>
      </c>
    </row>
    <row r="95" spans="1:46">
      <c r="A95" s="47">
        <f t="shared" si="52"/>
        <v>40940</v>
      </c>
      <c r="B95" s="48">
        <f t="shared" si="58"/>
        <v>205479</v>
      </c>
      <c r="C95" s="40">
        <f t="shared" si="49"/>
        <v>5958891</v>
      </c>
      <c r="D95" s="40">
        <f t="shared" si="32"/>
        <v>3068827.8731410415</v>
      </c>
      <c r="E95" s="61">
        <f>VLOOKUP($A95,[3]!CurveTable,MATCH($E$4,[3]!CurveType,0))</f>
        <v>4.82</v>
      </c>
      <c r="F95" s="50"/>
      <c r="G95" s="49">
        <f t="shared" si="53"/>
        <v>4.82</v>
      </c>
      <c r="H95" s="61">
        <f>VLOOKUP($A95,[3]!CurveTable,MATCH($H$4,[3]!CurveType,0))</f>
        <v>0</v>
      </c>
      <c r="I95" s="49"/>
      <c r="J95" s="49">
        <f t="shared" si="33"/>
        <v>0</v>
      </c>
      <c r="K95" s="61"/>
      <c r="L95" s="49"/>
      <c r="M95" s="49"/>
      <c r="N95" s="49">
        <f t="shared" si="54"/>
        <v>4.41</v>
      </c>
      <c r="O95" s="49">
        <f>Summary!$E$16</f>
        <v>5.7313275623318276</v>
      </c>
      <c r="P95" s="49"/>
      <c r="Q95" s="61">
        <f>VLOOKUP($A95,[3]!CurveTable,MATCH($Q$4,[3]!CurveType,0))</f>
        <v>0.17499999999999999</v>
      </c>
      <c r="R95" s="61">
        <f>Q95+Summary!$C$26</f>
        <v>0.17499999999999999</v>
      </c>
      <c r="S95" s="61"/>
      <c r="T95" s="70">
        <f t="shared" si="55"/>
        <v>40940</v>
      </c>
      <c r="U95" s="69">
        <f t="shared" si="50"/>
        <v>3935</v>
      </c>
      <c r="W95" s="7">
        <f t="shared" si="34"/>
        <v>29</v>
      </c>
      <c r="X95" s="51">
        <f t="shared" si="35"/>
        <v>40940</v>
      </c>
      <c r="Y95" s="7">
        <f t="shared" si="36"/>
        <v>3935</v>
      </c>
      <c r="Z95" s="60">
        <f>VLOOKUP($A95,[3]!CurveTable,MATCH($Z$4,[3]!CurveType,0))</f>
        <v>6.2553153832054495E-2</v>
      </c>
      <c r="AA95" s="55">
        <f t="shared" si="37"/>
        <v>0.51499983354973966</v>
      </c>
      <c r="AB95" s="7">
        <f t="shared" si="38"/>
        <v>1</v>
      </c>
      <c r="AC95" s="7">
        <f t="shared" si="39"/>
        <v>29</v>
      </c>
      <c r="AD95" s="43">
        <f t="shared" si="40"/>
        <v>14791750.34853982</v>
      </c>
      <c r="AE95" s="43">
        <f t="shared" si="41"/>
        <v>0</v>
      </c>
      <c r="AF95" s="43">
        <f t="shared" si="42"/>
        <v>14791750.34853982</v>
      </c>
      <c r="AG95" s="43">
        <f t="shared" si="43"/>
        <v>0</v>
      </c>
      <c r="AH95" s="43">
        <f t="shared" si="44"/>
        <v>0</v>
      </c>
      <c r="AI95" s="43">
        <f t="shared" si="45"/>
        <v>0</v>
      </c>
      <c r="AJ95" s="43">
        <f t="shared" si="46"/>
        <v>0</v>
      </c>
      <c r="AK95" s="43">
        <f t="shared" si="47"/>
        <v>0</v>
      </c>
      <c r="AL95" s="43">
        <f t="shared" si="48"/>
        <v>0</v>
      </c>
      <c r="AM95" s="53"/>
      <c r="AO95" s="14">
        <f>_xll.EURO(N95,O95,Z95,Z95,R95,U95,1,0)</f>
        <v>0.30520900273506357</v>
      </c>
      <c r="AP95" s="90">
        <f t="shared" si="51"/>
        <v>1818707.1795169457</v>
      </c>
      <c r="AQ95" s="7">
        <f>_xll.EURO(N95,O95,Z95,Z95,R95,U95,1,1)</f>
        <v>0.22064211891438151</v>
      </c>
      <c r="AR95" s="7">
        <f>AQ95+Put!AQ95</f>
        <v>0.36566928168676871</v>
      </c>
      <c r="AS95" s="90">
        <f t="shared" si="56"/>
        <v>2178983.3916197508</v>
      </c>
      <c r="AT95" s="42">
        <f t="shared" si="57"/>
        <v>217.89833916197509</v>
      </c>
    </row>
    <row r="96" spans="1:46">
      <c r="A96" s="47">
        <f t="shared" si="52"/>
        <v>40969</v>
      </c>
      <c r="B96" s="48">
        <f t="shared" si="58"/>
        <v>205479</v>
      </c>
      <c r="C96" s="40">
        <f t="shared" si="49"/>
        <v>6369849</v>
      </c>
      <c r="D96" s="40">
        <f t="shared" si="32"/>
        <v>3263101.105838092</v>
      </c>
      <c r="E96" s="61">
        <f>VLOOKUP($A96,[3]!CurveTable,MATCH($E$4,[3]!CurveType,0))</f>
        <v>4.681</v>
      </c>
      <c r="F96" s="50"/>
      <c r="G96" s="49">
        <f t="shared" si="53"/>
        <v>4.681</v>
      </c>
      <c r="H96" s="61">
        <f>VLOOKUP($A96,[3]!CurveTable,MATCH($H$4,[3]!CurveType,0))</f>
        <v>0</v>
      </c>
      <c r="I96" s="49"/>
      <c r="J96" s="49">
        <f t="shared" si="33"/>
        <v>0</v>
      </c>
      <c r="K96" s="61"/>
      <c r="L96" s="49"/>
      <c r="M96" s="49"/>
      <c r="N96" s="49">
        <f t="shared" si="54"/>
        <v>4.2709999999999999</v>
      </c>
      <c r="O96" s="49">
        <f>Summary!$E$16</f>
        <v>5.7313275623318276</v>
      </c>
      <c r="P96" s="49"/>
      <c r="Q96" s="61">
        <f>VLOOKUP($A96,[3]!CurveTable,MATCH($Q$4,[3]!CurveType,0))</f>
        <v>0.17</v>
      </c>
      <c r="R96" s="61">
        <f>Q96+Summary!$C$26</f>
        <v>0.17</v>
      </c>
      <c r="S96" s="61"/>
      <c r="T96" s="70">
        <f t="shared" si="55"/>
        <v>40969</v>
      </c>
      <c r="U96" s="69">
        <f t="shared" si="50"/>
        <v>3964</v>
      </c>
      <c r="W96" s="7">
        <f t="shared" si="34"/>
        <v>31</v>
      </c>
      <c r="X96" s="51">
        <f t="shared" si="35"/>
        <v>40969</v>
      </c>
      <c r="Y96" s="7">
        <f t="shared" si="36"/>
        <v>3964</v>
      </c>
      <c r="Z96" s="60">
        <f>VLOOKUP($A96,[3]!CurveTable,MATCH($Z$4,[3]!CurveType,0))</f>
        <v>6.2592928429606495E-2</v>
      </c>
      <c r="AA96" s="55">
        <f t="shared" si="37"/>
        <v>0.51227291350832527</v>
      </c>
      <c r="AB96" s="7">
        <f t="shared" si="38"/>
        <v>1</v>
      </c>
      <c r="AC96" s="7">
        <f t="shared" si="39"/>
        <v>31</v>
      </c>
      <c r="AD96" s="43">
        <f t="shared" si="40"/>
        <v>15274576.276428109</v>
      </c>
      <c r="AE96" s="43">
        <f t="shared" si="41"/>
        <v>0</v>
      </c>
      <c r="AF96" s="43">
        <f t="shared" si="42"/>
        <v>15274576.276428109</v>
      </c>
      <c r="AG96" s="43">
        <f t="shared" si="43"/>
        <v>0</v>
      </c>
      <c r="AH96" s="43">
        <f t="shared" si="44"/>
        <v>0</v>
      </c>
      <c r="AI96" s="43">
        <f t="shared" si="45"/>
        <v>0</v>
      </c>
      <c r="AJ96" s="43">
        <f t="shared" si="46"/>
        <v>0</v>
      </c>
      <c r="AK96" s="43">
        <f t="shared" si="47"/>
        <v>0</v>
      </c>
      <c r="AL96" s="43">
        <f t="shared" si="48"/>
        <v>0</v>
      </c>
      <c r="AM96" s="53"/>
      <c r="AO96" s="14">
        <f>_xll.EURO(N96,O96,Z96,Z96,R96,U96,1,0)</f>
        <v>0.26176187661957917</v>
      </c>
      <c r="AP96" s="90">
        <f t="shared" si="51"/>
        <v>1667383.6280233497</v>
      </c>
      <c r="AQ96" s="7">
        <f>_xll.EURO(N96,O96,Z96,Z96,R96,U96,1,1)</f>
        <v>0.2044001727232076</v>
      </c>
      <c r="AR96" s="7">
        <f>AQ96+Put!AQ96</f>
        <v>0.35862772361945805</v>
      </c>
      <c r="AS96" s="90">
        <f t="shared" si="56"/>
        <v>2284404.4466696815</v>
      </c>
      <c r="AT96" s="42">
        <f t="shared" si="57"/>
        <v>228.44044466696815</v>
      </c>
    </row>
    <row r="97" spans="1:46">
      <c r="A97" s="47">
        <f t="shared" si="52"/>
        <v>41000</v>
      </c>
      <c r="B97" s="48">
        <f t="shared" si="58"/>
        <v>205479</v>
      </c>
      <c r="C97" s="40">
        <f t="shared" si="49"/>
        <v>6164370</v>
      </c>
      <c r="D97" s="40">
        <f t="shared" si="32"/>
        <v>3139947.9206079007</v>
      </c>
      <c r="E97" s="61">
        <f>VLOOKUP($A97,[3]!CurveTable,MATCH($E$4,[3]!CurveType,0))</f>
        <v>4.5110000000000001</v>
      </c>
      <c r="F97" s="50"/>
      <c r="G97" s="49">
        <f t="shared" si="53"/>
        <v>4.5110000000000001</v>
      </c>
      <c r="H97" s="61">
        <f>VLOOKUP($A97,[3]!CurveTable,MATCH($H$4,[3]!CurveType,0))</f>
        <v>0</v>
      </c>
      <c r="I97" s="49"/>
      <c r="J97" s="49">
        <f t="shared" si="33"/>
        <v>0</v>
      </c>
      <c r="K97" s="61"/>
      <c r="L97" s="49"/>
      <c r="M97" s="49"/>
      <c r="N97" s="49">
        <f t="shared" si="54"/>
        <v>4.101</v>
      </c>
      <c r="O97" s="49">
        <f>Summary!$E$16</f>
        <v>5.7313275623318276</v>
      </c>
      <c r="P97" s="49"/>
      <c r="Q97" s="61">
        <f>VLOOKUP($A97,[3]!CurveTable,MATCH($Q$4,[3]!CurveType,0))</f>
        <v>0.17</v>
      </c>
      <c r="R97" s="61">
        <f>Q97+Summary!$C$26</f>
        <v>0.17</v>
      </c>
      <c r="S97" s="61"/>
      <c r="T97" s="70">
        <f t="shared" si="55"/>
        <v>41000</v>
      </c>
      <c r="U97" s="69">
        <f t="shared" si="50"/>
        <v>3995</v>
      </c>
      <c r="W97" s="7">
        <f t="shared" si="34"/>
        <v>30</v>
      </c>
      <c r="X97" s="51">
        <f t="shared" si="35"/>
        <v>41000</v>
      </c>
      <c r="Y97" s="7">
        <f t="shared" si="36"/>
        <v>3995</v>
      </c>
      <c r="Z97" s="60">
        <f>VLOOKUP($A97,[3]!CurveTable,MATCH($Z$4,[3]!CurveType,0))</f>
        <v>6.2635446103432205E-2</v>
      </c>
      <c r="AA97" s="55">
        <f t="shared" si="37"/>
        <v>0.50937044995804936</v>
      </c>
      <c r="AB97" s="7">
        <f t="shared" si="38"/>
        <v>1</v>
      </c>
      <c r="AC97" s="7">
        <f t="shared" si="39"/>
        <v>30</v>
      </c>
      <c r="AD97" s="43">
        <f t="shared" si="40"/>
        <v>14164305.069862241</v>
      </c>
      <c r="AE97" s="43">
        <f t="shared" si="41"/>
        <v>0</v>
      </c>
      <c r="AF97" s="43">
        <f t="shared" si="42"/>
        <v>14164305.069862241</v>
      </c>
      <c r="AG97" s="43">
        <f t="shared" si="43"/>
        <v>0</v>
      </c>
      <c r="AH97" s="43">
        <f t="shared" si="44"/>
        <v>0</v>
      </c>
      <c r="AI97" s="43">
        <f t="shared" si="45"/>
        <v>0</v>
      </c>
      <c r="AJ97" s="43">
        <f t="shared" si="46"/>
        <v>0</v>
      </c>
      <c r="AK97" s="43">
        <f t="shared" si="47"/>
        <v>0</v>
      </c>
      <c r="AL97" s="43">
        <f t="shared" si="48"/>
        <v>0</v>
      </c>
      <c r="AM97" s="53"/>
      <c r="AO97" s="14">
        <f>_xll.EURO(N97,O97,Z97,Z97,R97,U97,1,0)</f>
        <v>0.22860788916275532</v>
      </c>
      <c r="AP97" s="90">
        <f t="shared" si="51"/>
        <v>1409223.613718214</v>
      </c>
      <c r="AQ97" s="7">
        <f>_xll.EURO(N97,O97,Z97,Z97,R97,U97,1,1)</f>
        <v>0.18986130458368256</v>
      </c>
      <c r="AR97" s="7">
        <f>AQ97+Put!AQ97</f>
        <v>0.35613349679351858</v>
      </c>
      <c r="AS97" s="90">
        <f t="shared" si="56"/>
        <v>2195338.643629062</v>
      </c>
      <c r="AT97" s="42">
        <f t="shared" si="57"/>
        <v>219.5338643629062</v>
      </c>
    </row>
    <row r="98" spans="1:46">
      <c r="A98" s="47">
        <f t="shared" si="52"/>
        <v>41030</v>
      </c>
      <c r="B98" s="48">
        <f t="shared" si="58"/>
        <v>205479</v>
      </c>
      <c r="C98" s="40">
        <f t="shared" si="49"/>
        <v>6369849</v>
      </c>
      <c r="D98" s="40">
        <f t="shared" si="32"/>
        <v>3226799.2637446532</v>
      </c>
      <c r="E98" s="61">
        <f>VLOOKUP($A98,[3]!CurveTable,MATCH($E$4,[3]!CurveType,0))</f>
        <v>4.57</v>
      </c>
      <c r="F98" s="50"/>
      <c r="G98" s="49">
        <f t="shared" si="53"/>
        <v>4.57</v>
      </c>
      <c r="H98" s="61">
        <f>VLOOKUP($A98,[3]!CurveTable,MATCH($H$4,[3]!CurveType,0))</f>
        <v>0</v>
      </c>
      <c r="I98" s="49"/>
      <c r="J98" s="49">
        <f t="shared" si="33"/>
        <v>0</v>
      </c>
      <c r="K98" s="61"/>
      <c r="L98" s="49"/>
      <c r="M98" s="49"/>
      <c r="N98" s="49">
        <f t="shared" si="54"/>
        <v>4.16</v>
      </c>
      <c r="O98" s="49">
        <f>Summary!$E$16</f>
        <v>5.7313275623318276</v>
      </c>
      <c r="P98" s="49"/>
      <c r="Q98" s="61">
        <f>VLOOKUP($A98,[3]!CurveTable,MATCH($Q$4,[3]!CurveType,0))</f>
        <v>0.17</v>
      </c>
      <c r="R98" s="61">
        <f>Q98+Summary!$C$26</f>
        <v>0.17</v>
      </c>
      <c r="S98" s="61"/>
      <c r="T98" s="70">
        <f t="shared" si="55"/>
        <v>41030</v>
      </c>
      <c r="U98" s="69">
        <f t="shared" si="50"/>
        <v>4025</v>
      </c>
      <c r="W98" s="7">
        <f t="shared" si="34"/>
        <v>31</v>
      </c>
      <c r="X98" s="51">
        <f t="shared" si="35"/>
        <v>41030</v>
      </c>
      <c r="Y98" s="7">
        <f t="shared" si="36"/>
        <v>4025</v>
      </c>
      <c r="Z98" s="60">
        <f>VLOOKUP($A98,[3]!CurveTable,MATCH($Z$4,[3]!CurveType,0))</f>
        <v>6.2676592239963899E-2</v>
      </c>
      <c r="AA98" s="55">
        <f t="shared" si="37"/>
        <v>0.50657390210421838</v>
      </c>
      <c r="AB98" s="7">
        <f t="shared" si="38"/>
        <v>1</v>
      </c>
      <c r="AC98" s="7">
        <f t="shared" si="39"/>
        <v>31</v>
      </c>
      <c r="AD98" s="43">
        <f t="shared" si="40"/>
        <v>14746472.635313066</v>
      </c>
      <c r="AE98" s="43">
        <f t="shared" si="41"/>
        <v>0</v>
      </c>
      <c r="AF98" s="43">
        <f t="shared" si="42"/>
        <v>14746472.635313066</v>
      </c>
      <c r="AG98" s="43">
        <f t="shared" si="43"/>
        <v>0</v>
      </c>
      <c r="AH98" s="43">
        <f t="shared" si="44"/>
        <v>0</v>
      </c>
      <c r="AI98" s="43">
        <f t="shared" si="45"/>
        <v>0</v>
      </c>
      <c r="AJ98" s="43">
        <f t="shared" si="46"/>
        <v>0</v>
      </c>
      <c r="AK98" s="43">
        <f t="shared" si="47"/>
        <v>0</v>
      </c>
      <c r="AL98" s="43">
        <f t="shared" si="48"/>
        <v>0</v>
      </c>
      <c r="AM98" s="53"/>
      <c r="AO98" s="14">
        <f>_xll.EURO(N98,O98,Z98,Z98,R98,U98,1,0)</f>
        <v>0.24029628525014934</v>
      </c>
      <c r="AP98" s="90">
        <f t="shared" si="51"/>
        <v>1530651.0523043785</v>
      </c>
      <c r="AQ98" s="7">
        <f>_xll.EURO(N98,O98,Z98,Z98,R98,U98,1,1)</f>
        <v>0.19426634689124</v>
      </c>
      <c r="AR98" s="7">
        <f>AQ98+Put!AQ98</f>
        <v>0.35496003816729715</v>
      </c>
      <c r="AS98" s="90">
        <f t="shared" si="56"/>
        <v>2261041.8441599198</v>
      </c>
      <c r="AT98" s="42">
        <f t="shared" si="57"/>
        <v>226.10418441599197</v>
      </c>
    </row>
    <row r="99" spans="1:46">
      <c r="A99" s="47">
        <f t="shared" si="52"/>
        <v>41061</v>
      </c>
      <c r="B99" s="48">
        <f t="shared" si="58"/>
        <v>205479</v>
      </c>
      <c r="C99" s="40">
        <f t="shared" si="49"/>
        <v>6164370</v>
      </c>
      <c r="D99" s="40">
        <f t="shared" si="32"/>
        <v>3104973.4521111571</v>
      </c>
      <c r="E99" s="61">
        <f>VLOOKUP($A99,[3]!CurveTable,MATCH($E$4,[3]!CurveType,0))</f>
        <v>4.6100000000000003</v>
      </c>
      <c r="F99" s="50"/>
      <c r="G99" s="49">
        <f t="shared" si="53"/>
        <v>4.6100000000000003</v>
      </c>
      <c r="H99" s="61">
        <f>VLOOKUP($A99,[3]!CurveTable,MATCH($H$4,[3]!CurveType,0))</f>
        <v>0</v>
      </c>
      <c r="I99" s="49"/>
      <c r="J99" s="49">
        <f t="shared" si="33"/>
        <v>0</v>
      </c>
      <c r="K99" s="61"/>
      <c r="L99" s="49"/>
      <c r="M99" s="49"/>
      <c r="N99" s="49">
        <f t="shared" si="54"/>
        <v>4.2</v>
      </c>
      <c r="O99" s="49">
        <f>Summary!$E$16</f>
        <v>5.7313275623318276</v>
      </c>
      <c r="P99" s="49"/>
      <c r="Q99" s="61">
        <f>VLOOKUP($A99,[3]!CurveTable,MATCH($Q$4,[3]!CurveType,0))</f>
        <v>0.17</v>
      </c>
      <c r="R99" s="61">
        <f>Q99+Summary!$C$26</f>
        <v>0.17</v>
      </c>
      <c r="S99" s="61"/>
      <c r="T99" s="70">
        <f t="shared" si="55"/>
        <v>41061</v>
      </c>
      <c r="U99" s="69">
        <f t="shared" si="50"/>
        <v>4056</v>
      </c>
      <c r="W99" s="7">
        <f t="shared" si="34"/>
        <v>30</v>
      </c>
      <c r="X99" s="51">
        <f t="shared" si="35"/>
        <v>41061</v>
      </c>
      <c r="Y99" s="7">
        <f t="shared" si="36"/>
        <v>4056</v>
      </c>
      <c r="Z99" s="60">
        <f>VLOOKUP($A99,[3]!CurveTable,MATCH($Z$4,[3]!CurveType,0))</f>
        <v>6.2719109914969498E-2</v>
      </c>
      <c r="AA99" s="55">
        <f t="shared" si="37"/>
        <v>0.50369680147543983</v>
      </c>
      <c r="AB99" s="7">
        <f t="shared" si="38"/>
        <v>1</v>
      </c>
      <c r="AC99" s="7">
        <f t="shared" si="39"/>
        <v>30</v>
      </c>
      <c r="AD99" s="43">
        <f t="shared" si="40"/>
        <v>14313927.614232436</v>
      </c>
      <c r="AE99" s="43">
        <f t="shared" si="41"/>
        <v>0</v>
      </c>
      <c r="AF99" s="43">
        <f t="shared" si="42"/>
        <v>14313927.614232436</v>
      </c>
      <c r="AG99" s="43">
        <f t="shared" si="43"/>
        <v>0</v>
      </c>
      <c r="AH99" s="43">
        <f t="shared" si="44"/>
        <v>0</v>
      </c>
      <c r="AI99" s="43">
        <f t="shared" si="45"/>
        <v>0</v>
      </c>
      <c r="AJ99" s="43">
        <f t="shared" si="46"/>
        <v>0</v>
      </c>
      <c r="AK99" s="43">
        <f t="shared" si="47"/>
        <v>0</v>
      </c>
      <c r="AL99" s="43">
        <f t="shared" si="48"/>
        <v>0</v>
      </c>
      <c r="AM99" s="53"/>
      <c r="AO99" s="14">
        <f>_xll.EURO(N99,O99,Z99,Z99,R99,U99,1,0)</f>
        <v>0.24844697547831374</v>
      </c>
      <c r="AP99" s="90">
        <f t="shared" si="51"/>
        <v>1531519.0822292529</v>
      </c>
      <c r="AQ99" s="7">
        <f>_xll.EURO(N99,O99,Z99,Z99,R99,U99,1,1)</f>
        <v>0.19700126038139715</v>
      </c>
      <c r="AR99" s="7">
        <f>AQ99+Put!AQ99</f>
        <v>0.35369888277170392</v>
      </c>
      <c r="AS99" s="90">
        <f t="shared" si="56"/>
        <v>2180330.7819914087</v>
      </c>
      <c r="AT99" s="42">
        <f t="shared" si="57"/>
        <v>218.03307819914087</v>
      </c>
    </row>
    <row r="100" spans="1:46">
      <c r="A100" s="47">
        <f t="shared" si="52"/>
        <v>41091</v>
      </c>
      <c r="B100" s="48">
        <f t="shared" si="58"/>
        <v>205479</v>
      </c>
      <c r="C100" s="40">
        <f t="shared" si="49"/>
        <v>6369849</v>
      </c>
      <c r="D100" s="40">
        <f t="shared" si="32"/>
        <v>3190814.9338336531</v>
      </c>
      <c r="E100" s="61">
        <f>VLOOKUP($A100,[3]!CurveTable,MATCH($E$4,[3]!CurveType,0))</f>
        <v>4.6550000000000002</v>
      </c>
      <c r="F100" s="50"/>
      <c r="G100" s="49">
        <f t="shared" si="53"/>
        <v>4.6550000000000002</v>
      </c>
      <c r="H100" s="61">
        <f>VLOOKUP($A100,[3]!CurveTable,MATCH($H$4,[3]!CurveType,0))</f>
        <v>0</v>
      </c>
      <c r="I100" s="49"/>
      <c r="J100" s="49">
        <f t="shared" si="33"/>
        <v>0</v>
      </c>
      <c r="K100" s="61"/>
      <c r="L100" s="49"/>
      <c r="M100" s="49"/>
      <c r="N100" s="49">
        <f t="shared" si="54"/>
        <v>4.2450000000000001</v>
      </c>
      <c r="O100" s="49">
        <f>Summary!$E$16</f>
        <v>5.7313275623318276</v>
      </c>
      <c r="P100" s="49"/>
      <c r="Q100" s="61">
        <f>VLOOKUP($A100,[3]!CurveTable,MATCH($Q$4,[3]!CurveType,0))</f>
        <v>0.17</v>
      </c>
      <c r="R100" s="61">
        <f>Q100+Summary!$C$26</f>
        <v>0.17</v>
      </c>
      <c r="S100" s="61"/>
      <c r="T100" s="70">
        <f t="shared" si="55"/>
        <v>41091</v>
      </c>
      <c r="U100" s="69">
        <f t="shared" si="50"/>
        <v>4086</v>
      </c>
      <c r="W100" s="7">
        <f t="shared" si="34"/>
        <v>31</v>
      </c>
      <c r="X100" s="51">
        <f t="shared" si="35"/>
        <v>41091</v>
      </c>
      <c r="Y100" s="7">
        <f t="shared" si="36"/>
        <v>4086</v>
      </c>
      <c r="Z100" s="60">
        <f>VLOOKUP($A100,[3]!CurveTable,MATCH($Z$4,[3]!CurveType,0))</f>
        <v>6.2760256052643904E-2</v>
      </c>
      <c r="AA100" s="55">
        <f t="shared" si="37"/>
        <v>0.50092473680830629</v>
      </c>
      <c r="AB100" s="7">
        <f t="shared" si="38"/>
        <v>1</v>
      </c>
      <c r="AC100" s="7">
        <f t="shared" si="39"/>
        <v>31</v>
      </c>
      <c r="AD100" s="43">
        <f t="shared" si="40"/>
        <v>14853243.516995655</v>
      </c>
      <c r="AE100" s="43">
        <f t="shared" si="41"/>
        <v>0</v>
      </c>
      <c r="AF100" s="43">
        <f t="shared" si="42"/>
        <v>14853243.516995655</v>
      </c>
      <c r="AG100" s="43">
        <f t="shared" si="43"/>
        <v>0</v>
      </c>
      <c r="AH100" s="43">
        <f t="shared" si="44"/>
        <v>0</v>
      </c>
      <c r="AI100" s="43">
        <f t="shared" si="45"/>
        <v>0</v>
      </c>
      <c r="AJ100" s="43">
        <f t="shared" si="46"/>
        <v>0</v>
      </c>
      <c r="AK100" s="43">
        <f t="shared" si="47"/>
        <v>0</v>
      </c>
      <c r="AL100" s="43">
        <f t="shared" si="48"/>
        <v>0</v>
      </c>
      <c r="AM100" s="53"/>
      <c r="AO100" s="14">
        <f>_xll.EURO(N100,O100,Z100,Z100,R100,U100,1,0)</f>
        <v>0.25765616274800573</v>
      </c>
      <c r="AP100" s="90">
        <f t="shared" si="51"/>
        <v>1641230.8506242216</v>
      </c>
      <c r="AQ100" s="7">
        <f>_xll.EURO(N100,O100,Z100,Z100,R100,U100,1,1)</f>
        <v>0.20007241790779903</v>
      </c>
      <c r="AR100" s="7">
        <f>AQ100+Put!AQ100</f>
        <v>0.3525572293031709</v>
      </c>
      <c r="AS100" s="90">
        <f t="shared" si="56"/>
        <v>2245736.3145195739</v>
      </c>
      <c r="AT100" s="42">
        <f t="shared" si="57"/>
        <v>224.5736314519574</v>
      </c>
    </row>
    <row r="101" spans="1:46">
      <c r="A101" s="47">
        <f t="shared" si="52"/>
        <v>41122</v>
      </c>
      <c r="B101" s="48">
        <f t="shared" si="58"/>
        <v>205479</v>
      </c>
      <c r="C101" s="40">
        <f t="shared" si="49"/>
        <v>6369849</v>
      </c>
      <c r="D101" s="40">
        <f t="shared" si="32"/>
        <v>3172648.9836172396</v>
      </c>
      <c r="E101" s="61">
        <f>VLOOKUP($A101,[3]!CurveTable,MATCH($E$4,[3]!CurveType,0))</f>
        <v>4.6900000000000004</v>
      </c>
      <c r="F101" s="50"/>
      <c r="G101" s="49">
        <f t="shared" si="53"/>
        <v>4.6900000000000004</v>
      </c>
      <c r="H101" s="61">
        <f>VLOOKUP($A101,[3]!CurveTable,MATCH($H$4,[3]!CurveType,0))</f>
        <v>0</v>
      </c>
      <c r="I101" s="49"/>
      <c r="J101" s="49">
        <f t="shared" si="33"/>
        <v>0</v>
      </c>
      <c r="K101" s="61"/>
      <c r="L101" s="49"/>
      <c r="M101" s="49"/>
      <c r="N101" s="49">
        <f t="shared" si="54"/>
        <v>4.28</v>
      </c>
      <c r="O101" s="49">
        <f>Summary!$E$16</f>
        <v>5.7313275623318276</v>
      </c>
      <c r="P101" s="49"/>
      <c r="Q101" s="61">
        <f>VLOOKUP($A101,[3]!CurveTable,MATCH($Q$4,[3]!CurveType,0))</f>
        <v>0.17</v>
      </c>
      <c r="R101" s="61">
        <f>Q101+Summary!$C$26</f>
        <v>0.17</v>
      </c>
      <c r="S101" s="61"/>
      <c r="T101" s="70">
        <f t="shared" si="55"/>
        <v>41122</v>
      </c>
      <c r="U101" s="69">
        <f t="shared" si="50"/>
        <v>4117</v>
      </c>
      <c r="W101" s="7">
        <f t="shared" si="34"/>
        <v>31</v>
      </c>
      <c r="X101" s="51">
        <f t="shared" si="35"/>
        <v>41122</v>
      </c>
      <c r="Y101" s="7">
        <f t="shared" si="36"/>
        <v>4117</v>
      </c>
      <c r="Z101" s="60">
        <f>VLOOKUP($A101,[3]!CurveTable,MATCH($Z$4,[3]!CurveType,0))</f>
        <v>6.2802773728829905E-2</v>
      </c>
      <c r="AA101" s="55">
        <f t="shared" si="37"/>
        <v>0.49807287168302411</v>
      </c>
      <c r="AB101" s="7">
        <f t="shared" si="38"/>
        <v>1</v>
      </c>
      <c r="AC101" s="7">
        <f t="shared" si="39"/>
        <v>31</v>
      </c>
      <c r="AD101" s="43">
        <f t="shared" si="40"/>
        <v>14879723.733164854</v>
      </c>
      <c r="AE101" s="43">
        <f t="shared" si="41"/>
        <v>0</v>
      </c>
      <c r="AF101" s="43">
        <f t="shared" si="42"/>
        <v>14879723.733164854</v>
      </c>
      <c r="AG101" s="43">
        <f t="shared" si="43"/>
        <v>0</v>
      </c>
      <c r="AH101" s="43">
        <f t="shared" si="44"/>
        <v>0</v>
      </c>
      <c r="AI101" s="43">
        <f t="shared" si="45"/>
        <v>0</v>
      </c>
      <c r="AJ101" s="43">
        <f t="shared" si="46"/>
        <v>0</v>
      </c>
      <c r="AK101" s="43">
        <f t="shared" si="47"/>
        <v>0</v>
      </c>
      <c r="AL101" s="43">
        <f t="shared" si="48"/>
        <v>0</v>
      </c>
      <c r="AM101" s="53"/>
      <c r="AO101" s="14">
        <f>_xll.EURO(N101,O101,Z101,Z101,R101,U101,1,0)</f>
        <v>0.26493959654608212</v>
      </c>
      <c r="AP101" s="90">
        <f t="shared" si="51"/>
        <v>1687625.2241194646</v>
      </c>
      <c r="AQ101" s="7">
        <f>_xll.EURO(N101,O101,Z101,Z101,R101,U101,1,1)</f>
        <v>0.20225146584855455</v>
      </c>
      <c r="AR101" s="7">
        <f>AQ101+Put!AQ101</f>
        <v>0.35132641415459437</v>
      </c>
      <c r="AS101" s="90">
        <f t="shared" si="56"/>
        <v>2237896.2078762287</v>
      </c>
      <c r="AT101" s="42">
        <f t="shared" si="57"/>
        <v>223.78962078762288</v>
      </c>
    </row>
    <row r="102" spans="1:46">
      <c r="A102" s="47">
        <f t="shared" si="52"/>
        <v>41153</v>
      </c>
      <c r="B102" s="48">
        <f t="shared" si="58"/>
        <v>205479</v>
      </c>
      <c r="C102" s="40">
        <f t="shared" si="49"/>
        <v>6164370</v>
      </c>
      <c r="D102" s="40">
        <f t="shared" si="32"/>
        <v>3052804.2695176466</v>
      </c>
      <c r="E102" s="61">
        <f>VLOOKUP($A102,[3]!CurveTable,MATCH($E$4,[3]!CurveType,0))</f>
        <v>4.6950000000000003</v>
      </c>
      <c r="F102" s="50"/>
      <c r="G102" s="49">
        <f t="shared" si="53"/>
        <v>4.6950000000000003</v>
      </c>
      <c r="H102" s="61">
        <f>VLOOKUP($A102,[3]!CurveTable,MATCH($H$4,[3]!CurveType,0))</f>
        <v>0</v>
      </c>
      <c r="I102" s="49"/>
      <c r="J102" s="49">
        <f t="shared" si="33"/>
        <v>0</v>
      </c>
      <c r="K102" s="61"/>
      <c r="L102" s="49"/>
      <c r="M102" s="49"/>
      <c r="N102" s="49">
        <f t="shared" si="54"/>
        <v>4.2850000000000001</v>
      </c>
      <c r="O102" s="49">
        <f>Summary!$E$16</f>
        <v>5.7313275623318276</v>
      </c>
      <c r="P102" s="49"/>
      <c r="Q102" s="61">
        <f>VLOOKUP($A102,[3]!CurveTable,MATCH($Q$4,[3]!CurveType,0))</f>
        <v>0.17</v>
      </c>
      <c r="R102" s="61">
        <f>Q102+Summary!$C$26</f>
        <v>0.17</v>
      </c>
      <c r="S102" s="61"/>
      <c r="T102" s="70">
        <f t="shared" si="55"/>
        <v>41153</v>
      </c>
      <c r="U102" s="69">
        <f t="shared" si="50"/>
        <v>4148</v>
      </c>
      <c r="W102" s="7">
        <f t="shared" si="34"/>
        <v>30</v>
      </c>
      <c r="X102" s="51">
        <f t="shared" si="35"/>
        <v>41153</v>
      </c>
      <c r="Y102" s="7">
        <f t="shared" si="36"/>
        <v>4148</v>
      </c>
      <c r="Z102" s="60">
        <f>VLOOKUP($A102,[3]!CurveTable,MATCH($Z$4,[3]!CurveType,0))</f>
        <v>6.2845291405616302E-2</v>
      </c>
      <c r="AA102" s="55">
        <f t="shared" si="37"/>
        <v>0.49523378212496111</v>
      </c>
      <c r="AB102" s="7">
        <f t="shared" si="38"/>
        <v>1</v>
      </c>
      <c r="AC102" s="7">
        <f t="shared" si="39"/>
        <v>30</v>
      </c>
      <c r="AD102" s="43">
        <f t="shared" si="40"/>
        <v>14332916.045385351</v>
      </c>
      <c r="AE102" s="43">
        <f t="shared" si="41"/>
        <v>0</v>
      </c>
      <c r="AF102" s="43">
        <f t="shared" si="42"/>
        <v>14332916.045385351</v>
      </c>
      <c r="AG102" s="43">
        <f t="shared" si="43"/>
        <v>0</v>
      </c>
      <c r="AH102" s="43">
        <f t="shared" si="44"/>
        <v>0</v>
      </c>
      <c r="AI102" s="43">
        <f t="shared" si="45"/>
        <v>0</v>
      </c>
      <c r="AJ102" s="43">
        <f t="shared" si="46"/>
        <v>0</v>
      </c>
      <c r="AK102" s="43">
        <f t="shared" si="47"/>
        <v>0</v>
      </c>
      <c r="AL102" s="43">
        <f t="shared" si="48"/>
        <v>0</v>
      </c>
      <c r="AM102" s="53"/>
      <c r="AO102" s="14">
        <f>_xll.EURO(N102,O102,Z102,Z102,R102,U102,1,0)</f>
        <v>0.26616221091544345</v>
      </c>
      <c r="AP102" s="90">
        <f t="shared" si="51"/>
        <v>1640722.3481008322</v>
      </c>
      <c r="AQ102" s="7">
        <f>_xll.EURO(N102,O102,Z102,Z102,R102,U102,1,1)</f>
        <v>0.20203695969853458</v>
      </c>
      <c r="AR102" s="7">
        <f>AQ102+Put!AQ102</f>
        <v>0.34986453400448991</v>
      </c>
      <c r="AS102" s="90">
        <f t="shared" si="56"/>
        <v>2156694.4374812576</v>
      </c>
      <c r="AT102" s="42">
        <f t="shared" si="57"/>
        <v>215.66944374812576</v>
      </c>
    </row>
    <row r="103" spans="1:46">
      <c r="A103" s="47">
        <f t="shared" si="52"/>
        <v>41183</v>
      </c>
      <c r="B103" s="48">
        <f t="shared" si="58"/>
        <v>205479</v>
      </c>
      <c r="C103" s="40">
        <f t="shared" si="49"/>
        <v>6369849</v>
      </c>
      <c r="D103" s="40">
        <f t="shared" si="32"/>
        <v>3137140.4975519539</v>
      </c>
      <c r="E103" s="61">
        <f>VLOOKUP($A103,[3]!CurveTable,MATCH($E$4,[3]!CurveType,0))</f>
        <v>4.7249999999999996</v>
      </c>
      <c r="F103" s="50"/>
      <c r="G103" s="49">
        <f t="shared" si="53"/>
        <v>4.7249999999999996</v>
      </c>
      <c r="H103" s="61">
        <f>VLOOKUP($A103,[3]!CurveTable,MATCH($H$4,[3]!CurveType,0))</f>
        <v>0</v>
      </c>
      <c r="I103" s="49"/>
      <c r="J103" s="49">
        <f t="shared" si="33"/>
        <v>0</v>
      </c>
      <c r="K103" s="61"/>
      <c r="L103" s="49"/>
      <c r="M103" s="49"/>
      <c r="N103" s="49">
        <f t="shared" si="54"/>
        <v>4.3149999999999995</v>
      </c>
      <c r="O103" s="49">
        <f>Summary!$E$16</f>
        <v>5.7313275623318276</v>
      </c>
      <c r="P103" s="49"/>
      <c r="Q103" s="61">
        <f>VLOOKUP($A103,[3]!CurveTable,MATCH($Q$4,[3]!CurveType,0))</f>
        <v>0.17</v>
      </c>
      <c r="R103" s="61">
        <f>Q103+Summary!$C$26</f>
        <v>0.17</v>
      </c>
      <c r="S103" s="61"/>
      <c r="T103" s="70">
        <f t="shared" si="55"/>
        <v>41183</v>
      </c>
      <c r="U103" s="69">
        <f t="shared" si="50"/>
        <v>4178</v>
      </c>
      <c r="W103" s="7">
        <f t="shared" si="34"/>
        <v>31</v>
      </c>
      <c r="X103" s="51">
        <f t="shared" si="35"/>
        <v>41183</v>
      </c>
      <c r="Y103" s="7">
        <f t="shared" si="36"/>
        <v>4178</v>
      </c>
      <c r="Z103" s="60">
        <f>VLOOKUP($A103,[3]!CurveTable,MATCH($Z$4,[3]!CurveType,0))</f>
        <v>6.2886437545012899E-2</v>
      </c>
      <c r="AA103" s="55">
        <f t="shared" si="37"/>
        <v>0.49249840891863433</v>
      </c>
      <c r="AB103" s="7">
        <f t="shared" si="38"/>
        <v>1</v>
      </c>
      <c r="AC103" s="7">
        <f t="shared" si="39"/>
        <v>31</v>
      </c>
      <c r="AD103" s="43">
        <f t="shared" si="40"/>
        <v>14822988.850932982</v>
      </c>
      <c r="AE103" s="43">
        <f t="shared" si="41"/>
        <v>0</v>
      </c>
      <c r="AF103" s="43">
        <f t="shared" si="42"/>
        <v>14822988.850932982</v>
      </c>
      <c r="AG103" s="43">
        <f t="shared" si="43"/>
        <v>0</v>
      </c>
      <c r="AH103" s="43">
        <f t="shared" si="44"/>
        <v>0</v>
      </c>
      <c r="AI103" s="43">
        <f t="shared" si="45"/>
        <v>0</v>
      </c>
      <c r="AJ103" s="43">
        <f t="shared" si="46"/>
        <v>0</v>
      </c>
      <c r="AK103" s="43">
        <f t="shared" si="47"/>
        <v>0</v>
      </c>
      <c r="AL103" s="43">
        <f t="shared" si="48"/>
        <v>0</v>
      </c>
      <c r="AM103" s="53"/>
      <c r="AO103" s="14">
        <f>_xll.EURO(N103,O103,Z103,Z103,R103,U103,1,0)</f>
        <v>0.27242597324943707</v>
      </c>
      <c r="AP103" s="90">
        <f t="shared" si="51"/>
        <v>1735312.3132769535</v>
      </c>
      <c r="AQ103" s="7">
        <f>_xll.EURO(N103,O103,Z103,Z103,R103,U103,1,1)</f>
        <v>0.20374995965508574</v>
      </c>
      <c r="AR103" s="7">
        <f>AQ103+Put!AQ103</f>
        <v>0.3486600597248406</v>
      </c>
      <c r="AS103" s="90">
        <f t="shared" si="56"/>
        <v>2220911.932778216</v>
      </c>
      <c r="AT103" s="42">
        <f t="shared" si="57"/>
        <v>222.09119327782159</v>
      </c>
    </row>
    <row r="104" spans="1:46">
      <c r="A104" s="47">
        <f t="shared" si="52"/>
        <v>41214</v>
      </c>
      <c r="B104" s="48">
        <f t="shared" si="58"/>
        <v>205479</v>
      </c>
      <c r="C104" s="40">
        <f t="shared" si="49"/>
        <v>6164370</v>
      </c>
      <c r="D104" s="40">
        <f t="shared" si="32"/>
        <v>3018595.5875556171</v>
      </c>
      <c r="E104" s="61">
        <f>VLOOKUP($A104,[3]!CurveTable,MATCH($E$4,[3]!CurveType,0))</f>
        <v>4.835</v>
      </c>
      <c r="F104" s="50"/>
      <c r="G104" s="49">
        <f t="shared" si="53"/>
        <v>4.835</v>
      </c>
      <c r="H104" s="61">
        <f>VLOOKUP($A104,[3]!CurveTable,MATCH($H$4,[3]!CurveType,0))</f>
        <v>0</v>
      </c>
      <c r="I104" s="49"/>
      <c r="J104" s="49">
        <f t="shared" si="33"/>
        <v>0</v>
      </c>
      <c r="K104" s="61"/>
      <c r="L104" s="49"/>
      <c r="M104" s="49"/>
      <c r="N104" s="49">
        <f t="shared" si="54"/>
        <v>4.4249999999999998</v>
      </c>
      <c r="O104" s="49">
        <f>Summary!$E$16</f>
        <v>5.7313275623318276</v>
      </c>
      <c r="P104" s="49"/>
      <c r="Q104" s="61">
        <f>VLOOKUP($A104,[3]!CurveTable,MATCH($Q$4,[3]!CurveType,0))</f>
        <v>0.17</v>
      </c>
      <c r="R104" s="61">
        <f>Q104+Summary!$C$26</f>
        <v>0.17</v>
      </c>
      <c r="S104" s="61"/>
      <c r="T104" s="70">
        <f t="shared" si="55"/>
        <v>41214</v>
      </c>
      <c r="U104" s="69">
        <f t="shared" si="50"/>
        <v>4209</v>
      </c>
      <c r="W104" s="7">
        <f t="shared" si="34"/>
        <v>30</v>
      </c>
      <c r="X104" s="51">
        <f t="shared" si="35"/>
        <v>41214</v>
      </c>
      <c r="Y104" s="7">
        <f t="shared" si="36"/>
        <v>4209</v>
      </c>
      <c r="Z104" s="60">
        <f>VLOOKUP($A104,[3]!CurveTable,MATCH($Z$4,[3]!CurveType,0))</f>
        <v>6.2928955222979699E-2</v>
      </c>
      <c r="AA104" s="55">
        <f t="shared" si="37"/>
        <v>0.48968436150906208</v>
      </c>
      <c r="AB104" s="7">
        <f t="shared" si="38"/>
        <v>1</v>
      </c>
      <c r="AC104" s="7">
        <f t="shared" si="39"/>
        <v>30</v>
      </c>
      <c r="AD104" s="43">
        <f t="shared" si="40"/>
        <v>14594909.665831409</v>
      </c>
      <c r="AE104" s="43">
        <f t="shared" si="41"/>
        <v>0</v>
      </c>
      <c r="AF104" s="43">
        <f t="shared" si="42"/>
        <v>14594909.665831409</v>
      </c>
      <c r="AG104" s="43">
        <f t="shared" si="43"/>
        <v>0</v>
      </c>
      <c r="AH104" s="43">
        <f t="shared" si="44"/>
        <v>0</v>
      </c>
      <c r="AI104" s="43">
        <f t="shared" si="45"/>
        <v>0</v>
      </c>
      <c r="AJ104" s="43">
        <f t="shared" si="46"/>
        <v>0</v>
      </c>
      <c r="AK104" s="43">
        <f t="shared" si="47"/>
        <v>0</v>
      </c>
      <c r="AL104" s="43">
        <f t="shared" si="48"/>
        <v>0</v>
      </c>
      <c r="AM104" s="53"/>
      <c r="AO104" s="14">
        <f>_xll.EURO(N104,O104,Z104,Z104,R104,U104,1,0)</f>
        <v>0.29538050009743566</v>
      </c>
      <c r="AP104" s="90">
        <f t="shared" si="51"/>
        <v>1820834.6933856294</v>
      </c>
      <c r="AQ104" s="7">
        <f>_xll.EURO(N104,O104,Z104,Z104,R104,U104,1,1)</f>
        <v>0.21140054525109395</v>
      </c>
      <c r="AR104" s="7">
        <f>AQ104+Put!AQ104</f>
        <v>0.34821171132790824</v>
      </c>
      <c r="AS104" s="90">
        <f t="shared" si="56"/>
        <v>2146505.8269584179</v>
      </c>
      <c r="AT104" s="42">
        <f t="shared" si="57"/>
        <v>214.65058269584179</v>
      </c>
    </row>
    <row r="105" spans="1:46">
      <c r="A105" s="47">
        <f t="shared" si="52"/>
        <v>41244</v>
      </c>
      <c r="B105" s="48">
        <f t="shared" si="58"/>
        <v>205479</v>
      </c>
      <c r="C105" s="40">
        <f t="shared" si="49"/>
        <v>6369849</v>
      </c>
      <c r="D105" s="40">
        <f t="shared" si="32"/>
        <v>3101945.4982465561</v>
      </c>
      <c r="E105" s="61">
        <f>VLOOKUP($A105,[3]!CurveTable,MATCH($E$4,[3]!CurveType,0))</f>
        <v>4.9550000000000001</v>
      </c>
      <c r="F105" s="50"/>
      <c r="G105" s="49">
        <f t="shared" si="53"/>
        <v>4.9550000000000001</v>
      </c>
      <c r="H105" s="61">
        <f>VLOOKUP($A105,[3]!CurveTable,MATCH($H$4,[3]!CurveType,0))</f>
        <v>0</v>
      </c>
      <c r="I105" s="49"/>
      <c r="J105" s="49">
        <f t="shared" si="33"/>
        <v>0</v>
      </c>
      <c r="K105" s="61"/>
      <c r="L105" s="49"/>
      <c r="M105" s="49"/>
      <c r="N105" s="49">
        <f t="shared" si="54"/>
        <v>4.5449999999999999</v>
      </c>
      <c r="O105" s="49">
        <f>Summary!$E$16</f>
        <v>5.7313275623318276</v>
      </c>
      <c r="P105" s="49"/>
      <c r="Q105" s="61">
        <f>VLOOKUP($A105,[3]!CurveTable,MATCH($Q$4,[3]!CurveType,0))</f>
        <v>0.17</v>
      </c>
      <c r="R105" s="61">
        <f>Q105+Summary!$C$26</f>
        <v>0.17</v>
      </c>
      <c r="S105" s="61"/>
      <c r="T105" s="70">
        <f t="shared" si="55"/>
        <v>41244</v>
      </c>
      <c r="U105" s="69">
        <f t="shared" si="50"/>
        <v>4239</v>
      </c>
      <c r="W105" s="7">
        <f t="shared" si="34"/>
        <v>31</v>
      </c>
      <c r="X105" s="51">
        <f t="shared" si="35"/>
        <v>41244</v>
      </c>
      <c r="Y105" s="7">
        <f t="shared" si="36"/>
        <v>4239</v>
      </c>
      <c r="Z105" s="60">
        <f>VLOOKUP($A105,[3]!CurveTable,MATCH($Z$4,[3]!CurveType,0))</f>
        <v>6.2970101363518008E-2</v>
      </c>
      <c r="AA105" s="55">
        <f t="shared" si="37"/>
        <v>0.4869731603129927</v>
      </c>
      <c r="AB105" s="7">
        <f t="shared" si="38"/>
        <v>1</v>
      </c>
      <c r="AC105" s="7">
        <f t="shared" si="39"/>
        <v>31</v>
      </c>
      <c r="AD105" s="43">
        <f t="shared" si="40"/>
        <v>15370139.943811687</v>
      </c>
      <c r="AE105" s="43">
        <f t="shared" si="41"/>
        <v>0</v>
      </c>
      <c r="AF105" s="43">
        <f t="shared" si="42"/>
        <v>15370139.943811687</v>
      </c>
      <c r="AG105" s="43">
        <f t="shared" si="43"/>
        <v>0</v>
      </c>
      <c r="AH105" s="43">
        <f t="shared" si="44"/>
        <v>0</v>
      </c>
      <c r="AI105" s="43">
        <f t="shared" si="45"/>
        <v>0</v>
      </c>
      <c r="AJ105" s="43">
        <f t="shared" si="46"/>
        <v>0</v>
      </c>
      <c r="AK105" s="43">
        <f t="shared" si="47"/>
        <v>0</v>
      </c>
      <c r="AL105" s="43">
        <f t="shared" si="48"/>
        <v>0</v>
      </c>
      <c r="AM105" s="53"/>
      <c r="AO105" s="14">
        <f>_xll.EURO(N105,O105,Z105,Z105,R105,U105,1,0)</f>
        <v>0.32125495237268709</v>
      </c>
      <c r="AP105" s="90">
        <f t="shared" si="51"/>
        <v>2046345.5371162083</v>
      </c>
      <c r="AQ105" s="7">
        <f>_xll.EURO(N105,O105,Z105,Z105,R105,U105,1,1)</f>
        <v>0.21950159860690976</v>
      </c>
      <c r="AR105" s="7">
        <f>AQ105+Put!AQ105</f>
        <v>0.34812124438253722</v>
      </c>
      <c r="AS105" s="90">
        <f t="shared" si="56"/>
        <v>2217479.7604088602</v>
      </c>
      <c r="AT105" s="42">
        <f t="shared" si="57"/>
        <v>221.74797604088602</v>
      </c>
    </row>
    <row r="106" spans="1:46">
      <c r="A106" s="47">
        <f t="shared" si="52"/>
        <v>41275</v>
      </c>
      <c r="B106" s="48">
        <f t="shared" si="58"/>
        <v>205479</v>
      </c>
      <c r="C106" s="40">
        <f t="shared" si="49"/>
        <v>6369849</v>
      </c>
      <c r="D106" s="40">
        <f t="shared" si="32"/>
        <v>3084179.1344384197</v>
      </c>
      <c r="E106" s="61">
        <f>VLOOKUP($A106,[3]!CurveTable,MATCH($E$4,[3]!CurveType,0))</f>
        <v>5.0250000000000004</v>
      </c>
      <c r="F106" s="50"/>
      <c r="G106" s="49">
        <f t="shared" si="53"/>
        <v>5.0250000000000004</v>
      </c>
      <c r="H106" s="61">
        <f>VLOOKUP($A106,[3]!CurveTable,MATCH($H$4,[3]!CurveType,0))</f>
        <v>0</v>
      </c>
      <c r="I106" s="49"/>
      <c r="J106" s="49">
        <f t="shared" si="33"/>
        <v>0</v>
      </c>
      <c r="K106" s="61"/>
      <c r="L106" s="49"/>
      <c r="M106" s="49"/>
      <c r="N106" s="49">
        <f t="shared" si="54"/>
        <v>4.6150000000000002</v>
      </c>
      <c r="O106" s="49">
        <f>Summary!$E$16</f>
        <v>5.7313275623318276</v>
      </c>
      <c r="P106" s="49"/>
      <c r="Q106" s="61">
        <f>VLOOKUP($A106,[3]!CurveTable,MATCH($Q$4,[3]!CurveType,0))</f>
        <v>0.17</v>
      </c>
      <c r="R106" s="61">
        <f>Q106+Summary!$C$26</f>
        <v>0.17</v>
      </c>
      <c r="S106" s="61"/>
      <c r="T106" s="70">
        <f t="shared" si="55"/>
        <v>41275</v>
      </c>
      <c r="U106" s="69">
        <f t="shared" si="50"/>
        <v>4270</v>
      </c>
      <c r="W106" s="7">
        <f t="shared" si="34"/>
        <v>31</v>
      </c>
      <c r="X106" s="51">
        <f t="shared" si="35"/>
        <v>41275</v>
      </c>
      <c r="Y106" s="7">
        <f t="shared" si="36"/>
        <v>4270</v>
      </c>
      <c r="Z106" s="60">
        <f>VLOOKUP($A106,[3]!CurveTable,MATCH($Z$4,[3]!CurveType,0))</f>
        <v>6.3012619042664808E-2</v>
      </c>
      <c r="AA106" s="55">
        <f t="shared" si="37"/>
        <v>0.48418402609518996</v>
      </c>
      <c r="AB106" s="7">
        <f t="shared" si="38"/>
        <v>1</v>
      </c>
      <c r="AC106" s="7">
        <f t="shared" si="39"/>
        <v>31</v>
      </c>
      <c r="AD106" s="43">
        <f t="shared" si="40"/>
        <v>15498000.150553061</v>
      </c>
      <c r="AE106" s="43">
        <f t="shared" si="41"/>
        <v>0</v>
      </c>
      <c r="AF106" s="43">
        <f t="shared" si="42"/>
        <v>15498000.150553061</v>
      </c>
      <c r="AG106" s="43">
        <f t="shared" si="43"/>
        <v>0</v>
      </c>
      <c r="AH106" s="43">
        <f t="shared" si="44"/>
        <v>0</v>
      </c>
      <c r="AI106" s="43">
        <f t="shared" si="45"/>
        <v>0</v>
      </c>
      <c r="AJ106" s="43">
        <f t="shared" si="46"/>
        <v>0</v>
      </c>
      <c r="AK106" s="43">
        <f t="shared" si="47"/>
        <v>0</v>
      </c>
      <c r="AL106" s="43">
        <f t="shared" si="48"/>
        <v>0</v>
      </c>
      <c r="AM106" s="53"/>
      <c r="AO106" s="14">
        <f>_xll.EURO(N106,O106,Z106,Z106,R106,U106,1,0)</f>
        <v>0.33669187320797922</v>
      </c>
      <c r="AP106" s="90">
        <f t="shared" ref="AP106:AP129" si="59">AO106*C106</f>
        <v>2144676.3918619733</v>
      </c>
      <c r="AQ106" s="7">
        <f>_xll.EURO(N106,O106,Z106,Z106,R106,U106,1,1)</f>
        <v>0.22369910671261856</v>
      </c>
      <c r="AR106" s="7">
        <f>AQ106+Put!AQ106</f>
        <v>0.34748735778256312</v>
      </c>
      <c r="AS106" s="90">
        <f t="shared" si="56"/>
        <v>2213441.9984839018</v>
      </c>
      <c r="AT106" s="42">
        <f t="shared" si="57"/>
        <v>221.34419984839019</v>
      </c>
    </row>
    <row r="107" spans="1:46">
      <c r="A107" s="47">
        <f t="shared" si="52"/>
        <v>41306</v>
      </c>
      <c r="B107" s="48">
        <f t="shared" si="58"/>
        <v>205479</v>
      </c>
      <c r="C107" s="40">
        <f t="shared" si="49"/>
        <v>5753412</v>
      </c>
      <c r="D107" s="40">
        <f t="shared" si="32"/>
        <v>2769735.705076016</v>
      </c>
      <c r="E107" s="61">
        <f>VLOOKUP($A107,[3]!CurveTable,MATCH($E$4,[3]!CurveType,0))</f>
        <v>4.9050000000000002</v>
      </c>
      <c r="F107" s="50"/>
      <c r="G107" s="49">
        <f t="shared" si="53"/>
        <v>4.9050000000000002</v>
      </c>
      <c r="H107" s="61">
        <f>VLOOKUP($A107,[3]!CurveTable,MATCH($H$4,[3]!CurveType,0))</f>
        <v>0</v>
      </c>
      <c r="I107" s="49"/>
      <c r="J107" s="49">
        <f t="shared" si="33"/>
        <v>0</v>
      </c>
      <c r="K107" s="61"/>
      <c r="L107" s="49"/>
      <c r="M107" s="49"/>
      <c r="N107" s="49">
        <f t="shared" si="54"/>
        <v>4.4950000000000001</v>
      </c>
      <c r="O107" s="49">
        <f>Summary!$E$16</f>
        <v>5.7313275623318276</v>
      </c>
      <c r="P107" s="49"/>
      <c r="Q107" s="61">
        <f>VLOOKUP($A107,[3]!CurveTable,MATCH($Q$4,[3]!CurveType,0))</f>
        <v>0.17</v>
      </c>
      <c r="R107" s="61">
        <f>Q107+Summary!$C$26</f>
        <v>0.17</v>
      </c>
      <c r="S107" s="61"/>
      <c r="T107" s="70">
        <f t="shared" si="55"/>
        <v>41306</v>
      </c>
      <c r="U107" s="69">
        <f t="shared" si="50"/>
        <v>4301</v>
      </c>
      <c r="W107" s="7">
        <f t="shared" si="34"/>
        <v>28</v>
      </c>
      <c r="X107" s="51">
        <f t="shared" si="35"/>
        <v>41306</v>
      </c>
      <c r="Y107" s="7">
        <f t="shared" si="36"/>
        <v>4301</v>
      </c>
      <c r="Z107" s="60">
        <f>VLOOKUP($A107,[3]!CurveTable,MATCH($Z$4,[3]!CurveType,0))</f>
        <v>6.3055136722411503E-2</v>
      </c>
      <c r="AA107" s="55">
        <f t="shared" si="37"/>
        <v>0.48140750307400482</v>
      </c>
      <c r="AB107" s="7">
        <f t="shared" si="38"/>
        <v>1</v>
      </c>
      <c r="AC107" s="7">
        <f t="shared" si="39"/>
        <v>28</v>
      </c>
      <c r="AD107" s="43">
        <f t="shared" si="40"/>
        <v>13585553.633397859</v>
      </c>
      <c r="AE107" s="43">
        <f t="shared" si="41"/>
        <v>0</v>
      </c>
      <c r="AF107" s="43">
        <f t="shared" si="42"/>
        <v>13585553.633397859</v>
      </c>
      <c r="AG107" s="43">
        <f t="shared" si="43"/>
        <v>0</v>
      </c>
      <c r="AH107" s="43">
        <f t="shared" si="44"/>
        <v>0</v>
      </c>
      <c r="AI107" s="43">
        <f t="shared" si="45"/>
        <v>0</v>
      </c>
      <c r="AJ107" s="43">
        <f t="shared" si="46"/>
        <v>0</v>
      </c>
      <c r="AK107" s="43">
        <f t="shared" si="47"/>
        <v>0</v>
      </c>
      <c r="AL107" s="43">
        <f t="shared" si="48"/>
        <v>0</v>
      </c>
      <c r="AM107" s="53"/>
      <c r="AO107" s="14">
        <f>_xll.EURO(N107,O107,Z107,Z107,R107,U107,1,0)</f>
        <v>0.31033596811865327</v>
      </c>
      <c r="AP107" s="90">
        <f t="shared" si="59"/>
        <v>1785490.6830054771</v>
      </c>
      <c r="AQ107" s="7">
        <f>_xll.EURO(N107,O107,Z107,Z107,R107,U107,1,1)</f>
        <v>0.21431914715620348</v>
      </c>
      <c r="AR107" s="7">
        <f>AQ107+Put!AQ107</f>
        <v>0.34447539793726811</v>
      </c>
      <c r="AS107" s="90">
        <f t="shared" si="56"/>
        <v>1981908.8881970537</v>
      </c>
      <c r="AT107" s="42">
        <f t="shared" si="57"/>
        <v>198.19088881970538</v>
      </c>
    </row>
    <row r="108" spans="1:46">
      <c r="A108" s="47">
        <f t="shared" si="52"/>
        <v>41334</v>
      </c>
      <c r="B108" s="48">
        <f t="shared" si="58"/>
        <v>205479</v>
      </c>
      <c r="C108" s="40">
        <f t="shared" si="49"/>
        <v>6369849</v>
      </c>
      <c r="D108" s="40">
        <f t="shared" si="32"/>
        <v>3050587.4901128677</v>
      </c>
      <c r="E108" s="61">
        <f>VLOOKUP($A108,[3]!CurveTable,MATCH($E$4,[3]!CurveType,0))</f>
        <v>4.766</v>
      </c>
      <c r="F108" s="50"/>
      <c r="G108" s="49">
        <f t="shared" si="53"/>
        <v>4.766</v>
      </c>
      <c r="H108" s="61">
        <f>VLOOKUP($A108,[3]!CurveTable,MATCH($H$4,[3]!CurveType,0))</f>
        <v>0</v>
      </c>
      <c r="I108" s="49"/>
      <c r="J108" s="49">
        <f t="shared" si="33"/>
        <v>0</v>
      </c>
      <c r="K108" s="61"/>
      <c r="L108" s="49"/>
      <c r="M108" s="49"/>
      <c r="N108" s="49">
        <f t="shared" si="54"/>
        <v>4.3559999999999999</v>
      </c>
      <c r="O108" s="49">
        <f>Summary!$E$16</f>
        <v>5.7313275623318276</v>
      </c>
      <c r="P108" s="49"/>
      <c r="Q108" s="61">
        <f>VLOOKUP($A108,[3]!CurveTable,MATCH($Q$4,[3]!CurveType,0))</f>
        <v>0.17</v>
      </c>
      <c r="R108" s="61">
        <f>Q108+Summary!$C$26</f>
        <v>0.17</v>
      </c>
      <c r="S108" s="61"/>
      <c r="T108" s="70">
        <f t="shared" si="55"/>
        <v>41334</v>
      </c>
      <c r="U108" s="69">
        <f t="shared" si="50"/>
        <v>4329</v>
      </c>
      <c r="W108" s="7">
        <f t="shared" si="34"/>
        <v>31</v>
      </c>
      <c r="X108" s="51">
        <f t="shared" si="35"/>
        <v>41334</v>
      </c>
      <c r="Y108" s="7">
        <f t="shared" si="36"/>
        <v>4329</v>
      </c>
      <c r="Z108" s="60">
        <f>VLOOKUP($A108,[3]!CurveTable,MATCH($Z$4,[3]!CurveType,0))</f>
        <v>6.3093539788504405E-2</v>
      </c>
      <c r="AA108" s="55">
        <f t="shared" si="37"/>
        <v>0.47891048753477006</v>
      </c>
      <c r="AB108" s="7">
        <f t="shared" si="38"/>
        <v>1</v>
      </c>
      <c r="AC108" s="7">
        <f t="shared" si="39"/>
        <v>31</v>
      </c>
      <c r="AD108" s="43">
        <f t="shared" si="40"/>
        <v>14539099.977877928</v>
      </c>
      <c r="AE108" s="43">
        <f t="shared" si="41"/>
        <v>0</v>
      </c>
      <c r="AF108" s="43">
        <f t="shared" si="42"/>
        <v>14539099.977877928</v>
      </c>
      <c r="AG108" s="43">
        <f t="shared" si="43"/>
        <v>0</v>
      </c>
      <c r="AH108" s="43">
        <f t="shared" si="44"/>
        <v>0</v>
      </c>
      <c r="AI108" s="43">
        <f t="shared" si="45"/>
        <v>0</v>
      </c>
      <c r="AJ108" s="43">
        <f t="shared" si="46"/>
        <v>0</v>
      </c>
      <c r="AK108" s="43">
        <f t="shared" si="47"/>
        <v>0</v>
      </c>
      <c r="AL108" s="43">
        <f t="shared" si="48"/>
        <v>0</v>
      </c>
      <c r="AM108" s="53"/>
      <c r="AO108" s="14">
        <f>_xll.EURO(N108,O108,Z108,Z108,R108,U108,1,0)</f>
        <v>0.28129699505496497</v>
      </c>
      <c r="AP108" s="90">
        <f t="shared" si="59"/>
        <v>1791819.3826538736</v>
      </c>
      <c r="AQ108" s="7">
        <f>_xll.EURO(N108,O108,Z108,Z108,R108,U108,1,1)</f>
        <v>0.20359631489497471</v>
      </c>
      <c r="AR108" s="7">
        <f>AQ108+Put!AQ108</f>
        <v>0.34166441807334413</v>
      </c>
      <c r="AS108" s="90">
        <f t="shared" si="56"/>
        <v>2176350.7518000728</v>
      </c>
      <c r="AT108" s="42">
        <f t="shared" si="57"/>
        <v>217.63507518000728</v>
      </c>
    </row>
    <row r="109" spans="1:46">
      <c r="A109" s="47">
        <f t="shared" si="52"/>
        <v>41365</v>
      </c>
      <c r="B109" s="48">
        <f t="shared" si="58"/>
        <v>205479</v>
      </c>
      <c r="C109" s="40">
        <f t="shared" si="49"/>
        <v>6164370</v>
      </c>
      <c r="D109" s="40">
        <f t="shared" si="32"/>
        <v>2935213.3123894418</v>
      </c>
      <c r="E109" s="61">
        <f>VLOOKUP($A109,[3]!CurveTable,MATCH($E$4,[3]!CurveType,0))</f>
        <v>4.5960000000000001</v>
      </c>
      <c r="F109" s="50"/>
      <c r="G109" s="49">
        <f t="shared" si="53"/>
        <v>4.5960000000000001</v>
      </c>
      <c r="H109" s="61">
        <f>VLOOKUP($A109,[3]!CurveTable,MATCH($H$4,[3]!CurveType,0))</f>
        <v>0</v>
      </c>
      <c r="I109" s="49"/>
      <c r="J109" s="49">
        <f t="shared" si="33"/>
        <v>0</v>
      </c>
      <c r="K109" s="61"/>
      <c r="L109" s="49"/>
      <c r="M109" s="49"/>
      <c r="N109" s="49">
        <f t="shared" si="54"/>
        <v>4.1859999999999999</v>
      </c>
      <c r="O109" s="49">
        <f>Summary!$E$16</f>
        <v>5.7313275623318276</v>
      </c>
      <c r="P109" s="49"/>
      <c r="Q109" s="61">
        <f>VLOOKUP($A109,[3]!CurveTable,MATCH($Q$4,[3]!CurveType,0))</f>
        <v>0.17</v>
      </c>
      <c r="R109" s="61">
        <f>Q109+Summary!$C$26</f>
        <v>0.17</v>
      </c>
      <c r="S109" s="61"/>
      <c r="T109" s="70">
        <f t="shared" si="55"/>
        <v>41365</v>
      </c>
      <c r="U109" s="69">
        <f t="shared" si="50"/>
        <v>4360</v>
      </c>
      <c r="W109" s="7">
        <f t="shared" si="34"/>
        <v>30</v>
      </c>
      <c r="X109" s="51">
        <f t="shared" si="35"/>
        <v>41365</v>
      </c>
      <c r="Y109" s="7">
        <f t="shared" si="36"/>
        <v>4360</v>
      </c>
      <c r="Z109" s="60">
        <f>VLOOKUP($A109,[3]!CurveTable,MATCH($Z$4,[3]!CurveType,0))</f>
        <v>6.3136057469392895E-2</v>
      </c>
      <c r="AA109" s="55">
        <f t="shared" si="37"/>
        <v>0.47615787377938729</v>
      </c>
      <c r="AB109" s="7">
        <f t="shared" si="38"/>
        <v>1</v>
      </c>
      <c r="AC109" s="7">
        <f t="shared" si="39"/>
        <v>30</v>
      </c>
      <c r="AD109" s="43">
        <f t="shared" si="40"/>
        <v>13490240.383741874</v>
      </c>
      <c r="AE109" s="43">
        <f t="shared" si="41"/>
        <v>0</v>
      </c>
      <c r="AF109" s="43">
        <f t="shared" si="42"/>
        <v>13490240.383741874</v>
      </c>
      <c r="AG109" s="43">
        <f t="shared" si="43"/>
        <v>0</v>
      </c>
      <c r="AH109" s="43">
        <f t="shared" si="44"/>
        <v>0</v>
      </c>
      <c r="AI109" s="43">
        <f t="shared" si="45"/>
        <v>0</v>
      </c>
      <c r="AJ109" s="43">
        <f t="shared" si="46"/>
        <v>0</v>
      </c>
      <c r="AK109" s="43">
        <f t="shared" si="47"/>
        <v>0</v>
      </c>
      <c r="AL109" s="43">
        <f t="shared" si="48"/>
        <v>0</v>
      </c>
      <c r="AM109" s="53"/>
      <c r="AO109" s="14">
        <f>_xll.EURO(N109,O109,Z109,Z109,R109,U109,1,0)</f>
        <v>0.24789714464650836</v>
      </c>
      <c r="AP109" s="90">
        <f t="shared" si="59"/>
        <v>1528129.7215445968</v>
      </c>
      <c r="AQ109" s="7">
        <f>_xll.EURO(N109,O109,Z109,Z109,R109,U109,1,1)</f>
        <v>0.19045573541681138</v>
      </c>
      <c r="AR109" s="7">
        <f>AQ109+Put!AQ109</f>
        <v>0.33883971771607857</v>
      </c>
      <c r="AS109" s="90">
        <f t="shared" si="56"/>
        <v>2088733.3906974632</v>
      </c>
      <c r="AT109" s="42">
        <f t="shared" si="57"/>
        <v>208.87333906974632</v>
      </c>
    </row>
    <row r="110" spans="1:46">
      <c r="A110" s="47">
        <f t="shared" si="52"/>
        <v>41395</v>
      </c>
      <c r="B110" s="48">
        <f t="shared" si="58"/>
        <v>205479</v>
      </c>
      <c r="C110" s="40">
        <f t="shared" si="49"/>
        <v>6369849</v>
      </c>
      <c r="D110" s="40">
        <f t="shared" ref="D110:D129" si="60">C110*AA110</f>
        <v>3016161.523330126</v>
      </c>
      <c r="E110" s="61">
        <f>VLOOKUP($A110,[3]!CurveTable,MATCH($E$4,[3]!CurveType,0))</f>
        <v>4.6550000000000002</v>
      </c>
      <c r="F110" s="50"/>
      <c r="G110" s="49">
        <f t="shared" si="53"/>
        <v>4.6550000000000002</v>
      </c>
      <c r="H110" s="61">
        <f>VLOOKUP($A110,[3]!CurveTable,MATCH($H$4,[3]!CurveType,0))</f>
        <v>0</v>
      </c>
      <c r="I110" s="49"/>
      <c r="J110" s="49">
        <f t="shared" ref="J110:J129" si="61">H110</f>
        <v>0</v>
      </c>
      <c r="K110" s="61"/>
      <c r="L110" s="49"/>
      <c r="M110" s="49"/>
      <c r="N110" s="49">
        <f t="shared" si="54"/>
        <v>4.2450000000000001</v>
      </c>
      <c r="O110" s="49">
        <f>Summary!$E$16</f>
        <v>5.7313275623318276</v>
      </c>
      <c r="P110" s="49"/>
      <c r="Q110" s="61">
        <f>VLOOKUP($A110,[3]!CurveTable,MATCH($Q$4,[3]!CurveType,0))</f>
        <v>0.17</v>
      </c>
      <c r="R110" s="61">
        <f>Q110+Summary!$C$26</f>
        <v>0.17</v>
      </c>
      <c r="S110" s="61"/>
      <c r="T110" s="70">
        <f t="shared" si="55"/>
        <v>41395</v>
      </c>
      <c r="U110" s="69">
        <f t="shared" si="50"/>
        <v>4390</v>
      </c>
      <c r="W110" s="7">
        <f t="shared" ref="W110:W129" si="62">A111-A110</f>
        <v>31</v>
      </c>
      <c r="X110" s="51">
        <f t="shared" ref="X110:X129" si="63">CHOOSE(F$3,A111+24,A110)</f>
        <v>41395</v>
      </c>
      <c r="Y110" s="7">
        <f t="shared" ref="Y110:Y129" si="64">X110-C$3</f>
        <v>4390</v>
      </c>
      <c r="Z110" s="60">
        <f>VLOOKUP($A110,[3]!CurveTable,MATCH($Z$4,[3]!CurveType,0))</f>
        <v>6.3177203612758706E-2</v>
      </c>
      <c r="AA110" s="55">
        <f t="shared" ref="AA110:AA129" si="65">1/(1+CHOOSE(F$3,(Z111+($K$3/10000))/2,(Z110+($K$3/10000))/2))^(2*Y110/365.25)</f>
        <v>0.47350596903162473</v>
      </c>
      <c r="AB110" s="7">
        <f t="shared" ref="AB110:AB129" si="66">IF(AND(mthbeg&lt;=A110,mthend&gt;=A110),1,0)</f>
        <v>1</v>
      </c>
      <c r="AC110" s="7">
        <f t="shared" ref="AC110:AC129" si="67">W110*AB110</f>
        <v>31</v>
      </c>
      <c r="AD110" s="43">
        <f t="shared" ref="AD110:AD129" si="68">$D110*E110</f>
        <v>14040231.891101737</v>
      </c>
      <c r="AE110" s="43">
        <f t="shared" ref="AE110:AE129" si="69">$D110*F110</f>
        <v>0</v>
      </c>
      <c r="AF110" s="43">
        <f t="shared" ref="AF110:AF129" si="70">$D110*G110</f>
        <v>14040231.891101737</v>
      </c>
      <c r="AG110" s="43">
        <f t="shared" ref="AG110:AG129" si="71">$D110*H110</f>
        <v>0</v>
      </c>
      <c r="AH110" s="43">
        <f t="shared" ref="AH110:AH129" si="72">$D110*I110</f>
        <v>0</v>
      </c>
      <c r="AI110" s="43">
        <f t="shared" ref="AI110:AI129" si="73">$D110*J110</f>
        <v>0</v>
      </c>
      <c r="AJ110" s="43">
        <f t="shared" ref="AJ110:AJ129" si="74">$D110*K110</f>
        <v>0</v>
      </c>
      <c r="AK110" s="43">
        <f t="shared" ref="AK110:AK129" si="75">$D110*L110</f>
        <v>0</v>
      </c>
      <c r="AL110" s="43">
        <f t="shared" ref="AL110:AL129" si="76">$D110*M110</f>
        <v>0</v>
      </c>
      <c r="AM110" s="53"/>
      <c r="AO110" s="14">
        <f>_xll.EURO(N110,O110,Z110,Z110,R110,U110,1,0)</f>
        <v>0.25935607805033101</v>
      </c>
      <c r="AP110" s="90">
        <f t="shared" si="59"/>
        <v>1652059.0544128229</v>
      </c>
      <c r="AQ110" s="7">
        <f>_xll.EURO(N110,O110,Z110,Z110,R110,U110,1,1)</f>
        <v>0.19421324505267351</v>
      </c>
      <c r="AR110" s="7">
        <f>AQ110+Put!AQ110</f>
        <v>0.33776975840374401</v>
      </c>
      <c r="AS110" s="90">
        <f t="shared" si="56"/>
        <v>2151542.3577983305</v>
      </c>
      <c r="AT110" s="42">
        <f t="shared" si="57"/>
        <v>215.15423577983304</v>
      </c>
    </row>
    <row r="111" spans="1:46">
      <c r="A111" s="47">
        <f t="shared" si="52"/>
        <v>41426</v>
      </c>
      <c r="B111" s="48">
        <f t="shared" si="58"/>
        <v>205479</v>
      </c>
      <c r="C111" s="40">
        <f t="shared" si="49"/>
        <v>6164370</v>
      </c>
      <c r="D111" s="40">
        <f t="shared" si="60"/>
        <v>2902049.4519757945</v>
      </c>
      <c r="E111" s="61">
        <f>VLOOKUP($A111,[3]!CurveTable,MATCH($E$4,[3]!CurveType,0))</f>
        <v>4.6950000000000003</v>
      </c>
      <c r="F111" s="50"/>
      <c r="G111" s="49">
        <f t="shared" si="53"/>
        <v>4.6950000000000003</v>
      </c>
      <c r="H111" s="61">
        <f>VLOOKUP($A111,[3]!CurveTable,MATCH($H$4,[3]!CurveType,0))</f>
        <v>0</v>
      </c>
      <c r="I111" s="49"/>
      <c r="J111" s="49">
        <f t="shared" si="61"/>
        <v>0</v>
      </c>
      <c r="K111" s="61"/>
      <c r="L111" s="49"/>
      <c r="M111" s="49"/>
      <c r="N111" s="49">
        <f t="shared" si="54"/>
        <v>4.2850000000000001</v>
      </c>
      <c r="O111" s="49">
        <f>Summary!$E$16</f>
        <v>5.7313275623318276</v>
      </c>
      <c r="P111" s="49"/>
      <c r="Q111" s="61">
        <f>VLOOKUP($A111,[3]!CurveTable,MATCH($Q$4,[3]!CurveType,0))</f>
        <v>0.17</v>
      </c>
      <c r="R111" s="61">
        <f>Q111+Summary!$C$26</f>
        <v>0.17</v>
      </c>
      <c r="S111" s="61"/>
      <c r="T111" s="70">
        <f t="shared" si="55"/>
        <v>41426</v>
      </c>
      <c r="U111" s="69">
        <f t="shared" si="50"/>
        <v>4421</v>
      </c>
      <c r="W111" s="7">
        <f t="shared" si="62"/>
        <v>30</v>
      </c>
      <c r="X111" s="51">
        <f t="shared" si="63"/>
        <v>41426</v>
      </c>
      <c r="Y111" s="7">
        <f t="shared" si="64"/>
        <v>4421</v>
      </c>
      <c r="Z111" s="60">
        <f>VLOOKUP($A111,[3]!CurveTable,MATCH($Z$4,[3]!CurveType,0))</f>
        <v>6.3219721294826697E-2</v>
      </c>
      <c r="AA111" s="55">
        <f t="shared" si="65"/>
        <v>0.47077794680977852</v>
      </c>
      <c r="AB111" s="7">
        <f t="shared" si="66"/>
        <v>1</v>
      </c>
      <c r="AC111" s="7">
        <f t="shared" si="67"/>
        <v>30</v>
      </c>
      <c r="AD111" s="43">
        <f t="shared" si="68"/>
        <v>13625122.177026356</v>
      </c>
      <c r="AE111" s="43">
        <f t="shared" si="69"/>
        <v>0</v>
      </c>
      <c r="AF111" s="43">
        <f t="shared" si="70"/>
        <v>13625122.177026356</v>
      </c>
      <c r="AG111" s="43">
        <f t="shared" si="71"/>
        <v>0</v>
      </c>
      <c r="AH111" s="43">
        <f t="shared" si="72"/>
        <v>0</v>
      </c>
      <c r="AI111" s="43">
        <f t="shared" si="73"/>
        <v>0</v>
      </c>
      <c r="AJ111" s="43">
        <f t="shared" si="74"/>
        <v>0</v>
      </c>
      <c r="AK111" s="43">
        <f t="shared" si="75"/>
        <v>0</v>
      </c>
      <c r="AL111" s="43">
        <f t="shared" si="76"/>
        <v>0</v>
      </c>
      <c r="AM111" s="53"/>
      <c r="AO111" s="14">
        <f>_xll.EURO(N111,O111,Z111,Z111,R111,U111,1,0)</f>
        <v>0.26723743449378412</v>
      </c>
      <c r="AP111" s="90">
        <f t="shared" si="59"/>
        <v>1647350.4240704479</v>
      </c>
      <c r="AQ111" s="7">
        <f>_xll.EURO(N111,O111,Z111,Z111,R111,U111,1,1)</f>
        <v>0.19647081326317153</v>
      </c>
      <c r="AR111" s="7">
        <f>AQ111+Put!AQ111</f>
        <v>0.33655730995910765</v>
      </c>
      <c r="AS111" s="90">
        <f t="shared" si="56"/>
        <v>2074663.7847926244</v>
      </c>
      <c r="AT111" s="42">
        <f t="shared" si="57"/>
        <v>207.46637847926243</v>
      </c>
    </row>
    <row r="112" spans="1:46">
      <c r="A112" s="47">
        <f t="shared" si="52"/>
        <v>41456</v>
      </c>
      <c r="B112" s="48">
        <f t="shared" si="58"/>
        <v>205479</v>
      </c>
      <c r="C112" s="40">
        <f t="shared" si="49"/>
        <v>6369849</v>
      </c>
      <c r="D112" s="40">
        <f t="shared" si="60"/>
        <v>2982043.389239612</v>
      </c>
      <c r="E112" s="61">
        <f>VLOOKUP($A112,[3]!CurveTable,MATCH($E$4,[3]!CurveType,0))</f>
        <v>4.74</v>
      </c>
      <c r="F112" s="50"/>
      <c r="G112" s="49">
        <f t="shared" si="53"/>
        <v>4.74</v>
      </c>
      <c r="H112" s="61">
        <f>VLOOKUP($A112,[3]!CurveTable,MATCH($H$4,[3]!CurveType,0))</f>
        <v>0</v>
      </c>
      <c r="I112" s="49"/>
      <c r="J112" s="49">
        <f t="shared" si="61"/>
        <v>0</v>
      </c>
      <c r="K112" s="61"/>
      <c r="L112" s="49"/>
      <c r="M112" s="49"/>
      <c r="N112" s="49">
        <f t="shared" si="54"/>
        <v>4.33</v>
      </c>
      <c r="O112" s="49">
        <f>Summary!$E$16</f>
        <v>5.7313275623318276</v>
      </c>
      <c r="P112" s="49"/>
      <c r="Q112" s="61">
        <f>VLOOKUP($A112,[3]!CurveTable,MATCH($Q$4,[3]!CurveType,0))</f>
        <v>0.17</v>
      </c>
      <c r="R112" s="61">
        <f>Q112+Summary!$C$26</f>
        <v>0.17</v>
      </c>
      <c r="S112" s="61"/>
      <c r="T112" s="70">
        <f t="shared" si="55"/>
        <v>41456</v>
      </c>
      <c r="U112" s="69">
        <f t="shared" si="50"/>
        <v>4451</v>
      </c>
      <c r="W112" s="7">
        <f t="shared" si="62"/>
        <v>31</v>
      </c>
      <c r="X112" s="51">
        <f t="shared" si="63"/>
        <v>41456</v>
      </c>
      <c r="Y112" s="7">
        <f t="shared" si="64"/>
        <v>4451</v>
      </c>
      <c r="Z112" s="60">
        <f>VLOOKUP($A112,[3]!CurveTable,MATCH($Z$4,[3]!CurveType,0))</f>
        <v>6.3260867439334706E-2</v>
      </c>
      <c r="AA112" s="55">
        <f t="shared" si="65"/>
        <v>0.46814977705744859</v>
      </c>
      <c r="AB112" s="7">
        <f t="shared" si="66"/>
        <v>1</v>
      </c>
      <c r="AC112" s="7">
        <f t="shared" si="67"/>
        <v>31</v>
      </c>
      <c r="AD112" s="43">
        <f t="shared" si="68"/>
        <v>14134885.664995762</v>
      </c>
      <c r="AE112" s="43">
        <f t="shared" si="69"/>
        <v>0</v>
      </c>
      <c r="AF112" s="43">
        <f t="shared" si="70"/>
        <v>14134885.664995762</v>
      </c>
      <c r="AG112" s="43">
        <f t="shared" si="71"/>
        <v>0</v>
      </c>
      <c r="AH112" s="43">
        <f t="shared" si="72"/>
        <v>0</v>
      </c>
      <c r="AI112" s="43">
        <f t="shared" si="73"/>
        <v>0</v>
      </c>
      <c r="AJ112" s="43">
        <f t="shared" si="74"/>
        <v>0</v>
      </c>
      <c r="AK112" s="43">
        <f t="shared" si="75"/>
        <v>0</v>
      </c>
      <c r="AL112" s="43">
        <f t="shared" si="76"/>
        <v>0</v>
      </c>
      <c r="AM112" s="53"/>
      <c r="AO112" s="14">
        <f>_xll.EURO(N112,O112,Z112,Z112,R112,U112,1,0)</f>
        <v>0.27615917324758321</v>
      </c>
      <c r="AP112" s="90">
        <f t="shared" si="59"/>
        <v>1759092.2335519446</v>
      </c>
      <c r="AQ112" s="7">
        <f>_xll.EURO(N112,O112,Z112,Z112,R112,U112,1,1)</f>
        <v>0.19903112108510171</v>
      </c>
      <c r="AR112" s="7">
        <f>AQ112+Put!AQ112</f>
        <v>0.33546083074546884</v>
      </c>
      <c r="AS112" s="90">
        <f t="shared" si="56"/>
        <v>2136834.8372631939</v>
      </c>
      <c r="AT112" s="42">
        <f t="shared" si="57"/>
        <v>213.68348372631939</v>
      </c>
    </row>
    <row r="113" spans="1:46">
      <c r="A113" s="47">
        <f t="shared" si="52"/>
        <v>41487</v>
      </c>
      <c r="B113" s="48">
        <f t="shared" si="58"/>
        <v>205479</v>
      </c>
      <c r="C113" s="40">
        <f t="shared" si="49"/>
        <v>6369849</v>
      </c>
      <c r="D113" s="40">
        <f t="shared" si="60"/>
        <v>2964822.110332977</v>
      </c>
      <c r="E113" s="61">
        <f>VLOOKUP($A113,[3]!CurveTable,MATCH($E$4,[3]!CurveType,0))</f>
        <v>4.7750000000000004</v>
      </c>
      <c r="F113" s="50"/>
      <c r="G113" s="49">
        <f t="shared" si="53"/>
        <v>4.7750000000000004</v>
      </c>
      <c r="H113" s="61">
        <f>VLOOKUP($A113,[3]!CurveTable,MATCH($H$4,[3]!CurveType,0))</f>
        <v>0</v>
      </c>
      <c r="I113" s="49"/>
      <c r="J113" s="49">
        <f t="shared" si="61"/>
        <v>0</v>
      </c>
      <c r="K113" s="61"/>
      <c r="L113" s="49"/>
      <c r="M113" s="49"/>
      <c r="N113" s="49">
        <f t="shared" si="54"/>
        <v>4.3650000000000002</v>
      </c>
      <c r="O113" s="49">
        <f>Summary!$E$16</f>
        <v>5.7313275623318276</v>
      </c>
      <c r="P113" s="49"/>
      <c r="Q113" s="61">
        <f>VLOOKUP($A113,[3]!CurveTable,MATCH($Q$4,[3]!CurveType,0))</f>
        <v>0.17</v>
      </c>
      <c r="R113" s="61">
        <f>Q113+Summary!$C$26</f>
        <v>0.17</v>
      </c>
      <c r="S113" s="61"/>
      <c r="T113" s="70">
        <f t="shared" si="55"/>
        <v>41487</v>
      </c>
      <c r="U113" s="69">
        <f t="shared" si="50"/>
        <v>4482</v>
      </c>
      <c r="W113" s="7">
        <f t="shared" si="62"/>
        <v>31</v>
      </c>
      <c r="X113" s="51">
        <f t="shared" si="63"/>
        <v>41487</v>
      </c>
      <c r="Y113" s="7">
        <f t="shared" si="64"/>
        <v>4482</v>
      </c>
      <c r="Z113" s="60">
        <f>VLOOKUP($A113,[3]!CurveTable,MATCH($Z$4,[3]!CurveType,0))</f>
        <v>6.3303385122583003E-2</v>
      </c>
      <c r="AA113" s="55">
        <f t="shared" si="65"/>
        <v>0.46544621549631349</v>
      </c>
      <c r="AB113" s="7">
        <f t="shared" si="66"/>
        <v>1</v>
      </c>
      <c r="AC113" s="7">
        <f t="shared" si="67"/>
        <v>31</v>
      </c>
      <c r="AD113" s="43">
        <f t="shared" si="68"/>
        <v>14157025.576839967</v>
      </c>
      <c r="AE113" s="43">
        <f t="shared" si="69"/>
        <v>0</v>
      </c>
      <c r="AF113" s="43">
        <f t="shared" si="70"/>
        <v>14157025.576839967</v>
      </c>
      <c r="AG113" s="43">
        <f t="shared" si="71"/>
        <v>0</v>
      </c>
      <c r="AH113" s="43">
        <f t="shared" si="72"/>
        <v>0</v>
      </c>
      <c r="AI113" s="43">
        <f t="shared" si="73"/>
        <v>0</v>
      </c>
      <c r="AJ113" s="43">
        <f t="shared" si="74"/>
        <v>0</v>
      </c>
      <c r="AK113" s="43">
        <f t="shared" si="75"/>
        <v>0</v>
      </c>
      <c r="AL113" s="43">
        <f t="shared" si="76"/>
        <v>0</v>
      </c>
      <c r="AM113" s="53"/>
      <c r="AO113" s="14">
        <f>_xll.EURO(N113,O113,Z113,Z113,R113,U113,1,0)</f>
        <v>0.28313612537522714</v>
      </c>
      <c r="AP113" s="90">
        <f t="shared" si="59"/>
        <v>1803534.3650852651</v>
      </c>
      <c r="AQ113" s="7">
        <f>_xll.EURO(N113,O113,Z113,Z113,R113,U113,1,1)</f>
        <v>0.20079037288989046</v>
      </c>
      <c r="AR113" s="7">
        <f>AQ113+Put!AQ113</f>
        <v>0.33425154453889094</v>
      </c>
      <c r="AS113" s="90">
        <f t="shared" si="56"/>
        <v>2129131.86672951</v>
      </c>
      <c r="AT113" s="42">
        <f t="shared" si="57"/>
        <v>212.91318667295101</v>
      </c>
    </row>
    <row r="114" spans="1:46">
      <c r="A114" s="47">
        <f t="shared" si="52"/>
        <v>41518</v>
      </c>
      <c r="B114" s="48">
        <f t="shared" si="58"/>
        <v>205479</v>
      </c>
      <c r="C114" s="40">
        <f t="shared" si="49"/>
        <v>6164370</v>
      </c>
      <c r="D114" s="40">
        <f t="shared" si="60"/>
        <v>2852593.2516848473</v>
      </c>
      <c r="E114" s="61">
        <f>VLOOKUP($A114,[3]!CurveTable,MATCH($E$4,[3]!CurveType,0))</f>
        <v>4.78</v>
      </c>
      <c r="F114" s="50"/>
      <c r="G114" s="49">
        <f t="shared" si="53"/>
        <v>4.78</v>
      </c>
      <c r="H114" s="61">
        <f>VLOOKUP($A114,[3]!CurveTable,MATCH($H$4,[3]!CurveType,0))</f>
        <v>0</v>
      </c>
      <c r="I114" s="49"/>
      <c r="J114" s="49">
        <f t="shared" si="61"/>
        <v>0</v>
      </c>
      <c r="K114" s="61"/>
      <c r="L114" s="49"/>
      <c r="M114" s="49"/>
      <c r="N114" s="49">
        <f t="shared" si="54"/>
        <v>4.37</v>
      </c>
      <c r="O114" s="49">
        <f>Summary!$E$16</f>
        <v>5.7313275623318276</v>
      </c>
      <c r="P114" s="49"/>
      <c r="Q114" s="61">
        <f>VLOOKUP($A114,[3]!CurveTable,MATCH($Q$4,[3]!CurveType,0))</f>
        <v>0.17</v>
      </c>
      <c r="R114" s="61">
        <f>Q114+Summary!$C$26</f>
        <v>0.17</v>
      </c>
      <c r="S114" s="61"/>
      <c r="T114" s="70">
        <f t="shared" si="55"/>
        <v>41518</v>
      </c>
      <c r="U114" s="69">
        <f t="shared" si="50"/>
        <v>4513</v>
      </c>
      <c r="W114" s="7">
        <f t="shared" si="62"/>
        <v>30</v>
      </c>
      <c r="X114" s="51">
        <f t="shared" si="63"/>
        <v>41518</v>
      </c>
      <c r="Y114" s="7">
        <f t="shared" si="64"/>
        <v>4513</v>
      </c>
      <c r="Z114" s="60">
        <f>VLOOKUP($A114,[3]!CurveTable,MATCH($Z$4,[3]!CurveType,0))</f>
        <v>6.3345902806430904E-2</v>
      </c>
      <c r="AA114" s="55">
        <f t="shared" si="65"/>
        <v>0.46275503444550659</v>
      </c>
      <c r="AB114" s="7">
        <f t="shared" si="66"/>
        <v>1</v>
      </c>
      <c r="AC114" s="7">
        <f t="shared" si="67"/>
        <v>30</v>
      </c>
      <c r="AD114" s="43">
        <f t="shared" si="68"/>
        <v>13635395.74305357</v>
      </c>
      <c r="AE114" s="43">
        <f t="shared" si="69"/>
        <v>0</v>
      </c>
      <c r="AF114" s="43">
        <f t="shared" si="70"/>
        <v>13635395.74305357</v>
      </c>
      <c r="AG114" s="43">
        <f t="shared" si="71"/>
        <v>0</v>
      </c>
      <c r="AH114" s="43">
        <f t="shared" si="72"/>
        <v>0</v>
      </c>
      <c r="AI114" s="43">
        <f t="shared" si="73"/>
        <v>0</v>
      </c>
      <c r="AJ114" s="43">
        <f t="shared" si="74"/>
        <v>0</v>
      </c>
      <c r="AK114" s="43">
        <f t="shared" si="75"/>
        <v>0</v>
      </c>
      <c r="AL114" s="43">
        <f t="shared" si="76"/>
        <v>0</v>
      </c>
      <c r="AM114" s="53"/>
      <c r="AO114" s="14">
        <f>_xll.EURO(N114,O114,Z114,Z114,R114,U114,1,0)</f>
        <v>0.28408866929002141</v>
      </c>
      <c r="AP114" s="90">
        <f t="shared" si="59"/>
        <v>1751227.6703113292</v>
      </c>
      <c r="AQ114" s="7">
        <f>_xll.EURO(N114,O114,Z114,Z114,R114,U114,1,1)</f>
        <v>0.20042328916280069</v>
      </c>
      <c r="AR114" s="7">
        <f>AQ114+Put!AQ114</f>
        <v>0.3327763084785505</v>
      </c>
      <c r="AS114" s="90">
        <f t="shared" si="56"/>
        <v>2051356.2926959223</v>
      </c>
      <c r="AT114" s="42">
        <f t="shared" si="57"/>
        <v>205.13562926959224</v>
      </c>
    </row>
    <row r="115" spans="1:46">
      <c r="A115" s="47">
        <f t="shared" si="52"/>
        <v>41548</v>
      </c>
      <c r="B115" s="48">
        <f t="shared" si="58"/>
        <v>205479</v>
      </c>
      <c r="C115" s="40">
        <f t="shared" si="49"/>
        <v>6369849</v>
      </c>
      <c r="D115" s="40">
        <f t="shared" si="60"/>
        <v>2931165.1408258355</v>
      </c>
      <c r="E115" s="61">
        <f>VLOOKUP($A115,[3]!CurveTable,MATCH($E$4,[3]!CurveType,0))</f>
        <v>4.8099999999999996</v>
      </c>
      <c r="F115" s="50"/>
      <c r="G115" s="49">
        <f t="shared" si="53"/>
        <v>4.8099999999999996</v>
      </c>
      <c r="H115" s="61">
        <f>VLOOKUP($A115,[3]!CurveTable,MATCH($H$4,[3]!CurveType,0))</f>
        <v>0</v>
      </c>
      <c r="I115" s="49"/>
      <c r="J115" s="49">
        <f t="shared" si="61"/>
        <v>0</v>
      </c>
      <c r="K115" s="61"/>
      <c r="L115" s="49"/>
      <c r="M115" s="49"/>
      <c r="N115" s="49">
        <f t="shared" si="54"/>
        <v>4.3999999999999995</v>
      </c>
      <c r="O115" s="49">
        <f>Summary!$E$16</f>
        <v>5.7313275623318276</v>
      </c>
      <c r="P115" s="49"/>
      <c r="Q115" s="61">
        <f>VLOOKUP($A115,[3]!CurveTable,MATCH($Q$4,[3]!CurveType,0))</f>
        <v>0.17</v>
      </c>
      <c r="R115" s="61">
        <f>Q115+Summary!$C$26</f>
        <v>0.17</v>
      </c>
      <c r="S115" s="61"/>
      <c r="T115" s="70">
        <f t="shared" si="55"/>
        <v>41548</v>
      </c>
      <c r="U115" s="69">
        <f t="shared" si="50"/>
        <v>4543</v>
      </c>
      <c r="W115" s="7">
        <f t="shared" si="62"/>
        <v>31</v>
      </c>
      <c r="X115" s="51">
        <f t="shared" si="63"/>
        <v>41548</v>
      </c>
      <c r="Y115" s="7">
        <f t="shared" si="64"/>
        <v>4543</v>
      </c>
      <c r="Z115" s="60">
        <f>VLOOKUP($A115,[3]!CurveTable,MATCH($Z$4,[3]!CurveType,0))</f>
        <v>6.3387048952661104E-2</v>
      </c>
      <c r="AA115" s="55">
        <f t="shared" si="65"/>
        <v>0.46016242156224357</v>
      </c>
      <c r="AB115" s="7">
        <f t="shared" si="66"/>
        <v>1</v>
      </c>
      <c r="AC115" s="7">
        <f t="shared" si="67"/>
        <v>31</v>
      </c>
      <c r="AD115" s="43">
        <f t="shared" si="68"/>
        <v>14098904.327372268</v>
      </c>
      <c r="AE115" s="43">
        <f t="shared" si="69"/>
        <v>0</v>
      </c>
      <c r="AF115" s="43">
        <f t="shared" si="70"/>
        <v>14098904.327372268</v>
      </c>
      <c r="AG115" s="43">
        <f t="shared" si="71"/>
        <v>0</v>
      </c>
      <c r="AH115" s="43">
        <f t="shared" si="72"/>
        <v>0</v>
      </c>
      <c r="AI115" s="43">
        <f t="shared" si="73"/>
        <v>0</v>
      </c>
      <c r="AJ115" s="43">
        <f t="shared" si="74"/>
        <v>0</v>
      </c>
      <c r="AK115" s="43">
        <f t="shared" si="75"/>
        <v>0</v>
      </c>
      <c r="AL115" s="43">
        <f t="shared" si="76"/>
        <v>0</v>
      </c>
      <c r="AM115" s="53"/>
      <c r="AO115" s="14">
        <f>_xll.EURO(N115,O115,Z115,Z115,R115,U115,1,0)</f>
        <v>0.29004526547935694</v>
      </c>
      <c r="AP115" s="90">
        <f t="shared" si="59"/>
        <v>1847544.5442684162</v>
      </c>
      <c r="AQ115" s="7">
        <f>_xll.EURO(N115,O115,Z115,Z115,R115,U115,1,1)</f>
        <v>0.20177500034818219</v>
      </c>
      <c r="AR115" s="7">
        <f>AQ115+Put!AQ115</f>
        <v>0.33158297380973845</v>
      </c>
      <c r="AS115" s="90">
        <f t="shared" si="56"/>
        <v>2112133.4741389886</v>
      </c>
      <c r="AT115" s="42">
        <f t="shared" si="57"/>
        <v>211.21334741389887</v>
      </c>
    </row>
    <row r="116" spans="1:46">
      <c r="A116" s="47">
        <f t="shared" si="52"/>
        <v>41579</v>
      </c>
      <c r="B116" s="48">
        <f t="shared" si="58"/>
        <v>205479</v>
      </c>
      <c r="C116" s="40">
        <f t="shared" si="49"/>
        <v>6164370</v>
      </c>
      <c r="D116" s="40">
        <f t="shared" si="60"/>
        <v>2820171.5528429612</v>
      </c>
      <c r="E116" s="61">
        <f>VLOOKUP($A116,[3]!CurveTable,MATCH($E$4,[3]!CurveType,0))</f>
        <v>4.92</v>
      </c>
      <c r="F116" s="50"/>
      <c r="G116" s="49">
        <f t="shared" si="53"/>
        <v>4.92</v>
      </c>
      <c r="H116" s="61">
        <f>VLOOKUP($A116,[3]!CurveTable,MATCH($H$4,[3]!CurveType,0))</f>
        <v>0</v>
      </c>
      <c r="I116" s="49"/>
      <c r="J116" s="49">
        <f t="shared" si="61"/>
        <v>0</v>
      </c>
      <c r="K116" s="61"/>
      <c r="L116" s="49"/>
      <c r="M116" s="49"/>
      <c r="N116" s="49">
        <f t="shared" si="54"/>
        <v>4.51</v>
      </c>
      <c r="O116" s="49">
        <f>Summary!$E$16</f>
        <v>5.7313275623318276</v>
      </c>
      <c r="P116" s="49"/>
      <c r="Q116" s="61">
        <f>VLOOKUP($A116,[3]!CurveTable,MATCH($Q$4,[3]!CurveType,0))</f>
        <v>0.17</v>
      </c>
      <c r="R116" s="61">
        <f>Q116+Summary!$C$26</f>
        <v>0.17</v>
      </c>
      <c r="S116" s="61"/>
      <c r="T116" s="70">
        <f t="shared" si="55"/>
        <v>41579</v>
      </c>
      <c r="U116" s="69">
        <f t="shared" si="50"/>
        <v>4574</v>
      </c>
      <c r="W116" s="7">
        <f t="shared" si="62"/>
        <v>30</v>
      </c>
      <c r="X116" s="51">
        <f t="shared" si="63"/>
        <v>41579</v>
      </c>
      <c r="Y116" s="7">
        <f t="shared" si="64"/>
        <v>4574</v>
      </c>
      <c r="Z116" s="60">
        <f>VLOOKUP($A116,[3]!CurveTable,MATCH($Z$4,[3]!CurveType,0))</f>
        <v>6.3429566637689005E-2</v>
      </c>
      <c r="AA116" s="55">
        <f t="shared" si="65"/>
        <v>0.45749550284018659</v>
      </c>
      <c r="AB116" s="7">
        <f t="shared" si="66"/>
        <v>1</v>
      </c>
      <c r="AC116" s="7">
        <f t="shared" si="67"/>
        <v>30</v>
      </c>
      <c r="AD116" s="43">
        <f t="shared" si="68"/>
        <v>13875244.039987369</v>
      </c>
      <c r="AE116" s="43">
        <f t="shared" si="69"/>
        <v>0</v>
      </c>
      <c r="AF116" s="43">
        <f t="shared" si="70"/>
        <v>13875244.039987369</v>
      </c>
      <c r="AG116" s="43">
        <f t="shared" si="71"/>
        <v>0</v>
      </c>
      <c r="AH116" s="43">
        <f t="shared" si="72"/>
        <v>0</v>
      </c>
      <c r="AI116" s="43">
        <f t="shared" si="73"/>
        <v>0</v>
      </c>
      <c r="AJ116" s="43">
        <f t="shared" si="74"/>
        <v>0</v>
      </c>
      <c r="AK116" s="43">
        <f t="shared" si="75"/>
        <v>0</v>
      </c>
      <c r="AL116" s="43">
        <f t="shared" si="76"/>
        <v>0</v>
      </c>
      <c r="AM116" s="53"/>
      <c r="AO116" s="14">
        <f>_xll.EURO(N116,O116,Z116,Z116,R116,U116,1,0)</f>
        <v>0.31245878167384278</v>
      </c>
      <c r="AP116" s="90">
        <f t="shared" si="59"/>
        <v>1926111.5399867862</v>
      </c>
      <c r="AQ116" s="7">
        <f>_xll.EURO(N116,O116,Z116,Z116,R116,U116,1,1)</f>
        <v>0.20838262661497098</v>
      </c>
      <c r="AR116" s="7">
        <f>AQ116+Put!AQ116</f>
        <v>0.33117947805361769</v>
      </c>
      <c r="AS116" s="90">
        <f t="shared" si="56"/>
        <v>2041512.8391293793</v>
      </c>
      <c r="AT116" s="42">
        <f t="shared" si="57"/>
        <v>204.15128391293791</v>
      </c>
    </row>
    <row r="117" spans="1:46">
      <c r="A117" s="47">
        <f t="shared" si="52"/>
        <v>41609</v>
      </c>
      <c r="B117" s="48">
        <f t="shared" si="58"/>
        <v>205479</v>
      </c>
      <c r="C117" s="40">
        <f t="shared" si="49"/>
        <v>6369849</v>
      </c>
      <c r="D117" s="40">
        <f t="shared" si="60"/>
        <v>2897811.8738548448</v>
      </c>
      <c r="E117" s="61">
        <f>VLOOKUP($A117,[3]!CurveTable,MATCH($E$4,[3]!CurveType,0))</f>
        <v>5.04</v>
      </c>
      <c r="F117" s="50"/>
      <c r="G117" s="49">
        <f t="shared" si="53"/>
        <v>5.04</v>
      </c>
      <c r="H117" s="61">
        <f>VLOOKUP($A117,[3]!CurveTable,MATCH($H$4,[3]!CurveType,0))</f>
        <v>0</v>
      </c>
      <c r="I117" s="49"/>
      <c r="J117" s="49">
        <f t="shared" si="61"/>
        <v>0</v>
      </c>
      <c r="K117" s="61"/>
      <c r="L117" s="49"/>
      <c r="M117" s="49"/>
      <c r="N117" s="49">
        <f t="shared" si="54"/>
        <v>4.63</v>
      </c>
      <c r="O117" s="49">
        <f>Summary!$E$16</f>
        <v>5.7313275623318276</v>
      </c>
      <c r="P117" s="49"/>
      <c r="Q117" s="61">
        <f>VLOOKUP($A117,[3]!CurveTable,MATCH($Q$4,[3]!CurveType,0))</f>
        <v>0.17</v>
      </c>
      <c r="R117" s="61">
        <f>Q117+Summary!$C$26</f>
        <v>0.17</v>
      </c>
      <c r="S117" s="61"/>
      <c r="T117" s="70">
        <f t="shared" si="55"/>
        <v>41609</v>
      </c>
      <c r="U117" s="69">
        <f t="shared" si="50"/>
        <v>4604</v>
      </c>
      <c r="W117" s="7">
        <f t="shared" si="62"/>
        <v>31</v>
      </c>
      <c r="X117" s="51">
        <f t="shared" si="63"/>
        <v>41609</v>
      </c>
      <c r="Y117" s="7">
        <f t="shared" si="64"/>
        <v>4604</v>
      </c>
      <c r="Z117" s="60">
        <f>VLOOKUP($A117,[3]!CurveTable,MATCH($Z$4,[3]!CurveType,0))</f>
        <v>6.3470712785061306E-2</v>
      </c>
      <c r="AA117" s="55">
        <f t="shared" si="65"/>
        <v>0.45492630576562254</v>
      </c>
      <c r="AB117" s="7">
        <f t="shared" si="66"/>
        <v>1</v>
      </c>
      <c r="AC117" s="7">
        <f t="shared" si="67"/>
        <v>31</v>
      </c>
      <c r="AD117" s="43">
        <f t="shared" si="68"/>
        <v>14604971.844228419</v>
      </c>
      <c r="AE117" s="43">
        <f t="shared" si="69"/>
        <v>0</v>
      </c>
      <c r="AF117" s="43">
        <f t="shared" si="70"/>
        <v>14604971.844228419</v>
      </c>
      <c r="AG117" s="43">
        <f t="shared" si="71"/>
        <v>0</v>
      </c>
      <c r="AH117" s="43">
        <f t="shared" si="72"/>
        <v>0</v>
      </c>
      <c r="AI117" s="43">
        <f t="shared" si="73"/>
        <v>0</v>
      </c>
      <c r="AJ117" s="43">
        <f t="shared" si="74"/>
        <v>0</v>
      </c>
      <c r="AK117" s="43">
        <f t="shared" si="75"/>
        <v>0</v>
      </c>
      <c r="AL117" s="43">
        <f t="shared" si="76"/>
        <v>0</v>
      </c>
      <c r="AM117" s="53"/>
      <c r="AO117" s="14">
        <f>_xll.EURO(N117,O117,Z117,Z117,R117,U117,1,0)</f>
        <v>0.33763924467349882</v>
      </c>
      <c r="AP117" s="90">
        <f t="shared" si="59"/>
        <v>2150711.0050442419</v>
      </c>
      <c r="AQ117" s="7">
        <f>_xll.EURO(N117,O117,Z117,Z117,R117,U117,1,1)</f>
        <v>0.21537697076345749</v>
      </c>
      <c r="AR117" s="7">
        <f>AQ117+Put!AQ117</f>
        <v>0.33107733820829094</v>
      </c>
      <c r="AS117" s="90">
        <f t="shared" si="56"/>
        <v>2108912.651708744</v>
      </c>
      <c r="AT117" s="42">
        <f t="shared" si="57"/>
        <v>210.89126517087439</v>
      </c>
    </row>
    <row r="118" spans="1:46">
      <c r="A118" s="47">
        <f t="shared" si="52"/>
        <v>41640</v>
      </c>
      <c r="B118" s="48">
        <f t="shared" si="58"/>
        <v>205479</v>
      </c>
      <c r="C118" s="40">
        <f t="shared" si="49"/>
        <v>6369849</v>
      </c>
      <c r="D118" s="40">
        <f t="shared" si="60"/>
        <v>2880977.7101932457</v>
      </c>
      <c r="E118" s="61">
        <f>VLOOKUP($A118,[3]!CurveTable,MATCH($E$4,[3]!CurveType,0))</f>
        <v>5.1150000000000002</v>
      </c>
      <c r="F118" s="50"/>
      <c r="G118" s="49">
        <f t="shared" si="53"/>
        <v>5.1150000000000002</v>
      </c>
      <c r="H118" s="61">
        <f>VLOOKUP($A118,[3]!CurveTable,MATCH($H$4,[3]!CurveType,0))</f>
        <v>0</v>
      </c>
      <c r="I118" s="49"/>
      <c r="J118" s="49">
        <f t="shared" si="61"/>
        <v>0</v>
      </c>
      <c r="K118" s="61"/>
      <c r="L118" s="49"/>
      <c r="M118" s="49"/>
      <c r="N118" s="49">
        <f t="shared" si="54"/>
        <v>4.7050000000000001</v>
      </c>
      <c r="O118" s="49">
        <f>Summary!$E$16</f>
        <v>5.7313275623318276</v>
      </c>
      <c r="P118" s="49"/>
      <c r="Q118" s="61">
        <f>VLOOKUP($A118,[3]!CurveTable,MATCH($Q$4,[3]!CurveType,0))</f>
        <v>0.17</v>
      </c>
      <c r="R118" s="61">
        <f>Q118+Summary!$C$26</f>
        <v>0.17</v>
      </c>
      <c r="S118" s="61"/>
      <c r="T118" s="70">
        <f t="shared" si="55"/>
        <v>41640</v>
      </c>
      <c r="U118" s="69">
        <f t="shared" si="50"/>
        <v>4635</v>
      </c>
      <c r="W118" s="7">
        <f t="shared" si="62"/>
        <v>31</v>
      </c>
      <c r="X118" s="51">
        <f t="shared" si="63"/>
        <v>41640</v>
      </c>
      <c r="Y118" s="7">
        <f t="shared" si="64"/>
        <v>4635</v>
      </c>
      <c r="Z118" s="60">
        <f>VLOOKUP($A118,[3]!CurveTable,MATCH($Z$4,[3]!CurveType,0))</f>
        <v>6.3513230471269097E-2</v>
      </c>
      <c r="AA118" s="55">
        <f t="shared" si="65"/>
        <v>0.45228351726912924</v>
      </c>
      <c r="AB118" s="7">
        <f t="shared" si="66"/>
        <v>1</v>
      </c>
      <c r="AC118" s="7">
        <f t="shared" si="67"/>
        <v>31</v>
      </c>
      <c r="AD118" s="43">
        <f t="shared" si="68"/>
        <v>14736200.987638453</v>
      </c>
      <c r="AE118" s="43">
        <f t="shared" si="69"/>
        <v>0</v>
      </c>
      <c r="AF118" s="43">
        <f t="shared" si="70"/>
        <v>14736200.987638453</v>
      </c>
      <c r="AG118" s="43">
        <f t="shared" si="71"/>
        <v>0</v>
      </c>
      <c r="AH118" s="43">
        <f t="shared" si="72"/>
        <v>0</v>
      </c>
      <c r="AI118" s="43">
        <f t="shared" si="73"/>
        <v>0</v>
      </c>
      <c r="AJ118" s="43">
        <f t="shared" si="74"/>
        <v>0</v>
      </c>
      <c r="AK118" s="43">
        <f t="shared" si="75"/>
        <v>0</v>
      </c>
      <c r="AL118" s="43">
        <f t="shared" si="76"/>
        <v>0</v>
      </c>
      <c r="AM118" s="53"/>
      <c r="AO118" s="14">
        <f>_xll.EURO(N118,O118,Z118,Z118,R118,U118,1,0)</f>
        <v>0.35358040142433633</v>
      </c>
      <c r="AP118" s="90">
        <f t="shared" si="59"/>
        <v>2252253.7664324073</v>
      </c>
      <c r="AQ118" s="7">
        <f>_xll.EURO(N118,O118,Z118,Z118,R118,U118,1,1)</f>
        <v>0.21922041200977649</v>
      </c>
      <c r="AR118" s="7">
        <f>AQ118+Put!AQ118</f>
        <v>0.330467315710823</v>
      </c>
      <c r="AS118" s="90">
        <f t="shared" si="56"/>
        <v>2105026.9005132699</v>
      </c>
      <c r="AT118" s="42">
        <f t="shared" si="57"/>
        <v>210.50269005132699</v>
      </c>
    </row>
    <row r="119" spans="1:46">
      <c r="A119" s="47">
        <f t="shared" si="52"/>
        <v>41671</v>
      </c>
      <c r="B119" s="48">
        <f t="shared" si="58"/>
        <v>205479</v>
      </c>
      <c r="C119" s="40">
        <f t="shared" si="49"/>
        <v>5753412</v>
      </c>
      <c r="D119" s="40">
        <f t="shared" si="60"/>
        <v>2587038.62601776</v>
      </c>
      <c r="E119" s="61">
        <f>VLOOKUP($A119,[3]!CurveTable,MATCH($E$4,[3]!CurveType,0))</f>
        <v>4.9950000000000001</v>
      </c>
      <c r="F119" s="50"/>
      <c r="G119" s="49">
        <f t="shared" si="53"/>
        <v>4.9950000000000001</v>
      </c>
      <c r="H119" s="61">
        <f>VLOOKUP($A119,[3]!CurveTable,MATCH($H$4,[3]!CurveType,0))</f>
        <v>0</v>
      </c>
      <c r="I119" s="49"/>
      <c r="J119" s="49">
        <f t="shared" si="61"/>
        <v>0</v>
      </c>
      <c r="K119" s="61"/>
      <c r="L119" s="49"/>
      <c r="M119" s="49"/>
      <c r="N119" s="49">
        <f t="shared" si="54"/>
        <v>4.585</v>
      </c>
      <c r="O119" s="49">
        <f>Summary!$E$16</f>
        <v>5.7313275623318276</v>
      </c>
      <c r="P119" s="49"/>
      <c r="Q119" s="61">
        <f>VLOOKUP($A119,[3]!CurveTable,MATCH($Q$4,[3]!CurveType,0))</f>
        <v>0.17</v>
      </c>
      <c r="R119" s="61">
        <f>Q119+Summary!$C$26</f>
        <v>0.17</v>
      </c>
      <c r="S119" s="61"/>
      <c r="T119" s="70">
        <f t="shared" si="55"/>
        <v>41671</v>
      </c>
      <c r="U119" s="69">
        <f t="shared" si="50"/>
        <v>4666</v>
      </c>
      <c r="W119" s="7">
        <f t="shared" si="62"/>
        <v>28</v>
      </c>
      <c r="X119" s="51">
        <f t="shared" si="63"/>
        <v>41671</v>
      </c>
      <c r="Y119" s="7">
        <f t="shared" si="64"/>
        <v>4666</v>
      </c>
      <c r="Z119" s="60">
        <f>VLOOKUP($A119,[3]!CurveTable,MATCH($Z$4,[3]!CurveType,0))</f>
        <v>6.3555748158076797E-2</v>
      </c>
      <c r="AA119" s="55">
        <f t="shared" si="65"/>
        <v>0.44965294090146163</v>
      </c>
      <c r="AB119" s="7">
        <f t="shared" si="66"/>
        <v>1</v>
      </c>
      <c r="AC119" s="7">
        <f t="shared" si="67"/>
        <v>28</v>
      </c>
      <c r="AD119" s="43">
        <f t="shared" si="68"/>
        <v>12922257.936958712</v>
      </c>
      <c r="AE119" s="43">
        <f t="shared" si="69"/>
        <v>0</v>
      </c>
      <c r="AF119" s="43">
        <f t="shared" si="70"/>
        <v>12922257.936958712</v>
      </c>
      <c r="AG119" s="43">
        <f t="shared" si="71"/>
        <v>0</v>
      </c>
      <c r="AH119" s="43">
        <f t="shared" si="72"/>
        <v>0</v>
      </c>
      <c r="AI119" s="43">
        <f t="shared" si="73"/>
        <v>0</v>
      </c>
      <c r="AJ119" s="43">
        <f t="shared" si="74"/>
        <v>0</v>
      </c>
      <c r="AK119" s="43">
        <f t="shared" si="75"/>
        <v>0</v>
      </c>
      <c r="AL119" s="43">
        <f t="shared" si="76"/>
        <v>0</v>
      </c>
      <c r="AM119" s="53"/>
      <c r="AO119" s="14">
        <f>_xll.EURO(N119,O119,Z119,Z119,R119,U119,1,0)</f>
        <v>0.32742743078998959</v>
      </c>
      <c r="AP119" s="90">
        <f t="shared" si="59"/>
        <v>1883824.9094362955</v>
      </c>
      <c r="AQ119" s="7">
        <f>_xll.EURO(N119,O119,Z119,Z119,R119,U119,1,1)</f>
        <v>0.21077002310938589</v>
      </c>
      <c r="AR119" s="7">
        <f>AQ119+Put!AQ119</f>
        <v>0.32746562328702722</v>
      </c>
      <c r="AS119" s="90">
        <f t="shared" si="56"/>
        <v>1884044.6466070618</v>
      </c>
      <c r="AT119" s="42">
        <f t="shared" si="57"/>
        <v>188.4044646607062</v>
      </c>
    </row>
    <row r="120" spans="1:46">
      <c r="A120" s="47">
        <f t="shared" si="52"/>
        <v>41699</v>
      </c>
      <c r="B120" s="48">
        <f t="shared" si="58"/>
        <v>205479</v>
      </c>
      <c r="C120" s="40">
        <f t="shared" si="49"/>
        <v>6369849</v>
      </c>
      <c r="D120" s="40">
        <f t="shared" si="60"/>
        <v>2849153.2262779875</v>
      </c>
      <c r="E120" s="61">
        <f>VLOOKUP($A120,[3]!CurveTable,MATCH($E$4,[3]!CurveType,0))</f>
        <v>4.8559999999999999</v>
      </c>
      <c r="F120" s="50"/>
      <c r="G120" s="49">
        <f t="shared" si="53"/>
        <v>4.8559999999999999</v>
      </c>
      <c r="H120" s="61">
        <f>VLOOKUP($A120,[3]!CurveTable,MATCH($H$4,[3]!CurveType,0))</f>
        <v>0</v>
      </c>
      <c r="I120" s="49"/>
      <c r="J120" s="49">
        <f t="shared" si="61"/>
        <v>0</v>
      </c>
      <c r="K120" s="61"/>
      <c r="L120" s="49"/>
      <c r="M120" s="49"/>
      <c r="N120" s="49">
        <f t="shared" si="54"/>
        <v>4.4459999999999997</v>
      </c>
      <c r="O120" s="49">
        <f>Summary!$E$16</f>
        <v>5.7313275623318276</v>
      </c>
      <c r="P120" s="49"/>
      <c r="Q120" s="61">
        <f>VLOOKUP($A120,[3]!CurveTable,MATCH($Q$4,[3]!CurveType,0))</f>
        <v>0.17</v>
      </c>
      <c r="R120" s="61">
        <f>Q120+Summary!$C$26</f>
        <v>0.17</v>
      </c>
      <c r="S120" s="61"/>
      <c r="T120" s="70">
        <f t="shared" si="55"/>
        <v>41699</v>
      </c>
      <c r="U120" s="69">
        <f t="shared" si="50"/>
        <v>4694</v>
      </c>
      <c r="W120" s="7">
        <f t="shared" si="62"/>
        <v>31</v>
      </c>
      <c r="X120" s="51">
        <f t="shared" si="63"/>
        <v>41699</v>
      </c>
      <c r="Y120" s="7">
        <f t="shared" si="64"/>
        <v>4694</v>
      </c>
      <c r="Z120" s="60">
        <f>VLOOKUP($A120,[3]!CurveTable,MATCH($Z$4,[3]!CurveType,0))</f>
        <v>6.3594151230547402E-2</v>
      </c>
      <c r="AA120" s="55">
        <f t="shared" si="65"/>
        <v>0.44728740450173737</v>
      </c>
      <c r="AB120" s="7">
        <f t="shared" si="66"/>
        <v>1</v>
      </c>
      <c r="AC120" s="7">
        <f t="shared" si="67"/>
        <v>31</v>
      </c>
      <c r="AD120" s="43">
        <f t="shared" si="68"/>
        <v>13835488.066805907</v>
      </c>
      <c r="AE120" s="43">
        <f t="shared" si="69"/>
        <v>0</v>
      </c>
      <c r="AF120" s="43">
        <f t="shared" si="70"/>
        <v>13835488.066805907</v>
      </c>
      <c r="AG120" s="43">
        <f t="shared" si="71"/>
        <v>0</v>
      </c>
      <c r="AH120" s="43">
        <f t="shared" si="72"/>
        <v>0</v>
      </c>
      <c r="AI120" s="43">
        <f t="shared" si="73"/>
        <v>0</v>
      </c>
      <c r="AJ120" s="43">
        <f t="shared" si="74"/>
        <v>0</v>
      </c>
      <c r="AK120" s="43">
        <f t="shared" si="75"/>
        <v>0</v>
      </c>
      <c r="AL120" s="43">
        <f t="shared" si="76"/>
        <v>0</v>
      </c>
      <c r="AM120" s="53"/>
      <c r="AO120" s="14">
        <f>_xll.EURO(N120,O120,Z120,Z120,R120,U120,1,0)</f>
        <v>0.298567086362584</v>
      </c>
      <c r="AP120" s="90">
        <f t="shared" si="59"/>
        <v>1901827.2564996192</v>
      </c>
      <c r="AQ120" s="7">
        <f>_xll.EURO(N120,O120,Z120,Z120,R120,U120,1,1)</f>
        <v>0.20112944832093477</v>
      </c>
      <c r="AR120" s="7">
        <f>AQ120+Put!AQ120</f>
        <v>0.32460339035527025</v>
      </c>
      <c r="AS120" s="90">
        <f t="shared" si="56"/>
        <v>2067674.5814511278</v>
      </c>
      <c r="AT120" s="42">
        <f t="shared" si="57"/>
        <v>206.76745814511278</v>
      </c>
    </row>
    <row r="121" spans="1:46">
      <c r="A121" s="47">
        <f t="shared" si="52"/>
        <v>41730</v>
      </c>
      <c r="B121" s="48">
        <f t="shared" si="58"/>
        <v>205479</v>
      </c>
      <c r="C121" s="40">
        <f t="shared" si="49"/>
        <v>6164370</v>
      </c>
      <c r="D121" s="40">
        <f t="shared" si="60"/>
        <v>2741171.902311651</v>
      </c>
      <c r="E121" s="61">
        <f>VLOOKUP($A121,[3]!CurveTable,MATCH($E$4,[3]!CurveType,0))</f>
        <v>4.6859999999999999</v>
      </c>
      <c r="F121" s="50"/>
      <c r="G121" s="49">
        <f t="shared" si="53"/>
        <v>4.6859999999999999</v>
      </c>
      <c r="H121" s="61">
        <f>VLOOKUP($A121,[3]!CurveTable,MATCH($H$4,[3]!CurveType,0))</f>
        <v>0</v>
      </c>
      <c r="I121" s="49"/>
      <c r="J121" s="49">
        <f t="shared" si="61"/>
        <v>0</v>
      </c>
      <c r="K121" s="61"/>
      <c r="L121" s="49"/>
      <c r="M121" s="49"/>
      <c r="N121" s="49">
        <f t="shared" si="54"/>
        <v>4.2759999999999998</v>
      </c>
      <c r="O121" s="49">
        <f>Summary!$E$16</f>
        <v>5.7313275623318276</v>
      </c>
      <c r="P121" s="49"/>
      <c r="Q121" s="61">
        <f>VLOOKUP($A121,[3]!CurveTable,MATCH($Q$4,[3]!CurveType,0))</f>
        <v>0.17</v>
      </c>
      <c r="R121" s="61">
        <f>Q121+Summary!$C$26</f>
        <v>0.17</v>
      </c>
      <c r="S121" s="61"/>
      <c r="T121" s="70">
        <f t="shared" si="55"/>
        <v>41730</v>
      </c>
      <c r="U121" s="69">
        <f t="shared" si="50"/>
        <v>4725</v>
      </c>
      <c r="W121" s="7">
        <f t="shared" si="62"/>
        <v>30</v>
      </c>
      <c r="X121" s="51">
        <f t="shared" si="63"/>
        <v>41730</v>
      </c>
      <c r="Y121" s="7">
        <f t="shared" si="64"/>
        <v>4725</v>
      </c>
      <c r="Z121" s="60">
        <f>VLOOKUP($A121,[3]!CurveTable,MATCH($Z$4,[3]!CurveType,0))</f>
        <v>6.3636668918495495E-2</v>
      </c>
      <c r="AA121" s="55">
        <f t="shared" si="65"/>
        <v>0.44467997578205898</v>
      </c>
      <c r="AB121" s="7">
        <f t="shared" si="66"/>
        <v>1</v>
      </c>
      <c r="AC121" s="7">
        <f t="shared" si="67"/>
        <v>30</v>
      </c>
      <c r="AD121" s="43">
        <f t="shared" si="68"/>
        <v>12845131.534232397</v>
      </c>
      <c r="AE121" s="43">
        <f t="shared" si="69"/>
        <v>0</v>
      </c>
      <c r="AF121" s="43">
        <f t="shared" si="70"/>
        <v>12845131.534232397</v>
      </c>
      <c r="AG121" s="43">
        <f t="shared" si="71"/>
        <v>0</v>
      </c>
      <c r="AH121" s="43">
        <f t="shared" si="72"/>
        <v>0</v>
      </c>
      <c r="AI121" s="43">
        <f t="shared" si="73"/>
        <v>0</v>
      </c>
      <c r="AJ121" s="43">
        <f t="shared" si="74"/>
        <v>0</v>
      </c>
      <c r="AK121" s="43">
        <f t="shared" si="75"/>
        <v>0</v>
      </c>
      <c r="AL121" s="43">
        <f t="shared" si="76"/>
        <v>0</v>
      </c>
      <c r="AM121" s="53"/>
      <c r="AO121" s="14">
        <f>_xll.EURO(N121,O121,Z121,Z121,R121,U121,1,0)</f>
        <v>0.26522700283316603</v>
      </c>
      <c r="AP121" s="90">
        <f t="shared" si="59"/>
        <v>1634957.3794546837</v>
      </c>
      <c r="AQ121" s="7">
        <f>_xll.EURO(N121,O121,Z121,Z121,R121,U121,1,1)</f>
        <v>0.18929567373840198</v>
      </c>
      <c r="AR121" s="7">
        <f>AQ121+Put!AQ121</f>
        <v>0.32161131549852295</v>
      </c>
      <c r="AS121" s="90">
        <f t="shared" si="56"/>
        <v>1982531.1449196299</v>
      </c>
      <c r="AT121" s="42">
        <f t="shared" si="57"/>
        <v>198.253114491963</v>
      </c>
    </row>
    <row r="122" spans="1:46">
      <c r="A122" s="47">
        <f t="shared" si="52"/>
        <v>41760</v>
      </c>
      <c r="B122" s="48">
        <f t="shared" si="58"/>
        <v>205479</v>
      </c>
      <c r="C122" s="40">
        <f t="shared" si="49"/>
        <v>6369849</v>
      </c>
      <c r="D122" s="40">
        <f t="shared" si="60"/>
        <v>2816544.6070366232</v>
      </c>
      <c r="E122" s="61">
        <f>VLOOKUP($A122,[3]!CurveTable,MATCH($E$4,[3]!CurveType,0))</f>
        <v>4.7450000000000001</v>
      </c>
      <c r="F122" s="50"/>
      <c r="G122" s="49">
        <f t="shared" si="53"/>
        <v>4.7450000000000001</v>
      </c>
      <c r="H122" s="61">
        <f>VLOOKUP($A122,[3]!CurveTable,MATCH($H$4,[3]!CurveType,0))</f>
        <v>0</v>
      </c>
      <c r="I122" s="49"/>
      <c r="J122" s="49">
        <f t="shared" si="61"/>
        <v>0</v>
      </c>
      <c r="K122" s="61"/>
      <c r="L122" s="49"/>
      <c r="M122" s="49"/>
      <c r="N122" s="49">
        <f t="shared" si="54"/>
        <v>4.335</v>
      </c>
      <c r="O122" s="49">
        <f>Summary!$E$16</f>
        <v>5.7313275623318276</v>
      </c>
      <c r="P122" s="49"/>
      <c r="Q122" s="61">
        <f>VLOOKUP($A122,[3]!CurveTable,MATCH($Q$4,[3]!CurveType,0))</f>
        <v>0.17</v>
      </c>
      <c r="R122" s="61">
        <f>Q122+Summary!$C$26</f>
        <v>0.17</v>
      </c>
      <c r="S122" s="61"/>
      <c r="T122" s="70">
        <f t="shared" si="55"/>
        <v>41760</v>
      </c>
      <c r="U122" s="69">
        <f t="shared" si="50"/>
        <v>4755</v>
      </c>
      <c r="W122" s="7">
        <f t="shared" si="62"/>
        <v>31</v>
      </c>
      <c r="X122" s="51">
        <f t="shared" si="63"/>
        <v>41760</v>
      </c>
      <c r="Y122" s="7">
        <f t="shared" si="64"/>
        <v>4755</v>
      </c>
      <c r="Z122" s="60">
        <f>VLOOKUP($A122,[3]!CurveTable,MATCH($Z$4,[3]!CurveType,0))</f>
        <v>6.3677815068694507E-2</v>
      </c>
      <c r="AA122" s="55">
        <f t="shared" si="65"/>
        <v>0.44216819064888718</v>
      </c>
      <c r="AB122" s="7">
        <f t="shared" si="66"/>
        <v>1</v>
      </c>
      <c r="AC122" s="7">
        <f t="shared" si="67"/>
        <v>31</v>
      </c>
      <c r="AD122" s="43">
        <f t="shared" si="68"/>
        <v>13364504.160388777</v>
      </c>
      <c r="AE122" s="43">
        <f t="shared" si="69"/>
        <v>0</v>
      </c>
      <c r="AF122" s="43">
        <f t="shared" si="70"/>
        <v>13364504.160388777</v>
      </c>
      <c r="AG122" s="43">
        <f t="shared" si="71"/>
        <v>0</v>
      </c>
      <c r="AH122" s="43">
        <f t="shared" si="72"/>
        <v>0</v>
      </c>
      <c r="AI122" s="43">
        <f t="shared" si="73"/>
        <v>0</v>
      </c>
      <c r="AJ122" s="43">
        <f t="shared" si="74"/>
        <v>0</v>
      </c>
      <c r="AK122" s="43">
        <f t="shared" si="75"/>
        <v>0</v>
      </c>
      <c r="AL122" s="43">
        <f t="shared" si="76"/>
        <v>0</v>
      </c>
      <c r="AM122" s="53"/>
      <c r="AO122" s="14">
        <f>_xll.EURO(N122,O122,Z122,Z122,R122,U122,1,0)</f>
        <v>0.27636772762130812</v>
      </c>
      <c r="AP122" s="90">
        <f t="shared" si="59"/>
        <v>1760420.6934208618</v>
      </c>
      <c r="AQ122" s="7">
        <f>_xll.EURO(N122,O122,Z122,Z122,R122,U122,1,1)</f>
        <v>0.19247494733786963</v>
      </c>
      <c r="AR122" s="7">
        <f>AQ122+Put!AQ122</f>
        <v>0.32060887814210171</v>
      </c>
      <c r="AS122" s="90">
        <f t="shared" si="56"/>
        <v>2042230.1418245884</v>
      </c>
      <c r="AT122" s="42">
        <f t="shared" si="57"/>
        <v>204.22301418245885</v>
      </c>
    </row>
    <row r="123" spans="1:46">
      <c r="A123" s="47">
        <f t="shared" si="52"/>
        <v>41791</v>
      </c>
      <c r="B123" s="48">
        <f t="shared" si="58"/>
        <v>205479</v>
      </c>
      <c r="C123" s="40">
        <f t="shared" si="49"/>
        <v>6164370</v>
      </c>
      <c r="D123" s="40">
        <f t="shared" si="60"/>
        <v>2709761.8940210347</v>
      </c>
      <c r="E123" s="61">
        <f>VLOOKUP($A123,[3]!CurveTable,MATCH($E$4,[3]!CurveType,0))</f>
        <v>4.7850000000000001</v>
      </c>
      <c r="F123" s="50"/>
      <c r="G123" s="49">
        <f t="shared" si="53"/>
        <v>4.7850000000000001</v>
      </c>
      <c r="H123" s="61">
        <f>VLOOKUP($A123,[3]!CurveTable,MATCH($H$4,[3]!CurveType,0))</f>
        <v>0</v>
      </c>
      <c r="I123" s="49"/>
      <c r="J123" s="49">
        <f t="shared" si="61"/>
        <v>0</v>
      </c>
      <c r="K123" s="61"/>
      <c r="L123" s="49"/>
      <c r="M123" s="49"/>
      <c r="N123" s="49">
        <f t="shared" si="54"/>
        <v>4.375</v>
      </c>
      <c r="O123" s="49">
        <f>Summary!$E$16</f>
        <v>5.7313275623318276</v>
      </c>
      <c r="P123" s="49"/>
      <c r="Q123" s="61">
        <f>VLOOKUP($A123,[3]!CurveTable,MATCH($Q$4,[3]!CurveType,0))</f>
        <v>0.17</v>
      </c>
      <c r="R123" s="61">
        <f>Q123+Summary!$C$26</f>
        <v>0.17</v>
      </c>
      <c r="S123" s="61"/>
      <c r="T123" s="70">
        <f t="shared" si="55"/>
        <v>41791</v>
      </c>
      <c r="U123" s="69">
        <f t="shared" si="50"/>
        <v>4786</v>
      </c>
      <c r="W123" s="7">
        <f t="shared" si="62"/>
        <v>30</v>
      </c>
      <c r="X123" s="51">
        <f t="shared" si="63"/>
        <v>41791</v>
      </c>
      <c r="Y123" s="7">
        <f t="shared" si="64"/>
        <v>4786</v>
      </c>
      <c r="Z123" s="60">
        <f>VLOOKUP($A123,[3]!CurveTable,MATCH($Z$4,[3]!CurveType,0))</f>
        <v>6.3720332757822601E-2</v>
      </c>
      <c r="AA123" s="55">
        <f t="shared" si="65"/>
        <v>0.43958456322722916</v>
      </c>
      <c r="AB123" s="7">
        <f t="shared" si="66"/>
        <v>1</v>
      </c>
      <c r="AC123" s="7">
        <f t="shared" si="67"/>
        <v>30</v>
      </c>
      <c r="AD123" s="43">
        <f t="shared" si="68"/>
        <v>12966210.662890652</v>
      </c>
      <c r="AE123" s="43">
        <f t="shared" si="69"/>
        <v>0</v>
      </c>
      <c r="AF123" s="43">
        <f t="shared" si="70"/>
        <v>12966210.662890652</v>
      </c>
      <c r="AG123" s="43">
        <f t="shared" si="71"/>
        <v>0</v>
      </c>
      <c r="AH123" s="43">
        <f t="shared" si="72"/>
        <v>0</v>
      </c>
      <c r="AI123" s="43">
        <f t="shared" si="73"/>
        <v>0</v>
      </c>
      <c r="AJ123" s="43">
        <f t="shared" si="74"/>
        <v>0</v>
      </c>
      <c r="AK123" s="43">
        <f t="shared" si="75"/>
        <v>0</v>
      </c>
      <c r="AL123" s="43">
        <f t="shared" si="76"/>
        <v>0</v>
      </c>
      <c r="AM123" s="53"/>
      <c r="AO123" s="14">
        <f>_xll.EURO(N123,O123,Z123,Z123,R123,U123,1,0)</f>
        <v>0.28392817452312302</v>
      </c>
      <c r="AP123" s="90">
        <f t="shared" si="59"/>
        <v>1750238.3211851039</v>
      </c>
      <c r="AQ123" s="7">
        <f>_xll.EURO(N123,O123,Z123,Z123,R123,U123,1,1)</f>
        <v>0.19431355669885861</v>
      </c>
      <c r="AR123" s="7">
        <f>AQ123+Put!AQ123</f>
        <v>0.31943121944607439</v>
      </c>
      <c r="AS123" s="90">
        <f t="shared" si="56"/>
        <v>1969092.2262167975</v>
      </c>
      <c r="AT123" s="42">
        <f t="shared" si="57"/>
        <v>196.90922262167976</v>
      </c>
    </row>
    <row r="124" spans="1:46">
      <c r="A124" s="47">
        <f t="shared" si="52"/>
        <v>41821</v>
      </c>
      <c r="B124" s="48">
        <f t="shared" si="58"/>
        <v>205479</v>
      </c>
      <c r="C124" s="40">
        <f t="shared" si="49"/>
        <v>6369849</v>
      </c>
      <c r="D124" s="40">
        <f t="shared" si="60"/>
        <v>2784233.9069986101</v>
      </c>
      <c r="E124" s="61">
        <f>VLOOKUP($A124,[3]!CurveTable,MATCH($E$4,[3]!CurveType,0))</f>
        <v>4.83</v>
      </c>
      <c r="F124" s="50"/>
      <c r="G124" s="49">
        <f t="shared" si="53"/>
        <v>4.83</v>
      </c>
      <c r="H124" s="61">
        <f>VLOOKUP($A124,[3]!CurveTable,MATCH($H$4,[3]!CurveType,0))</f>
        <v>0</v>
      </c>
      <c r="I124" s="49"/>
      <c r="J124" s="49">
        <f t="shared" si="61"/>
        <v>0</v>
      </c>
      <c r="K124" s="61"/>
      <c r="L124" s="49"/>
      <c r="M124" s="49"/>
      <c r="N124" s="49">
        <f t="shared" si="54"/>
        <v>4.42</v>
      </c>
      <c r="O124" s="49">
        <f>Summary!$E$16</f>
        <v>5.7313275623318276</v>
      </c>
      <c r="P124" s="49"/>
      <c r="Q124" s="61">
        <f>VLOOKUP($A124,[3]!CurveTable,MATCH($Q$4,[3]!CurveType,0))</f>
        <v>0.17</v>
      </c>
      <c r="R124" s="61">
        <f>Q124+Summary!$C$26</f>
        <v>0.17</v>
      </c>
      <c r="S124" s="61"/>
      <c r="T124" s="70">
        <f t="shared" si="55"/>
        <v>41821</v>
      </c>
      <c r="U124" s="69">
        <f t="shared" si="50"/>
        <v>4816</v>
      </c>
      <c r="W124" s="7">
        <f t="shared" si="62"/>
        <v>31</v>
      </c>
      <c r="X124" s="51">
        <f t="shared" si="63"/>
        <v>41821</v>
      </c>
      <c r="Y124" s="7">
        <f t="shared" si="64"/>
        <v>4816</v>
      </c>
      <c r="Z124" s="60">
        <f>VLOOKUP($A124,[3]!CurveTable,MATCH($Z$4,[3]!CurveType,0))</f>
        <v>6.3761478909163408E-2</v>
      </c>
      <c r="AA124" s="55">
        <f t="shared" si="65"/>
        <v>0.4370957470104252</v>
      </c>
      <c r="AB124" s="7">
        <f t="shared" si="66"/>
        <v>1</v>
      </c>
      <c r="AC124" s="7">
        <f t="shared" si="67"/>
        <v>31</v>
      </c>
      <c r="AD124" s="43">
        <f t="shared" si="68"/>
        <v>13447849.770803288</v>
      </c>
      <c r="AE124" s="43">
        <f t="shared" si="69"/>
        <v>0</v>
      </c>
      <c r="AF124" s="43">
        <f t="shared" si="70"/>
        <v>13447849.770803288</v>
      </c>
      <c r="AG124" s="43">
        <f t="shared" si="71"/>
        <v>0</v>
      </c>
      <c r="AH124" s="43">
        <f t="shared" si="72"/>
        <v>0</v>
      </c>
      <c r="AI124" s="43">
        <f t="shared" si="73"/>
        <v>0</v>
      </c>
      <c r="AJ124" s="43">
        <f t="shared" si="74"/>
        <v>0</v>
      </c>
      <c r="AK124" s="43">
        <f t="shared" si="75"/>
        <v>0</v>
      </c>
      <c r="AL124" s="43">
        <f t="shared" si="76"/>
        <v>0</v>
      </c>
      <c r="AM124" s="53"/>
      <c r="AO124" s="14">
        <f>_xll.EURO(N124,O124,Z124,Z124,R124,U124,1,0)</f>
        <v>0.29250603796153629</v>
      </c>
      <c r="AP124" s="90">
        <f t="shared" si="59"/>
        <v>1863219.2934032539</v>
      </c>
      <c r="AQ124" s="7">
        <f>_xll.EURO(N124,O124,Z124,Z124,R124,U124,1,1)</f>
        <v>0.19642462427664467</v>
      </c>
      <c r="AR124" s="7">
        <f>AQ124+Put!AQ124</f>
        <v>0.31836513790279675</v>
      </c>
      <c r="AS124" s="90">
        <f t="shared" si="56"/>
        <v>2027937.8553049921</v>
      </c>
      <c r="AT124" s="42">
        <f t="shared" si="57"/>
        <v>202.79378553049921</v>
      </c>
    </row>
    <row r="125" spans="1:46">
      <c r="A125" s="47">
        <f t="shared" si="52"/>
        <v>41852</v>
      </c>
      <c r="B125" s="48">
        <f t="shared" si="58"/>
        <v>205479</v>
      </c>
      <c r="C125" s="40">
        <f t="shared" si="49"/>
        <v>6369849</v>
      </c>
      <c r="D125" s="40">
        <f t="shared" si="60"/>
        <v>2767927.3500994137</v>
      </c>
      <c r="E125" s="61">
        <f>VLOOKUP($A125,[3]!CurveTable,MATCH($E$4,[3]!CurveType,0))</f>
        <v>4.8650000000000002</v>
      </c>
      <c r="F125" s="50"/>
      <c r="G125" s="49">
        <f t="shared" si="53"/>
        <v>4.8650000000000002</v>
      </c>
      <c r="H125" s="61">
        <f>VLOOKUP($A125,[3]!CurveTable,MATCH($H$4,[3]!CurveType,0))</f>
        <v>0</v>
      </c>
      <c r="I125" s="49"/>
      <c r="J125" s="49">
        <f t="shared" si="61"/>
        <v>0</v>
      </c>
      <c r="K125" s="61"/>
      <c r="L125" s="49"/>
      <c r="M125" s="49"/>
      <c r="N125" s="49">
        <f t="shared" si="54"/>
        <v>4.4550000000000001</v>
      </c>
      <c r="O125" s="49">
        <f>Summary!$E$16</f>
        <v>5.7313275623318276</v>
      </c>
      <c r="P125" s="49"/>
      <c r="Q125" s="61">
        <f>VLOOKUP($A125,[3]!CurveTable,MATCH($Q$4,[3]!CurveType,0))</f>
        <v>0.17</v>
      </c>
      <c r="R125" s="61">
        <f>Q125+Summary!$C$26</f>
        <v>0.17</v>
      </c>
      <c r="S125" s="61"/>
      <c r="T125" s="70">
        <f t="shared" si="55"/>
        <v>41852</v>
      </c>
      <c r="U125" s="69">
        <f t="shared" si="50"/>
        <v>4847</v>
      </c>
      <c r="W125" s="7">
        <f t="shared" si="62"/>
        <v>31</v>
      </c>
      <c r="X125" s="51">
        <f t="shared" si="63"/>
        <v>41852</v>
      </c>
      <c r="Y125" s="7">
        <f t="shared" si="64"/>
        <v>4847</v>
      </c>
      <c r="Z125" s="60">
        <f>VLOOKUP($A125,[3]!CurveTable,MATCH($Z$4,[3]!CurveType,0))</f>
        <v>6.3803996599471405E-2</v>
      </c>
      <c r="AA125" s="55">
        <f t="shared" si="65"/>
        <v>0.43453578728466147</v>
      </c>
      <c r="AB125" s="7">
        <f t="shared" si="66"/>
        <v>1</v>
      </c>
      <c r="AC125" s="7">
        <f t="shared" si="67"/>
        <v>31</v>
      </c>
      <c r="AD125" s="43">
        <f t="shared" si="68"/>
        <v>13465966.558233649</v>
      </c>
      <c r="AE125" s="43">
        <f t="shared" si="69"/>
        <v>0</v>
      </c>
      <c r="AF125" s="43">
        <f t="shared" si="70"/>
        <v>13465966.558233649</v>
      </c>
      <c r="AG125" s="43">
        <f t="shared" si="71"/>
        <v>0</v>
      </c>
      <c r="AH125" s="43">
        <f t="shared" si="72"/>
        <v>0</v>
      </c>
      <c r="AI125" s="43">
        <f t="shared" si="73"/>
        <v>0</v>
      </c>
      <c r="AJ125" s="43">
        <f t="shared" si="74"/>
        <v>0</v>
      </c>
      <c r="AK125" s="43">
        <f t="shared" si="75"/>
        <v>0</v>
      </c>
      <c r="AL125" s="43">
        <f t="shared" si="76"/>
        <v>0</v>
      </c>
      <c r="AM125" s="53"/>
      <c r="AO125" s="14">
        <f>_xll.EURO(N125,O125,Z125,Z125,R125,U125,1,0)</f>
        <v>0.29913971373501869</v>
      </c>
      <c r="AP125" s="90">
        <f t="shared" si="59"/>
        <v>1905474.8063952951</v>
      </c>
      <c r="AQ125" s="7">
        <f>_xll.EURO(N125,O125,Z125,Z125,R125,U125,1,1)</f>
        <v>0.19781936680383957</v>
      </c>
      <c r="AR125" s="7">
        <f>AQ125+Put!AQ125</f>
        <v>0.31717321924422115</v>
      </c>
      <c r="AS125" s="90">
        <f t="shared" si="56"/>
        <v>2020345.5134295828</v>
      </c>
      <c r="AT125" s="42">
        <f t="shared" si="57"/>
        <v>202.03455134295828</v>
      </c>
    </row>
    <row r="126" spans="1:46">
      <c r="A126" s="47">
        <f t="shared" si="52"/>
        <v>41883</v>
      </c>
      <c r="B126" s="48">
        <f t="shared" si="58"/>
        <v>205479</v>
      </c>
      <c r="C126" s="40">
        <f t="shared" si="49"/>
        <v>6164370</v>
      </c>
      <c r="D126" s="40">
        <f t="shared" si="60"/>
        <v>2662932.6598300743</v>
      </c>
      <c r="E126" s="61">
        <f>VLOOKUP($A126,[3]!CurveTable,MATCH($E$4,[3]!CurveType,0))</f>
        <v>4.87</v>
      </c>
      <c r="F126" s="50"/>
      <c r="G126" s="49">
        <f t="shared" si="53"/>
        <v>4.87</v>
      </c>
      <c r="H126" s="61">
        <f>VLOOKUP($A126,[3]!CurveTable,MATCH($H$4,[3]!CurveType,0))</f>
        <v>0</v>
      </c>
      <c r="I126" s="49"/>
      <c r="J126" s="49">
        <f t="shared" si="61"/>
        <v>0</v>
      </c>
      <c r="K126" s="61"/>
      <c r="L126" s="49"/>
      <c r="M126" s="49"/>
      <c r="N126" s="49">
        <f t="shared" si="54"/>
        <v>4.46</v>
      </c>
      <c r="O126" s="49">
        <f>Summary!$E$16</f>
        <v>5.7313275623318276</v>
      </c>
      <c r="P126" s="49"/>
      <c r="Q126" s="61">
        <f>VLOOKUP($A126,[3]!CurveTable,MATCH($Q$4,[3]!CurveType,0))</f>
        <v>0.17</v>
      </c>
      <c r="R126" s="61">
        <f>Q126+Summary!$C$26</f>
        <v>0.17</v>
      </c>
      <c r="S126" s="61"/>
      <c r="T126" s="70">
        <f t="shared" si="55"/>
        <v>41883</v>
      </c>
      <c r="U126" s="69">
        <f t="shared" si="50"/>
        <v>4878</v>
      </c>
      <c r="W126" s="7">
        <f t="shared" si="62"/>
        <v>30</v>
      </c>
      <c r="X126" s="51">
        <f t="shared" si="63"/>
        <v>41883</v>
      </c>
      <c r="Y126" s="7">
        <f t="shared" si="64"/>
        <v>4878</v>
      </c>
      <c r="Z126" s="60">
        <f>VLOOKUP($A126,[3]!CurveTable,MATCH($Z$4,[3]!CurveType,0))</f>
        <v>6.3846514290379505E-2</v>
      </c>
      <c r="AA126" s="55">
        <f t="shared" si="65"/>
        <v>0.43198780407893655</v>
      </c>
      <c r="AB126" s="7">
        <f t="shared" si="66"/>
        <v>1</v>
      </c>
      <c r="AC126" s="7">
        <f t="shared" si="67"/>
        <v>30</v>
      </c>
      <c r="AD126" s="43">
        <f t="shared" si="68"/>
        <v>12968482.053372461</v>
      </c>
      <c r="AE126" s="43">
        <f t="shared" si="69"/>
        <v>0</v>
      </c>
      <c r="AF126" s="43">
        <f t="shared" si="70"/>
        <v>12968482.053372461</v>
      </c>
      <c r="AG126" s="43">
        <f t="shared" si="71"/>
        <v>0</v>
      </c>
      <c r="AH126" s="43">
        <f t="shared" si="72"/>
        <v>0</v>
      </c>
      <c r="AI126" s="43">
        <f t="shared" si="73"/>
        <v>0</v>
      </c>
      <c r="AJ126" s="43">
        <f t="shared" si="74"/>
        <v>0</v>
      </c>
      <c r="AK126" s="43">
        <f t="shared" si="75"/>
        <v>0</v>
      </c>
      <c r="AL126" s="43">
        <f t="shared" si="76"/>
        <v>0</v>
      </c>
      <c r="AM126" s="53"/>
      <c r="AO126" s="14">
        <f>_xll.EURO(N126,O126,Z126,Z126,R126,U126,1,0)</f>
        <v>0.29983222800264531</v>
      </c>
      <c r="AP126" s="90">
        <f t="shared" si="59"/>
        <v>1848276.7913326668</v>
      </c>
      <c r="AQ126" s="7">
        <f>_xll.EURO(N126,O126,Z126,Z126,R126,U126,1,1)</f>
        <v>0.19733151626207973</v>
      </c>
      <c r="AR126" s="7">
        <f>AQ126+Put!AQ126</f>
        <v>0.31570044607117553</v>
      </c>
      <c r="AS126" s="90">
        <f t="shared" si="56"/>
        <v>1946094.3587477724</v>
      </c>
      <c r="AT126" s="42">
        <f t="shared" si="57"/>
        <v>194.60943587477723</v>
      </c>
    </row>
    <row r="127" spans="1:46">
      <c r="A127" s="47">
        <f t="shared" si="52"/>
        <v>41913</v>
      </c>
      <c r="B127" s="48">
        <f t="shared" si="58"/>
        <v>205479</v>
      </c>
      <c r="C127" s="40">
        <f t="shared" si="49"/>
        <v>6369849</v>
      </c>
      <c r="D127" s="40">
        <f t="shared" si="60"/>
        <v>2736062.7996091195</v>
      </c>
      <c r="E127" s="61">
        <f>VLOOKUP($A127,[3]!CurveTable,MATCH($E$4,[3]!CurveType,0))</f>
        <v>4.9000000000000004</v>
      </c>
      <c r="F127" s="50"/>
      <c r="G127" s="49">
        <f t="shared" si="53"/>
        <v>4.9000000000000004</v>
      </c>
      <c r="H127" s="61">
        <f>VLOOKUP($A127,[3]!CurveTable,MATCH($H$4,[3]!CurveType,0))</f>
        <v>0</v>
      </c>
      <c r="I127" s="49"/>
      <c r="J127" s="49">
        <f t="shared" si="61"/>
        <v>0</v>
      </c>
      <c r="K127" s="61"/>
      <c r="L127" s="49"/>
      <c r="M127" s="49"/>
      <c r="N127" s="49">
        <f t="shared" si="54"/>
        <v>4.49</v>
      </c>
      <c r="O127" s="49">
        <f>Summary!$E$16</f>
        <v>5.7313275623318276</v>
      </c>
      <c r="P127" s="49"/>
      <c r="Q127" s="61">
        <f>VLOOKUP($A127,[3]!CurveTable,MATCH($Q$4,[3]!CurveType,0))</f>
        <v>0.17</v>
      </c>
      <c r="R127" s="61">
        <f>Q127+Summary!$C$26</f>
        <v>0.17</v>
      </c>
      <c r="S127" s="61"/>
      <c r="T127" s="70">
        <f t="shared" si="55"/>
        <v>41913</v>
      </c>
      <c r="U127" s="69">
        <f t="shared" si="50"/>
        <v>4908</v>
      </c>
      <c r="W127" s="7">
        <f t="shared" si="62"/>
        <v>31</v>
      </c>
      <c r="X127" s="51">
        <f t="shared" si="63"/>
        <v>41913</v>
      </c>
      <c r="Y127" s="7">
        <f t="shared" si="64"/>
        <v>4908</v>
      </c>
      <c r="Z127" s="60">
        <f>VLOOKUP($A127,[3]!CurveTable,MATCH($Z$4,[3]!CurveType,0))</f>
        <v>6.3887660443441505E-2</v>
      </c>
      <c r="AA127" s="55">
        <f t="shared" si="65"/>
        <v>0.42953338448197431</v>
      </c>
      <c r="AB127" s="7">
        <f t="shared" si="66"/>
        <v>1</v>
      </c>
      <c r="AC127" s="7">
        <f t="shared" si="67"/>
        <v>31</v>
      </c>
      <c r="AD127" s="43">
        <f t="shared" si="68"/>
        <v>13406707.718084687</v>
      </c>
      <c r="AE127" s="43">
        <f t="shared" si="69"/>
        <v>0</v>
      </c>
      <c r="AF127" s="43">
        <f t="shared" si="70"/>
        <v>13406707.718084687</v>
      </c>
      <c r="AG127" s="43">
        <f t="shared" si="71"/>
        <v>0</v>
      </c>
      <c r="AH127" s="43">
        <f t="shared" si="72"/>
        <v>0</v>
      </c>
      <c r="AI127" s="43">
        <f t="shared" si="73"/>
        <v>0</v>
      </c>
      <c r="AJ127" s="43">
        <f t="shared" si="74"/>
        <v>0</v>
      </c>
      <c r="AK127" s="43">
        <f t="shared" si="75"/>
        <v>0</v>
      </c>
      <c r="AL127" s="43">
        <f t="shared" si="76"/>
        <v>0</v>
      </c>
      <c r="AM127" s="53"/>
      <c r="AO127" s="14">
        <f>_xll.EURO(N127,O127,Z127,Z127,R127,U127,1,0)</f>
        <v>0.30545541741591209</v>
      </c>
      <c r="AP127" s="90">
        <f t="shared" si="59"/>
        <v>1945704.8851713303</v>
      </c>
      <c r="AQ127" s="7">
        <f>_xll.EURO(N127,O127,Z127,Z127,R127,U127,1,1)</f>
        <v>0.19837172637413064</v>
      </c>
      <c r="AR127" s="7">
        <f>AQ127+Put!AQ127</f>
        <v>0.31451873653046536</v>
      </c>
      <c r="AS127" s="90">
        <f t="shared" si="56"/>
        <v>2003436.8593698482</v>
      </c>
      <c r="AT127" s="42">
        <f t="shared" si="57"/>
        <v>200.34368593698483</v>
      </c>
    </row>
    <row r="128" spans="1:46">
      <c r="A128" s="47">
        <f t="shared" si="52"/>
        <v>41944</v>
      </c>
      <c r="B128" s="48">
        <f t="shared" si="58"/>
        <v>205479</v>
      </c>
      <c r="C128" s="40">
        <f t="shared" si="49"/>
        <v>6164370</v>
      </c>
      <c r="D128" s="40">
        <f t="shared" si="60"/>
        <v>2632240.6479052529</v>
      </c>
      <c r="E128" s="61">
        <f>VLOOKUP($A128,[3]!CurveTable,MATCH($E$4,[3]!CurveType,0))</f>
        <v>5.01</v>
      </c>
      <c r="F128" s="50"/>
      <c r="G128" s="49">
        <f t="shared" si="53"/>
        <v>5.01</v>
      </c>
      <c r="H128" s="61">
        <f>VLOOKUP($A128,[3]!CurveTable,MATCH($H$4,[3]!CurveType,0))</f>
        <v>0</v>
      </c>
      <c r="I128" s="49"/>
      <c r="J128" s="49">
        <f t="shared" si="61"/>
        <v>0</v>
      </c>
      <c r="K128" s="61"/>
      <c r="L128" s="49"/>
      <c r="M128" s="49"/>
      <c r="N128" s="49">
        <f t="shared" si="54"/>
        <v>4.5999999999999996</v>
      </c>
      <c r="O128" s="49">
        <f>Summary!$E$16</f>
        <v>5.7313275623318276</v>
      </c>
      <c r="P128" s="49"/>
      <c r="Q128" s="61">
        <f>VLOOKUP($A128,[3]!CurveTable,MATCH($Q$4,[3]!CurveType,0))</f>
        <v>0.17</v>
      </c>
      <c r="R128" s="61">
        <f>Q128+Summary!$C$26</f>
        <v>0.17</v>
      </c>
      <c r="S128" s="61"/>
      <c r="T128" s="70">
        <f t="shared" si="55"/>
        <v>41944</v>
      </c>
      <c r="U128" s="69">
        <f t="shared" si="50"/>
        <v>4939</v>
      </c>
      <c r="W128" s="7">
        <f t="shared" si="62"/>
        <v>30</v>
      </c>
      <c r="X128" s="51">
        <f t="shared" si="63"/>
        <v>41944</v>
      </c>
      <c r="Y128" s="7">
        <f t="shared" si="64"/>
        <v>4939</v>
      </c>
      <c r="Z128" s="60">
        <f>VLOOKUP($A128,[3]!CurveTable,MATCH($Z$4,[3]!CurveType,0))</f>
        <v>6.3930178135529495E-2</v>
      </c>
      <c r="AA128" s="55">
        <f t="shared" si="65"/>
        <v>0.42700886674635896</v>
      </c>
      <c r="AB128" s="7">
        <f t="shared" si="66"/>
        <v>1</v>
      </c>
      <c r="AC128" s="7">
        <f t="shared" si="67"/>
        <v>30</v>
      </c>
      <c r="AD128" s="43">
        <f t="shared" si="68"/>
        <v>13187525.646005316</v>
      </c>
      <c r="AE128" s="43">
        <f t="shared" si="69"/>
        <v>0</v>
      </c>
      <c r="AF128" s="43">
        <f t="shared" si="70"/>
        <v>13187525.646005316</v>
      </c>
      <c r="AG128" s="43">
        <f t="shared" si="71"/>
        <v>0</v>
      </c>
      <c r="AH128" s="43">
        <f t="shared" si="72"/>
        <v>0</v>
      </c>
      <c r="AI128" s="43">
        <f t="shared" si="73"/>
        <v>0</v>
      </c>
      <c r="AJ128" s="43">
        <f t="shared" si="74"/>
        <v>0</v>
      </c>
      <c r="AK128" s="43">
        <f t="shared" si="75"/>
        <v>0</v>
      </c>
      <c r="AL128" s="43">
        <f t="shared" si="76"/>
        <v>0</v>
      </c>
      <c r="AM128" s="53"/>
      <c r="AO128" s="14">
        <f>_xll.EURO(N128,O128,Z128,Z128,R128,U128,1,0)</f>
        <v>0.32719688612121145</v>
      </c>
      <c r="AP128" s="90">
        <f t="shared" si="59"/>
        <v>2016962.6688990123</v>
      </c>
      <c r="AQ128" s="7">
        <f>_xll.EURO(N128,O128,Z128,Z128,R128,U128,1,1)</f>
        <v>0.20405188475021385</v>
      </c>
      <c r="AR128" s="7">
        <f>AQ128+Put!AQ128</f>
        <v>0.31412511810220406</v>
      </c>
      <c r="AS128" s="90">
        <f t="shared" si="56"/>
        <v>1936383.4542756837</v>
      </c>
      <c r="AT128" s="42">
        <f t="shared" si="57"/>
        <v>193.63834542756837</v>
      </c>
    </row>
    <row r="129" spans="1:46">
      <c r="A129" s="47">
        <f t="shared" si="52"/>
        <v>41974</v>
      </c>
      <c r="B129" s="48">
        <f t="shared" si="58"/>
        <v>205479</v>
      </c>
      <c r="C129" s="40">
        <f t="shared" si="49"/>
        <v>6369849</v>
      </c>
      <c r="D129" s="40">
        <f t="shared" si="60"/>
        <v>2704491.9560572417</v>
      </c>
      <c r="E129" s="61">
        <f>VLOOKUP($A129,[3]!CurveTable,MATCH($E$4,[3]!CurveType,0))</f>
        <v>5.13</v>
      </c>
      <c r="F129" s="50"/>
      <c r="G129" s="49">
        <f t="shared" si="53"/>
        <v>5.13</v>
      </c>
      <c r="H129" s="61">
        <f>VLOOKUP($A129,[3]!CurveTable,MATCH($H$4,[3]!CurveType,0))</f>
        <v>0</v>
      </c>
      <c r="I129" s="49"/>
      <c r="J129" s="49">
        <f t="shared" si="61"/>
        <v>0</v>
      </c>
      <c r="K129" s="61"/>
      <c r="L129" s="49"/>
      <c r="M129" s="49"/>
      <c r="N129" s="49">
        <f t="shared" si="54"/>
        <v>4.72</v>
      </c>
      <c r="O129" s="49">
        <f>Summary!$E$16</f>
        <v>5.7313275623318276</v>
      </c>
      <c r="P129" s="49"/>
      <c r="Q129" s="61">
        <f>VLOOKUP($A129,[3]!CurveTable,MATCH($Q$4,[3]!CurveType,0))</f>
        <v>0.17</v>
      </c>
      <c r="R129" s="61">
        <f>Q129+Summary!$C$26</f>
        <v>0.17</v>
      </c>
      <c r="S129" s="61"/>
      <c r="T129" s="70">
        <f t="shared" si="55"/>
        <v>41974</v>
      </c>
      <c r="U129" s="69">
        <f t="shared" si="50"/>
        <v>4969</v>
      </c>
      <c r="W129" s="7">
        <f t="shared" si="62"/>
        <v>31</v>
      </c>
      <c r="X129" s="51">
        <f t="shared" si="63"/>
        <v>41974</v>
      </c>
      <c r="Y129" s="7">
        <f t="shared" si="64"/>
        <v>4969</v>
      </c>
      <c r="Z129" s="60">
        <f>VLOOKUP($A129,[3]!CurveTable,MATCH($Z$4,[3]!CurveType,0))</f>
        <v>6.3971324289733303E-2</v>
      </c>
      <c r="AA129" s="55">
        <f t="shared" si="65"/>
        <v>0.42457709061191901</v>
      </c>
      <c r="AB129" s="7">
        <f t="shared" si="66"/>
        <v>1</v>
      </c>
      <c r="AC129" s="7">
        <f t="shared" si="67"/>
        <v>31</v>
      </c>
      <c r="AD129" s="43">
        <f t="shared" si="68"/>
        <v>13874043.734573649</v>
      </c>
      <c r="AE129" s="43">
        <f t="shared" si="69"/>
        <v>0</v>
      </c>
      <c r="AF129" s="43">
        <f t="shared" si="70"/>
        <v>13874043.734573649</v>
      </c>
      <c r="AG129" s="43">
        <f t="shared" si="71"/>
        <v>0</v>
      </c>
      <c r="AH129" s="43">
        <f t="shared" si="72"/>
        <v>0</v>
      </c>
      <c r="AI129" s="43">
        <f t="shared" si="73"/>
        <v>0</v>
      </c>
      <c r="AJ129" s="43">
        <f t="shared" si="74"/>
        <v>0</v>
      </c>
      <c r="AK129" s="43">
        <f t="shared" si="75"/>
        <v>0</v>
      </c>
      <c r="AL129" s="43">
        <f t="shared" si="76"/>
        <v>0</v>
      </c>
      <c r="AM129" s="53"/>
      <c r="AO129" s="14">
        <f>_xll.EURO(N129,O129,Z129,Z129,R129,U129,1,0)</f>
        <v>0.35155529425321674</v>
      </c>
      <c r="AP129" s="90">
        <f t="shared" si="59"/>
        <v>2239354.1395435585</v>
      </c>
      <c r="AQ129" s="7">
        <f>_xll.EURO(N129,O129,Z129,Z129,R129,U129,1,1)</f>
        <v>0.21006649922394433</v>
      </c>
      <c r="AR129" s="7">
        <f>AQ129+Put!AQ129</f>
        <v>0.31398784137453106</v>
      </c>
      <c r="AS129" s="90">
        <f t="shared" si="56"/>
        <v>2000055.1373917153</v>
      </c>
      <c r="AT129" s="42">
        <f t="shared" si="57"/>
        <v>200.00551373917153</v>
      </c>
    </row>
    <row r="130" spans="1:46">
      <c r="A130" s="47">
        <f t="shared" si="52"/>
        <v>42005</v>
      </c>
      <c r="B130" s="48">
        <f t="shared" ref="B130:B193" si="77">B129</f>
        <v>205479</v>
      </c>
      <c r="C130" s="40">
        <f t="shared" ref="C130:C193" si="78">IF(AB130=0,0,IF(AND(AB130=1,$H$3=1),B130*W130,IF($H$3=2,B130,"N/A")))</f>
        <v>6369849</v>
      </c>
      <c r="D130" s="40">
        <f t="shared" ref="D130:D193" si="79">C130*AA130</f>
        <v>2688559.7737923693</v>
      </c>
      <c r="E130" s="61">
        <f>VLOOKUP($A130,[3]!CurveTable,MATCH($E$4,[3]!CurveType,0))</f>
        <v>5.21</v>
      </c>
      <c r="F130" s="50"/>
      <c r="G130" s="49">
        <f t="shared" ref="G130:G193" si="80">E130</f>
        <v>5.21</v>
      </c>
      <c r="H130" s="61">
        <f>VLOOKUP($A130,[3]!CurveTable,MATCH($H$4,[3]!CurveType,0))</f>
        <v>0</v>
      </c>
      <c r="I130" s="49"/>
      <c r="J130" s="49">
        <f t="shared" ref="J130:J193" si="81">H130</f>
        <v>0</v>
      </c>
      <c r="K130" s="61"/>
      <c r="L130" s="49"/>
      <c r="M130" s="49"/>
      <c r="N130" s="49">
        <f t="shared" si="54"/>
        <v>4.8</v>
      </c>
      <c r="O130" s="49">
        <f>Summary!$E$16</f>
        <v>5.7313275623318276</v>
      </c>
      <c r="P130" s="49"/>
      <c r="Q130" s="61">
        <f>VLOOKUP($A130,[3]!CurveTable,MATCH($Q$4,[3]!CurveType,0))</f>
        <v>0.17</v>
      </c>
      <c r="R130" s="61">
        <f>Q130+Summary!$C$26</f>
        <v>0.17</v>
      </c>
      <c r="S130" s="61"/>
      <c r="T130" s="70">
        <f t="shared" ref="T130:T193" si="82">X130</f>
        <v>42005</v>
      </c>
      <c r="U130" s="69">
        <f t="shared" si="50"/>
        <v>5000</v>
      </c>
      <c r="W130" s="7">
        <f t="shared" ref="W130:W193" si="83">A131-A130</f>
        <v>31</v>
      </c>
      <c r="X130" s="51">
        <f t="shared" ref="X130:X193" si="84">CHOOSE(F$3,A131+24,A130)</f>
        <v>42005</v>
      </c>
      <c r="Y130" s="7">
        <f t="shared" ref="Y130:Y193" si="85">X130-C$3</f>
        <v>5000</v>
      </c>
      <c r="Z130" s="60">
        <f>VLOOKUP($A130,[3]!CurveTable,MATCH($Z$4,[3]!CurveType,0))</f>
        <v>6.4013841983000808E-2</v>
      </c>
      <c r="AA130" s="55">
        <f t="shared" ref="AA130:AA193" si="86">1/(1+CHOOSE(F$3,(Z131+($K$3/10000))/2,(Z130+($K$3/10000))/2))^(2*Y130/365.25)</f>
        <v>0.42207590380751087</v>
      </c>
      <c r="AB130" s="7">
        <f t="shared" ref="AB130:AB193" si="87">IF(AND(mthbeg&lt;=A130,mthend&gt;=A130),1,0)</f>
        <v>1</v>
      </c>
      <c r="AC130" s="7">
        <f t="shared" ref="AC130:AC193" si="88">W130*AB130</f>
        <v>31</v>
      </c>
      <c r="AD130" s="43">
        <f t="shared" ref="AD130:AD193" si="89">$D130*E130</f>
        <v>14007396.421458244</v>
      </c>
      <c r="AE130" s="43">
        <f t="shared" ref="AE130:AE193" si="90">$D130*F130</f>
        <v>0</v>
      </c>
      <c r="AF130" s="43">
        <f t="shared" ref="AF130:AF193" si="91">$D130*G130</f>
        <v>14007396.421458244</v>
      </c>
      <c r="AG130" s="43">
        <f t="shared" ref="AG130:AG193" si="92">$D130*H130</f>
        <v>0</v>
      </c>
      <c r="AH130" s="43">
        <f t="shared" ref="AH130:AH193" si="93">$D130*I130</f>
        <v>0</v>
      </c>
      <c r="AI130" s="43">
        <f t="shared" ref="AI130:AI193" si="94">$D130*J130</f>
        <v>0</v>
      </c>
      <c r="AJ130" s="43">
        <f t="shared" ref="AJ130:AJ193" si="95">$D130*K130</f>
        <v>0</v>
      </c>
      <c r="AK130" s="43">
        <f t="shared" ref="AK130:AK193" si="96">$D130*L130</f>
        <v>0</v>
      </c>
      <c r="AL130" s="43">
        <f t="shared" ref="AL130:AL193" si="97">$D130*M130</f>
        <v>0</v>
      </c>
      <c r="AM130" s="53"/>
      <c r="AO130" s="14">
        <f>_xll.EURO(N130,O130,Z130,Z130,R130,U130,1,0)</f>
        <v>0.36788757991182863</v>
      </c>
      <c r="AP130" s="90">
        <f t="shared" ref="AP130:AP193" si="98">AO130*C130</f>
        <v>2343388.3330137818</v>
      </c>
      <c r="AQ130" s="7">
        <f>_xll.EURO(N130,O130,Z130,Z130,R130,U130,1,1)</f>
        <v>0.21356641635843876</v>
      </c>
      <c r="AR130" s="7">
        <f>AQ130+Put!AQ130</f>
        <v>0.31339721453014363</v>
      </c>
      <c r="AS130" s="90">
        <f t="shared" si="56"/>
        <v>1996292.9335776209</v>
      </c>
      <c r="AT130" s="42">
        <f t="shared" si="57"/>
        <v>199.62929335776209</v>
      </c>
    </row>
    <row r="131" spans="1:46">
      <c r="A131" s="47">
        <f t="shared" si="52"/>
        <v>42036</v>
      </c>
      <c r="B131" s="48">
        <f t="shared" si="77"/>
        <v>205479</v>
      </c>
      <c r="C131" s="40">
        <f t="shared" si="78"/>
        <v>5753412</v>
      </c>
      <c r="D131" s="40">
        <f t="shared" si="79"/>
        <v>2414054.1309241774</v>
      </c>
      <c r="E131" s="61">
        <f>VLOOKUP($A131,[3]!CurveTable,MATCH($E$4,[3]!CurveType,0))</f>
        <v>5.09</v>
      </c>
      <c r="F131" s="50"/>
      <c r="G131" s="49">
        <f t="shared" si="80"/>
        <v>5.09</v>
      </c>
      <c r="H131" s="61">
        <f>VLOOKUP($A131,[3]!CurveTable,MATCH($H$4,[3]!CurveType,0))</f>
        <v>0</v>
      </c>
      <c r="I131" s="49"/>
      <c r="J131" s="49">
        <f t="shared" si="81"/>
        <v>0</v>
      </c>
      <c r="K131" s="61"/>
      <c r="L131" s="49"/>
      <c r="M131" s="49"/>
      <c r="N131" s="49">
        <f t="shared" si="54"/>
        <v>4.68</v>
      </c>
      <c r="O131" s="49">
        <f>Summary!$E$16</f>
        <v>5.7313275623318276</v>
      </c>
      <c r="P131" s="49"/>
      <c r="Q131" s="61">
        <f>VLOOKUP($A131,[3]!CurveTable,MATCH($Q$4,[3]!CurveType,0))</f>
        <v>0.17</v>
      </c>
      <c r="R131" s="61">
        <f>Q131+Summary!$C$26</f>
        <v>0.17</v>
      </c>
      <c r="S131" s="61"/>
      <c r="T131" s="70">
        <f t="shared" si="82"/>
        <v>42036</v>
      </c>
      <c r="U131" s="69">
        <f t="shared" si="50"/>
        <v>5031</v>
      </c>
      <c r="W131" s="7">
        <f t="shared" si="83"/>
        <v>28</v>
      </c>
      <c r="X131" s="51">
        <f t="shared" si="84"/>
        <v>42036</v>
      </c>
      <c r="Y131" s="7">
        <f t="shared" si="85"/>
        <v>5031</v>
      </c>
      <c r="Z131" s="60">
        <f>VLOOKUP($A131,[3]!CurveTable,MATCH($Z$4,[3]!CurveType,0))</f>
        <v>6.4056359676867305E-2</v>
      </c>
      <c r="AA131" s="55">
        <f t="shared" si="86"/>
        <v>0.41958652203669355</v>
      </c>
      <c r="AB131" s="7">
        <f t="shared" si="87"/>
        <v>1</v>
      </c>
      <c r="AC131" s="7">
        <f t="shared" si="88"/>
        <v>28</v>
      </c>
      <c r="AD131" s="43">
        <f t="shared" si="89"/>
        <v>12287535.526404062</v>
      </c>
      <c r="AE131" s="43">
        <f t="shared" si="90"/>
        <v>0</v>
      </c>
      <c r="AF131" s="43">
        <f t="shared" si="91"/>
        <v>12287535.526404062</v>
      </c>
      <c r="AG131" s="43">
        <f t="shared" si="92"/>
        <v>0</v>
      </c>
      <c r="AH131" s="43">
        <f t="shared" si="93"/>
        <v>0</v>
      </c>
      <c r="AI131" s="43">
        <f t="shared" si="94"/>
        <v>0</v>
      </c>
      <c r="AJ131" s="43">
        <f t="shared" si="95"/>
        <v>0</v>
      </c>
      <c r="AK131" s="43">
        <f t="shared" si="96"/>
        <v>0</v>
      </c>
      <c r="AL131" s="43">
        <f t="shared" si="97"/>
        <v>0</v>
      </c>
      <c r="AM131" s="53"/>
      <c r="AO131" s="14">
        <f>_xll.EURO(N131,O131,Z131,Z131,R131,U131,1,0)</f>
        <v>0.3421068065015318</v>
      </c>
      <c r="AP131" s="90">
        <f t="shared" si="98"/>
        <v>1968281.405807591</v>
      </c>
      <c r="AQ131" s="7">
        <f>_xll.EURO(N131,O131,Z131,Z131,R131,U131,1,1)</f>
        <v>0.2059653982181813</v>
      </c>
      <c r="AR131" s="7">
        <f>AQ131+Put!AQ131</f>
        <v>0.31046089220780737</v>
      </c>
      <c r="AS131" s="90">
        <f t="shared" si="56"/>
        <v>1786209.4227591055</v>
      </c>
      <c r="AT131" s="42">
        <f t="shared" si="57"/>
        <v>178.62094227591055</v>
      </c>
    </row>
    <row r="132" spans="1:46">
      <c r="A132" s="47">
        <f t="shared" si="52"/>
        <v>42064</v>
      </c>
      <c r="B132" s="48">
        <f t="shared" si="77"/>
        <v>205479</v>
      </c>
      <c r="C132" s="40">
        <f t="shared" si="78"/>
        <v>6369849</v>
      </c>
      <c r="D132" s="40">
        <f t="shared" si="79"/>
        <v>2658444.796873997</v>
      </c>
      <c r="E132" s="61">
        <f>VLOOKUP($A132,[3]!CurveTable,MATCH($E$4,[3]!CurveType,0))</f>
        <v>4.9510000000000005</v>
      </c>
      <c r="F132" s="50"/>
      <c r="G132" s="49">
        <f t="shared" si="80"/>
        <v>4.9510000000000005</v>
      </c>
      <c r="H132" s="61">
        <f>VLOOKUP($A132,[3]!CurveTable,MATCH($H$4,[3]!CurveType,0))</f>
        <v>0</v>
      </c>
      <c r="I132" s="49"/>
      <c r="J132" s="49">
        <f t="shared" si="81"/>
        <v>0</v>
      </c>
      <c r="K132" s="61"/>
      <c r="L132" s="49"/>
      <c r="M132" s="49"/>
      <c r="N132" s="49">
        <f t="shared" si="54"/>
        <v>4.5410000000000004</v>
      </c>
      <c r="O132" s="49">
        <f>Summary!$E$16</f>
        <v>5.7313275623318276</v>
      </c>
      <c r="P132" s="49"/>
      <c r="Q132" s="61">
        <f>VLOOKUP($A132,[3]!CurveTable,MATCH($Q$4,[3]!CurveType,0))</f>
        <v>0.17</v>
      </c>
      <c r="R132" s="61">
        <f>Q132+Summary!$C$26</f>
        <v>0.17</v>
      </c>
      <c r="S132" s="61"/>
      <c r="T132" s="70">
        <f t="shared" si="82"/>
        <v>42064</v>
      </c>
      <c r="U132" s="69">
        <f t="shared" si="50"/>
        <v>5059</v>
      </c>
      <c r="W132" s="7">
        <f t="shared" si="83"/>
        <v>31</v>
      </c>
      <c r="X132" s="51">
        <f t="shared" si="84"/>
        <v>42064</v>
      </c>
      <c r="Y132" s="7">
        <f t="shared" si="85"/>
        <v>5059</v>
      </c>
      <c r="Z132" s="60">
        <f>VLOOKUP($A132,[3]!CurveTable,MATCH($Z$4,[3]!CurveType,0))</f>
        <v>6.4094762755714005E-2</v>
      </c>
      <c r="AA132" s="55">
        <f t="shared" si="86"/>
        <v>0.41734816584725898</v>
      </c>
      <c r="AB132" s="7">
        <f t="shared" si="87"/>
        <v>1</v>
      </c>
      <c r="AC132" s="7">
        <f t="shared" si="88"/>
        <v>31</v>
      </c>
      <c r="AD132" s="43">
        <f t="shared" si="89"/>
        <v>13161960.189323161</v>
      </c>
      <c r="AE132" s="43">
        <f t="shared" si="90"/>
        <v>0</v>
      </c>
      <c r="AF132" s="43">
        <f t="shared" si="91"/>
        <v>13161960.189323161</v>
      </c>
      <c r="AG132" s="43">
        <f t="shared" si="92"/>
        <v>0</v>
      </c>
      <c r="AH132" s="43">
        <f t="shared" si="93"/>
        <v>0</v>
      </c>
      <c r="AI132" s="43">
        <f t="shared" si="94"/>
        <v>0</v>
      </c>
      <c r="AJ132" s="43">
        <f t="shared" si="95"/>
        <v>0</v>
      </c>
      <c r="AK132" s="43">
        <f t="shared" si="96"/>
        <v>0</v>
      </c>
      <c r="AL132" s="43">
        <f t="shared" si="97"/>
        <v>0</v>
      </c>
      <c r="AM132" s="53"/>
      <c r="AO132" s="14">
        <f>_xll.EURO(N132,O132,Z132,Z132,R132,U132,1,0)</f>
        <v>0.31362396884106958</v>
      </c>
      <c r="AP132" s="90">
        <f t="shared" si="98"/>
        <v>1997737.3242983182</v>
      </c>
      <c r="AQ132" s="7">
        <f>_xll.EURO(N132,O132,Z132,Z132,R132,U132,1,1)</f>
        <v>0.19731650816054633</v>
      </c>
      <c r="AR132" s="7">
        <f>AQ132+Put!AQ132</f>
        <v>0.3076219517684724</v>
      </c>
      <c r="AS132" s="90">
        <f t="shared" si="56"/>
        <v>1959505.3818504522</v>
      </c>
      <c r="AT132" s="42">
        <f t="shared" si="57"/>
        <v>195.95053818504522</v>
      </c>
    </row>
    <row r="133" spans="1:46">
      <c r="A133" s="47">
        <f t="shared" si="52"/>
        <v>42095</v>
      </c>
      <c r="B133" s="48">
        <f t="shared" si="77"/>
        <v>205479</v>
      </c>
      <c r="C133" s="40">
        <f t="shared" si="78"/>
        <v>6164370</v>
      </c>
      <c r="D133" s="40">
        <f t="shared" si="79"/>
        <v>2557480.9474729109</v>
      </c>
      <c r="E133" s="61">
        <f>VLOOKUP($A133,[3]!CurveTable,MATCH($E$4,[3]!CurveType,0))</f>
        <v>4.7810000000000006</v>
      </c>
      <c r="F133" s="50"/>
      <c r="G133" s="49">
        <f t="shared" si="80"/>
        <v>4.7810000000000006</v>
      </c>
      <c r="H133" s="61">
        <f>VLOOKUP($A133,[3]!CurveTable,MATCH($H$4,[3]!CurveType,0))</f>
        <v>0</v>
      </c>
      <c r="I133" s="49"/>
      <c r="J133" s="49">
        <f t="shared" si="81"/>
        <v>0</v>
      </c>
      <c r="K133" s="61"/>
      <c r="L133" s="49"/>
      <c r="M133" s="49"/>
      <c r="N133" s="49">
        <f t="shared" si="54"/>
        <v>4.3710000000000004</v>
      </c>
      <c r="O133" s="49">
        <f>Summary!$E$16</f>
        <v>5.7313275623318276</v>
      </c>
      <c r="P133" s="49"/>
      <c r="Q133" s="61">
        <f>VLOOKUP($A133,[3]!CurveTable,MATCH($Q$4,[3]!CurveType,0))</f>
        <v>0.17</v>
      </c>
      <c r="R133" s="61">
        <f>Q133+Summary!$C$26</f>
        <v>0.17</v>
      </c>
      <c r="S133" s="61"/>
      <c r="T133" s="70">
        <f t="shared" si="82"/>
        <v>42095</v>
      </c>
      <c r="U133" s="69">
        <f t="shared" si="50"/>
        <v>5090</v>
      </c>
      <c r="W133" s="7">
        <f t="shared" si="83"/>
        <v>30</v>
      </c>
      <c r="X133" s="51">
        <f t="shared" si="84"/>
        <v>42095</v>
      </c>
      <c r="Y133" s="7">
        <f t="shared" si="85"/>
        <v>5090</v>
      </c>
      <c r="Z133" s="60">
        <f>VLOOKUP($A133,[3]!CurveTable,MATCH($Z$4,[3]!CurveType,0))</f>
        <v>6.4137280450721396E-2</v>
      </c>
      <c r="AA133" s="55">
        <f t="shared" si="86"/>
        <v>0.41488115532859171</v>
      </c>
      <c r="AB133" s="7">
        <f t="shared" si="87"/>
        <v>1</v>
      </c>
      <c r="AC133" s="7">
        <f t="shared" si="88"/>
        <v>30</v>
      </c>
      <c r="AD133" s="43">
        <f t="shared" si="89"/>
        <v>12227316.409867989</v>
      </c>
      <c r="AE133" s="43">
        <f t="shared" si="90"/>
        <v>0</v>
      </c>
      <c r="AF133" s="43">
        <f t="shared" si="91"/>
        <v>12227316.409867989</v>
      </c>
      <c r="AG133" s="43">
        <f t="shared" si="92"/>
        <v>0</v>
      </c>
      <c r="AH133" s="43">
        <f t="shared" si="93"/>
        <v>0</v>
      </c>
      <c r="AI133" s="43">
        <f t="shared" si="94"/>
        <v>0</v>
      </c>
      <c r="AJ133" s="43">
        <f t="shared" si="95"/>
        <v>0</v>
      </c>
      <c r="AK133" s="43">
        <f t="shared" si="96"/>
        <v>0</v>
      </c>
      <c r="AL133" s="43">
        <f t="shared" si="97"/>
        <v>0</v>
      </c>
      <c r="AM133" s="53"/>
      <c r="AO133" s="14">
        <f>_xll.EURO(N133,O133,Z133,Z133,R133,U133,1,0)</f>
        <v>0.28059708159865493</v>
      </c>
      <c r="AP133" s="90">
        <f t="shared" si="98"/>
        <v>1729704.2318943006</v>
      </c>
      <c r="AQ133" s="7">
        <f>_xll.EURO(N133,O133,Z133,Z133,R133,U133,1,1)</f>
        <v>0.18669036214180759</v>
      </c>
      <c r="AR133" s="7">
        <f>AQ133+Put!AQ133</f>
        <v>0.30457625809432831</v>
      </c>
      <c r="AS133" s="90">
        <f t="shared" si="56"/>
        <v>1877520.7481089346</v>
      </c>
      <c r="AT133" s="42">
        <f t="shared" si="57"/>
        <v>187.75207481089345</v>
      </c>
    </row>
    <row r="134" spans="1:46">
      <c r="A134" s="47">
        <f t="shared" si="52"/>
        <v>42125</v>
      </c>
      <c r="B134" s="48">
        <f t="shared" si="77"/>
        <v>205479</v>
      </c>
      <c r="C134" s="40">
        <f t="shared" si="78"/>
        <v>6369849</v>
      </c>
      <c r="D134" s="40">
        <f t="shared" si="79"/>
        <v>2627593.7311041718</v>
      </c>
      <c r="E134" s="61">
        <f>VLOOKUP($A134,[3]!CurveTable,MATCH($E$4,[3]!CurveType,0))</f>
        <v>4.84</v>
      </c>
      <c r="F134" s="50"/>
      <c r="G134" s="49">
        <f t="shared" si="80"/>
        <v>4.84</v>
      </c>
      <c r="H134" s="61">
        <f>VLOOKUP($A134,[3]!CurveTable,MATCH($H$4,[3]!CurveType,0))</f>
        <v>0</v>
      </c>
      <c r="I134" s="49"/>
      <c r="J134" s="49">
        <f t="shared" si="81"/>
        <v>0</v>
      </c>
      <c r="K134" s="61"/>
      <c r="L134" s="49"/>
      <c r="M134" s="49"/>
      <c r="N134" s="49">
        <f t="shared" si="54"/>
        <v>4.43</v>
      </c>
      <c r="O134" s="49">
        <f>Summary!$E$16</f>
        <v>5.7313275623318276</v>
      </c>
      <c r="P134" s="49"/>
      <c r="Q134" s="61">
        <f>VLOOKUP($A134,[3]!CurveTable,MATCH($Q$4,[3]!CurveType,0))</f>
        <v>0.17</v>
      </c>
      <c r="R134" s="61">
        <f>Q134+Summary!$C$26</f>
        <v>0.17</v>
      </c>
      <c r="S134" s="61"/>
      <c r="T134" s="70">
        <f t="shared" si="82"/>
        <v>42125</v>
      </c>
      <c r="U134" s="69">
        <f t="shared" si="50"/>
        <v>5120</v>
      </c>
      <c r="W134" s="7">
        <f t="shared" si="83"/>
        <v>31</v>
      </c>
      <c r="X134" s="51">
        <f t="shared" si="84"/>
        <v>42125</v>
      </c>
      <c r="Y134" s="7">
        <f t="shared" si="85"/>
        <v>5120</v>
      </c>
      <c r="Z134" s="60">
        <f>VLOOKUP($A134,[3]!CurveTable,MATCH($Z$4,[3]!CurveType,0))</f>
        <v>6.4178426607750999E-2</v>
      </c>
      <c r="AA134" s="55">
        <f t="shared" si="86"/>
        <v>0.41250486959803473</v>
      </c>
      <c r="AB134" s="7">
        <f t="shared" si="87"/>
        <v>1</v>
      </c>
      <c r="AC134" s="7">
        <f t="shared" si="88"/>
        <v>31</v>
      </c>
      <c r="AD134" s="43">
        <f t="shared" si="89"/>
        <v>12717553.658544192</v>
      </c>
      <c r="AE134" s="43">
        <f t="shared" si="90"/>
        <v>0</v>
      </c>
      <c r="AF134" s="43">
        <f t="shared" si="91"/>
        <v>12717553.658544192</v>
      </c>
      <c r="AG134" s="43">
        <f t="shared" si="92"/>
        <v>0</v>
      </c>
      <c r="AH134" s="43">
        <f t="shared" si="93"/>
        <v>0</v>
      </c>
      <c r="AI134" s="43">
        <f t="shared" si="94"/>
        <v>0</v>
      </c>
      <c r="AJ134" s="43">
        <f t="shared" si="95"/>
        <v>0</v>
      </c>
      <c r="AK134" s="43">
        <f t="shared" si="96"/>
        <v>0</v>
      </c>
      <c r="AL134" s="43">
        <f t="shared" si="97"/>
        <v>0</v>
      </c>
      <c r="AM134" s="53"/>
      <c r="AO134" s="14">
        <f>_xll.EURO(N134,O134,Z134,Z134,R134,U134,1,0)</f>
        <v>0.2913503761357904</v>
      </c>
      <c r="AP134" s="90">
        <f t="shared" si="98"/>
        <v>1855857.9020781883</v>
      </c>
      <c r="AQ134" s="7">
        <f>_xll.EURO(N134,O134,Z134,Z134,R134,U134,1,1)</f>
        <v>0.18935695489657692</v>
      </c>
      <c r="AR134" s="7">
        <f>AQ134+Put!AQ134</f>
        <v>0.3036183544705589</v>
      </c>
      <c r="AS134" s="90">
        <f t="shared" si="56"/>
        <v>1934003.0716059352</v>
      </c>
      <c r="AT134" s="42">
        <f t="shared" si="57"/>
        <v>193.40030716059351</v>
      </c>
    </row>
    <row r="135" spans="1:46">
      <c r="A135" s="47">
        <f t="shared" si="52"/>
        <v>42156</v>
      </c>
      <c r="B135" s="48">
        <f t="shared" si="77"/>
        <v>205479</v>
      </c>
      <c r="C135" s="40">
        <f t="shared" si="78"/>
        <v>6164370</v>
      </c>
      <c r="D135" s="40">
        <f t="shared" si="79"/>
        <v>2527766.8361101481</v>
      </c>
      <c r="E135" s="61">
        <f>VLOOKUP($A135,[3]!CurveTable,MATCH($E$4,[3]!CurveType,0))</f>
        <v>4.88</v>
      </c>
      <c r="F135" s="50"/>
      <c r="G135" s="49">
        <f t="shared" si="80"/>
        <v>4.88</v>
      </c>
      <c r="H135" s="61">
        <f>VLOOKUP($A135,[3]!CurveTable,MATCH($H$4,[3]!CurveType,0))</f>
        <v>0</v>
      </c>
      <c r="I135" s="49"/>
      <c r="J135" s="49">
        <f t="shared" si="81"/>
        <v>0</v>
      </c>
      <c r="K135" s="61"/>
      <c r="L135" s="49"/>
      <c r="M135" s="49"/>
      <c r="N135" s="49">
        <f t="shared" si="54"/>
        <v>4.47</v>
      </c>
      <c r="O135" s="49">
        <f>Summary!$E$16</f>
        <v>5.7313275623318276</v>
      </c>
      <c r="P135" s="49"/>
      <c r="Q135" s="61">
        <f>VLOOKUP($A135,[3]!CurveTable,MATCH($Q$4,[3]!CurveType,0))</f>
        <v>0.17</v>
      </c>
      <c r="R135" s="61">
        <f>Q135+Summary!$C$26</f>
        <v>0.17</v>
      </c>
      <c r="S135" s="61"/>
      <c r="T135" s="70">
        <f t="shared" si="82"/>
        <v>42156</v>
      </c>
      <c r="U135" s="69">
        <f t="shared" si="50"/>
        <v>5151</v>
      </c>
      <c r="W135" s="7">
        <f t="shared" si="83"/>
        <v>30</v>
      </c>
      <c r="X135" s="51">
        <f t="shared" si="84"/>
        <v>42156</v>
      </c>
      <c r="Y135" s="7">
        <f t="shared" si="85"/>
        <v>5151</v>
      </c>
      <c r="Z135" s="60">
        <f>VLOOKUP($A135,[3]!CurveTable,MATCH($Z$4,[3]!CurveType,0))</f>
        <v>6.4220944303938307E-2</v>
      </c>
      <c r="AA135" s="55">
        <f t="shared" si="86"/>
        <v>0.4100608555473062</v>
      </c>
      <c r="AB135" s="7">
        <f t="shared" si="87"/>
        <v>1</v>
      </c>
      <c r="AC135" s="7">
        <f t="shared" si="88"/>
        <v>30</v>
      </c>
      <c r="AD135" s="43">
        <f t="shared" si="89"/>
        <v>12335502.160217522</v>
      </c>
      <c r="AE135" s="43">
        <f t="shared" si="90"/>
        <v>0</v>
      </c>
      <c r="AF135" s="43">
        <f t="shared" si="91"/>
        <v>12335502.160217522</v>
      </c>
      <c r="AG135" s="43">
        <f t="shared" si="92"/>
        <v>0</v>
      </c>
      <c r="AH135" s="43">
        <f t="shared" si="93"/>
        <v>0</v>
      </c>
      <c r="AI135" s="43">
        <f t="shared" si="94"/>
        <v>0</v>
      </c>
      <c r="AJ135" s="43">
        <f t="shared" si="95"/>
        <v>0</v>
      </c>
      <c r="AK135" s="43">
        <f t="shared" si="96"/>
        <v>0</v>
      </c>
      <c r="AL135" s="43">
        <f t="shared" si="97"/>
        <v>0</v>
      </c>
      <c r="AM135" s="53"/>
      <c r="AO135" s="14">
        <f>_xll.EURO(N135,O135,Z135,Z135,R135,U135,1,0)</f>
        <v>0.29855156659048132</v>
      </c>
      <c r="AP135" s="90">
        <f t="shared" si="98"/>
        <v>1840382.3205433653</v>
      </c>
      <c r="AQ135" s="7">
        <f>_xll.EURO(N135,O135,Z135,Z135,R135,U135,1,1)</f>
        <v>0.19082999796449895</v>
      </c>
      <c r="AR135" s="7">
        <f>AQ135+Put!AQ135</f>
        <v>0.30246790590043926</v>
      </c>
      <c r="AS135" s="90">
        <f t="shared" si="56"/>
        <v>1864524.0850954908</v>
      </c>
      <c r="AT135" s="42">
        <f t="shared" si="57"/>
        <v>186.45240850954909</v>
      </c>
    </row>
    <row r="136" spans="1:46">
      <c r="A136" s="47">
        <f t="shared" si="52"/>
        <v>42186</v>
      </c>
      <c r="B136" s="48">
        <f t="shared" si="77"/>
        <v>205479</v>
      </c>
      <c r="C136" s="40">
        <f t="shared" si="78"/>
        <v>6369849</v>
      </c>
      <c r="D136" s="40">
        <f t="shared" si="79"/>
        <v>2597030.4902480985</v>
      </c>
      <c r="E136" s="61">
        <f>VLOOKUP($A136,[3]!CurveTable,MATCH($E$4,[3]!CurveType,0))</f>
        <v>4.9249999999999998</v>
      </c>
      <c r="F136" s="50"/>
      <c r="G136" s="49">
        <f t="shared" si="80"/>
        <v>4.9249999999999998</v>
      </c>
      <c r="H136" s="61">
        <f>VLOOKUP($A136,[3]!CurveTable,MATCH($H$4,[3]!CurveType,0))</f>
        <v>0</v>
      </c>
      <c r="I136" s="49"/>
      <c r="J136" s="49">
        <f t="shared" si="81"/>
        <v>0</v>
      </c>
      <c r="K136" s="61"/>
      <c r="L136" s="49"/>
      <c r="M136" s="49"/>
      <c r="N136" s="49">
        <f t="shared" si="54"/>
        <v>4.5149999999999997</v>
      </c>
      <c r="O136" s="49">
        <f>Summary!$E$16</f>
        <v>5.7313275623318276</v>
      </c>
      <c r="P136" s="49"/>
      <c r="Q136" s="61">
        <f>VLOOKUP($A136,[3]!CurveTable,MATCH($Q$4,[3]!CurveType,0))</f>
        <v>0.17</v>
      </c>
      <c r="R136" s="61">
        <f>Q136+Summary!$C$26</f>
        <v>0.17</v>
      </c>
      <c r="S136" s="61"/>
      <c r="T136" s="70">
        <f t="shared" si="82"/>
        <v>42186</v>
      </c>
      <c r="U136" s="69">
        <f t="shared" si="50"/>
        <v>5181</v>
      </c>
      <c r="W136" s="7">
        <f t="shared" si="83"/>
        <v>31</v>
      </c>
      <c r="X136" s="51">
        <f t="shared" si="84"/>
        <v>42186</v>
      </c>
      <c r="Y136" s="7">
        <f t="shared" si="85"/>
        <v>5181</v>
      </c>
      <c r="Z136" s="60">
        <f>VLOOKUP($A136,[3]!CurveTable,MATCH($Z$4,[3]!CurveType,0))</f>
        <v>6.4262090462109206E-2</v>
      </c>
      <c r="AA136" s="55">
        <f t="shared" si="86"/>
        <v>0.40770675886478602</v>
      </c>
      <c r="AB136" s="7">
        <f t="shared" si="87"/>
        <v>1</v>
      </c>
      <c r="AC136" s="7">
        <f t="shared" si="88"/>
        <v>31</v>
      </c>
      <c r="AD136" s="43">
        <f t="shared" si="89"/>
        <v>12790375.164471885</v>
      </c>
      <c r="AE136" s="43">
        <f t="shared" si="90"/>
        <v>0</v>
      </c>
      <c r="AF136" s="43">
        <f t="shared" si="91"/>
        <v>12790375.164471885</v>
      </c>
      <c r="AG136" s="43">
        <f t="shared" si="92"/>
        <v>0</v>
      </c>
      <c r="AH136" s="43">
        <f t="shared" si="93"/>
        <v>0</v>
      </c>
      <c r="AI136" s="43">
        <f t="shared" si="94"/>
        <v>0</v>
      </c>
      <c r="AJ136" s="43">
        <f t="shared" si="95"/>
        <v>0</v>
      </c>
      <c r="AK136" s="43">
        <f t="shared" si="96"/>
        <v>0</v>
      </c>
      <c r="AL136" s="43">
        <f t="shared" si="97"/>
        <v>0</v>
      </c>
      <c r="AM136" s="53"/>
      <c r="AO136" s="14">
        <f>_xll.EURO(N136,O136,Z136,Z136,R136,U136,1,0)</f>
        <v>0.30674334327385444</v>
      </c>
      <c r="AP136" s="90">
        <f t="shared" si="98"/>
        <v>1953908.7784096184</v>
      </c>
      <c r="AQ136" s="7">
        <f>_xll.EURO(N136,O136,Z136,Z136,R136,U136,1,1)</f>
        <v>0.19254816128587804</v>
      </c>
      <c r="AR136" s="7">
        <f>AQ136+Put!AQ136</f>
        <v>0.30142407757178241</v>
      </c>
      <c r="AS136" s="90">
        <f t="shared" si="56"/>
        <v>1920025.8590965406</v>
      </c>
      <c r="AT136" s="42">
        <f t="shared" si="57"/>
        <v>192.00258590965407</v>
      </c>
    </row>
    <row r="137" spans="1:46">
      <c r="A137" s="47">
        <f t="shared" si="52"/>
        <v>42217</v>
      </c>
      <c r="B137" s="48">
        <f t="shared" si="77"/>
        <v>205479</v>
      </c>
      <c r="C137" s="40">
        <f t="shared" si="78"/>
        <v>6369849</v>
      </c>
      <c r="D137" s="40">
        <f t="shared" si="79"/>
        <v>2581608.1098025893</v>
      </c>
      <c r="E137" s="61">
        <f>VLOOKUP($A137,[3]!CurveTable,MATCH($E$4,[3]!CurveType,0))</f>
        <v>4.96</v>
      </c>
      <c r="F137" s="50"/>
      <c r="G137" s="49">
        <f t="shared" si="80"/>
        <v>4.96</v>
      </c>
      <c r="H137" s="61">
        <f>VLOOKUP($A137,[3]!CurveTable,MATCH($H$4,[3]!CurveType,0))</f>
        <v>0</v>
      </c>
      <c r="I137" s="49"/>
      <c r="J137" s="49">
        <f t="shared" si="81"/>
        <v>0</v>
      </c>
      <c r="K137" s="61"/>
      <c r="L137" s="49"/>
      <c r="M137" s="49"/>
      <c r="N137" s="49">
        <f t="shared" si="54"/>
        <v>4.55</v>
      </c>
      <c r="O137" s="49">
        <f>Summary!$E$16</f>
        <v>5.7313275623318276</v>
      </c>
      <c r="P137" s="49"/>
      <c r="Q137" s="61">
        <f>VLOOKUP($A137,[3]!CurveTable,MATCH($Q$4,[3]!CurveType,0))</f>
        <v>0.17</v>
      </c>
      <c r="R137" s="61">
        <f>Q137+Summary!$C$26</f>
        <v>0.17</v>
      </c>
      <c r="S137" s="61"/>
      <c r="T137" s="70">
        <f t="shared" si="82"/>
        <v>42217</v>
      </c>
      <c r="U137" s="69">
        <f t="shared" si="50"/>
        <v>5212</v>
      </c>
      <c r="W137" s="7">
        <f t="shared" si="83"/>
        <v>31</v>
      </c>
      <c r="X137" s="51">
        <f t="shared" si="84"/>
        <v>42217</v>
      </c>
      <c r="Y137" s="7">
        <f t="shared" si="85"/>
        <v>5212</v>
      </c>
      <c r="Z137" s="60">
        <f>VLOOKUP($A137,[3]!CurveTable,MATCH($Z$4,[3]!CurveType,0))</f>
        <v>6.4304608159476001E-2</v>
      </c>
      <c r="AA137" s="55">
        <f t="shared" si="86"/>
        <v>0.40528560564035182</v>
      </c>
      <c r="AB137" s="7">
        <f t="shared" si="87"/>
        <v>1</v>
      </c>
      <c r="AC137" s="7">
        <f t="shared" si="88"/>
        <v>31</v>
      </c>
      <c r="AD137" s="43">
        <f t="shared" si="89"/>
        <v>12804776.224620843</v>
      </c>
      <c r="AE137" s="43">
        <f t="shared" si="90"/>
        <v>0</v>
      </c>
      <c r="AF137" s="43">
        <f t="shared" si="91"/>
        <v>12804776.224620843</v>
      </c>
      <c r="AG137" s="43">
        <f t="shared" si="92"/>
        <v>0</v>
      </c>
      <c r="AH137" s="43">
        <f t="shared" si="93"/>
        <v>0</v>
      </c>
      <c r="AI137" s="43">
        <f t="shared" si="94"/>
        <v>0</v>
      </c>
      <c r="AJ137" s="43">
        <f t="shared" si="95"/>
        <v>0</v>
      </c>
      <c r="AK137" s="43">
        <f t="shared" si="96"/>
        <v>0</v>
      </c>
      <c r="AL137" s="43">
        <f t="shared" si="97"/>
        <v>0</v>
      </c>
      <c r="AM137" s="53"/>
      <c r="AO137" s="14">
        <f>_xll.EURO(N137,O137,Z137,Z137,R137,U137,1,0)</f>
        <v>0.31300776610447034</v>
      </c>
      <c r="AP137" s="90">
        <f t="shared" si="98"/>
        <v>1993812.2059127942</v>
      </c>
      <c r="AQ137" s="7">
        <f>_xll.EURO(N137,O137,Z137,Z137,R137,U137,1,1)</f>
        <v>0.1936279523531958</v>
      </c>
      <c r="AR137" s="7">
        <f>AQ137+Put!AQ137</f>
        <v>0.30024873472887131</v>
      </c>
      <c r="AS137" s="90">
        <f t="shared" si="56"/>
        <v>1912539.1026639661</v>
      </c>
      <c r="AT137" s="42">
        <f t="shared" si="57"/>
        <v>191.25391026639662</v>
      </c>
    </row>
    <row r="138" spans="1:46">
      <c r="A138" s="47">
        <f t="shared" si="52"/>
        <v>42248</v>
      </c>
      <c r="B138" s="48">
        <f t="shared" si="77"/>
        <v>205479</v>
      </c>
      <c r="C138" s="40">
        <f t="shared" si="78"/>
        <v>6164370</v>
      </c>
      <c r="D138" s="40">
        <f t="shared" si="79"/>
        <v>2483476.8399521126</v>
      </c>
      <c r="E138" s="61">
        <f>VLOOKUP($A138,[3]!CurveTable,MATCH($E$4,[3]!CurveType,0))</f>
        <v>4.9649999999999999</v>
      </c>
      <c r="F138" s="50"/>
      <c r="G138" s="49">
        <f t="shared" si="80"/>
        <v>4.9649999999999999</v>
      </c>
      <c r="H138" s="61">
        <f>VLOOKUP($A138,[3]!CurveTable,MATCH($H$4,[3]!CurveType,0))</f>
        <v>0</v>
      </c>
      <c r="I138" s="49"/>
      <c r="J138" s="49">
        <f t="shared" si="81"/>
        <v>0</v>
      </c>
      <c r="K138" s="61"/>
      <c r="L138" s="49"/>
      <c r="M138" s="49"/>
      <c r="N138" s="49">
        <f t="shared" si="54"/>
        <v>4.5549999999999997</v>
      </c>
      <c r="O138" s="49">
        <f>Summary!$E$16</f>
        <v>5.7313275623318276</v>
      </c>
      <c r="P138" s="49"/>
      <c r="Q138" s="61">
        <f>VLOOKUP($A138,[3]!CurveTable,MATCH($Q$4,[3]!CurveType,0))</f>
        <v>0.17</v>
      </c>
      <c r="R138" s="61">
        <f>Q138+Summary!$C$26</f>
        <v>0.17</v>
      </c>
      <c r="S138" s="61"/>
      <c r="T138" s="70">
        <f t="shared" si="82"/>
        <v>42248</v>
      </c>
      <c r="U138" s="69">
        <f t="shared" ref="U138:U201" si="99">T138-$C$3</f>
        <v>5243</v>
      </c>
      <c r="W138" s="7">
        <f t="shared" si="83"/>
        <v>30</v>
      </c>
      <c r="X138" s="51">
        <f t="shared" si="84"/>
        <v>42248</v>
      </c>
      <c r="Y138" s="7">
        <f t="shared" si="85"/>
        <v>5243</v>
      </c>
      <c r="Z138" s="60">
        <f>VLOOKUP($A138,[3]!CurveTable,MATCH($Z$4,[3]!CurveType,0))</f>
        <v>6.4347125857441997E-2</v>
      </c>
      <c r="AA138" s="55">
        <f t="shared" si="86"/>
        <v>0.40287601814169377</v>
      </c>
      <c r="AB138" s="7">
        <f t="shared" si="87"/>
        <v>1</v>
      </c>
      <c r="AC138" s="7">
        <f t="shared" si="88"/>
        <v>30</v>
      </c>
      <c r="AD138" s="43">
        <f t="shared" si="89"/>
        <v>12330462.51036224</v>
      </c>
      <c r="AE138" s="43">
        <f t="shared" si="90"/>
        <v>0</v>
      </c>
      <c r="AF138" s="43">
        <f t="shared" si="91"/>
        <v>12330462.51036224</v>
      </c>
      <c r="AG138" s="43">
        <f t="shared" si="92"/>
        <v>0</v>
      </c>
      <c r="AH138" s="43">
        <f t="shared" si="93"/>
        <v>0</v>
      </c>
      <c r="AI138" s="43">
        <f t="shared" si="94"/>
        <v>0</v>
      </c>
      <c r="AJ138" s="43">
        <f t="shared" si="95"/>
        <v>0</v>
      </c>
      <c r="AK138" s="43">
        <f t="shared" si="96"/>
        <v>0</v>
      </c>
      <c r="AL138" s="43">
        <f t="shared" si="97"/>
        <v>0</v>
      </c>
      <c r="AM138" s="53"/>
      <c r="AO138" s="14">
        <f>_xll.EURO(N138,O138,Z138,Z138,R138,U138,1,0)</f>
        <v>0.31345216794129893</v>
      </c>
      <c r="AP138" s="90">
        <f t="shared" si="98"/>
        <v>1932235.1404923049</v>
      </c>
      <c r="AQ138" s="7">
        <f>_xll.EURO(N138,O138,Z138,Z138,R138,U138,1,1)</f>
        <v>0.19304588136805681</v>
      </c>
      <c r="AR138" s="7">
        <f>AQ138+Put!AQ138</f>
        <v>0.29879110702966877</v>
      </c>
      <c r="AS138" s="90">
        <f t="shared" si="56"/>
        <v>1841858.9364404792</v>
      </c>
      <c r="AT138" s="42">
        <f t="shared" si="57"/>
        <v>184.18589364404792</v>
      </c>
    </row>
    <row r="139" spans="1:46">
      <c r="A139" s="47">
        <f t="shared" ref="A139:A202" si="100">EDATE(A138,1)</f>
        <v>42278</v>
      </c>
      <c r="B139" s="48">
        <f t="shared" si="77"/>
        <v>205479</v>
      </c>
      <c r="C139" s="40">
        <f t="shared" si="78"/>
        <v>6369849</v>
      </c>
      <c r="D139" s="40">
        <f t="shared" si="79"/>
        <v>2551475.7470683125</v>
      </c>
      <c r="E139" s="61">
        <f>VLOOKUP($A139,[3]!CurveTable,MATCH($E$4,[3]!CurveType,0))</f>
        <v>4.9950000000000001</v>
      </c>
      <c r="F139" s="50"/>
      <c r="G139" s="49">
        <f t="shared" si="80"/>
        <v>4.9950000000000001</v>
      </c>
      <c r="H139" s="61">
        <f>VLOOKUP($A139,[3]!CurveTable,MATCH($H$4,[3]!CurveType,0))</f>
        <v>0</v>
      </c>
      <c r="I139" s="49"/>
      <c r="J139" s="49">
        <f t="shared" si="81"/>
        <v>0</v>
      </c>
      <c r="K139" s="61"/>
      <c r="L139" s="49"/>
      <c r="M139" s="49"/>
      <c r="N139" s="49">
        <f t="shared" ref="N139:N202" si="101">G139+J139+M139+$N$7</f>
        <v>4.585</v>
      </c>
      <c r="O139" s="49">
        <f>Summary!$E$16</f>
        <v>5.7313275623318276</v>
      </c>
      <c r="P139" s="49"/>
      <c r="Q139" s="61">
        <f>VLOOKUP($A139,[3]!CurveTable,MATCH($Q$4,[3]!CurveType,0))</f>
        <v>0.17</v>
      </c>
      <c r="R139" s="61">
        <f>Q139+Summary!$C$26</f>
        <v>0.17</v>
      </c>
      <c r="S139" s="61"/>
      <c r="T139" s="70">
        <f t="shared" si="82"/>
        <v>42278</v>
      </c>
      <c r="U139" s="69">
        <f t="shared" si="99"/>
        <v>5273</v>
      </c>
      <c r="W139" s="7">
        <f t="shared" si="83"/>
        <v>31</v>
      </c>
      <c r="X139" s="51">
        <f t="shared" si="84"/>
        <v>42278</v>
      </c>
      <c r="Y139" s="7">
        <f t="shared" si="85"/>
        <v>5273</v>
      </c>
      <c r="Z139" s="60">
        <f>VLOOKUP($A139,[3]!CurveTable,MATCH($Z$4,[3]!CurveType,0))</f>
        <v>6.4388272017335005E-2</v>
      </c>
      <c r="AA139" s="55">
        <f t="shared" si="86"/>
        <v>0.40055513828794254</v>
      </c>
      <c r="AB139" s="7">
        <f t="shared" si="87"/>
        <v>1</v>
      </c>
      <c r="AC139" s="7">
        <f t="shared" si="88"/>
        <v>31</v>
      </c>
      <c r="AD139" s="43">
        <f t="shared" si="89"/>
        <v>12744621.356606221</v>
      </c>
      <c r="AE139" s="43">
        <f t="shared" si="90"/>
        <v>0</v>
      </c>
      <c r="AF139" s="43">
        <f t="shared" si="91"/>
        <v>12744621.356606221</v>
      </c>
      <c r="AG139" s="43">
        <f t="shared" si="92"/>
        <v>0</v>
      </c>
      <c r="AH139" s="43">
        <f t="shared" si="93"/>
        <v>0</v>
      </c>
      <c r="AI139" s="43">
        <f t="shared" si="94"/>
        <v>0</v>
      </c>
      <c r="AJ139" s="43">
        <f t="shared" si="95"/>
        <v>0</v>
      </c>
      <c r="AK139" s="43">
        <f t="shared" si="96"/>
        <v>0</v>
      </c>
      <c r="AL139" s="43">
        <f t="shared" si="97"/>
        <v>0</v>
      </c>
      <c r="AM139" s="53"/>
      <c r="AO139" s="14">
        <f>_xll.EURO(N139,O139,Z139,Z139,R139,U139,1,0)</f>
        <v>0.31872447061662201</v>
      </c>
      <c r="AP139" s="90">
        <f t="shared" si="98"/>
        <v>2030226.7504328191</v>
      </c>
      <c r="AQ139" s="7">
        <f>_xll.EURO(N139,O139,Z139,Z139,R139,U139,1,1)</f>
        <v>0.19381877550904306</v>
      </c>
      <c r="AR139" s="7">
        <f>AQ139+Put!AQ139</f>
        <v>0.29762328763183832</v>
      </c>
      <c r="AS139" s="90">
        <f t="shared" ref="AS139:AS202" si="102">AR139*C139</f>
        <v>1895815.4010983778</v>
      </c>
      <c r="AT139" s="42">
        <f t="shared" ref="AT139:AT202" si="103">AS139/10000</f>
        <v>189.58154010983779</v>
      </c>
    </row>
    <row r="140" spans="1:46">
      <c r="A140" s="47">
        <f t="shared" si="100"/>
        <v>42309</v>
      </c>
      <c r="B140" s="48">
        <f t="shared" si="77"/>
        <v>205479</v>
      </c>
      <c r="C140" s="40">
        <f t="shared" si="78"/>
        <v>6164370</v>
      </c>
      <c r="D140" s="40">
        <f t="shared" si="79"/>
        <v>2454456.1472546929</v>
      </c>
      <c r="E140" s="61">
        <f>VLOOKUP($A140,[3]!CurveTable,MATCH($E$4,[3]!CurveType,0))</f>
        <v>5.1050000000000004</v>
      </c>
      <c r="F140" s="50"/>
      <c r="G140" s="49">
        <f t="shared" si="80"/>
        <v>5.1050000000000004</v>
      </c>
      <c r="H140" s="61">
        <f>VLOOKUP($A140,[3]!CurveTable,MATCH($H$4,[3]!CurveType,0))</f>
        <v>0</v>
      </c>
      <c r="I140" s="49"/>
      <c r="J140" s="49">
        <f t="shared" si="81"/>
        <v>0</v>
      </c>
      <c r="K140" s="61"/>
      <c r="L140" s="49"/>
      <c r="M140" s="49"/>
      <c r="N140" s="49">
        <f t="shared" si="101"/>
        <v>4.6950000000000003</v>
      </c>
      <c r="O140" s="49">
        <f>Summary!$E$16</f>
        <v>5.7313275623318276</v>
      </c>
      <c r="P140" s="49"/>
      <c r="Q140" s="61">
        <f>VLOOKUP($A140,[3]!CurveTable,MATCH($Q$4,[3]!CurveType,0))</f>
        <v>0.17</v>
      </c>
      <c r="R140" s="61">
        <f>Q140+Summary!$C$26</f>
        <v>0.17</v>
      </c>
      <c r="S140" s="61"/>
      <c r="T140" s="70">
        <f t="shared" si="82"/>
        <v>42309</v>
      </c>
      <c r="U140" s="69">
        <f t="shared" si="99"/>
        <v>5304</v>
      </c>
      <c r="W140" s="7">
        <f t="shared" si="83"/>
        <v>30</v>
      </c>
      <c r="X140" s="51">
        <f t="shared" si="84"/>
        <v>42309</v>
      </c>
      <c r="Y140" s="7">
        <f t="shared" si="85"/>
        <v>5304</v>
      </c>
      <c r="Z140" s="60">
        <f>VLOOKUP($A140,[3]!CurveTable,MATCH($Z$4,[3]!CurveType,0))</f>
        <v>6.4430789716480003E-2</v>
      </c>
      <c r="AA140" s="55">
        <f t="shared" si="86"/>
        <v>0.39816820652470453</v>
      </c>
      <c r="AB140" s="7">
        <f t="shared" si="87"/>
        <v>1</v>
      </c>
      <c r="AC140" s="7">
        <f t="shared" si="88"/>
        <v>30</v>
      </c>
      <c r="AD140" s="43">
        <f t="shared" si="89"/>
        <v>12529998.631735208</v>
      </c>
      <c r="AE140" s="43">
        <f t="shared" si="90"/>
        <v>0</v>
      </c>
      <c r="AF140" s="43">
        <f t="shared" si="91"/>
        <v>12529998.631735208</v>
      </c>
      <c r="AG140" s="43">
        <f t="shared" si="92"/>
        <v>0</v>
      </c>
      <c r="AH140" s="43">
        <f t="shared" si="93"/>
        <v>0</v>
      </c>
      <c r="AI140" s="43">
        <f t="shared" si="94"/>
        <v>0</v>
      </c>
      <c r="AJ140" s="43">
        <f t="shared" si="95"/>
        <v>0</v>
      </c>
      <c r="AK140" s="43">
        <f t="shared" si="96"/>
        <v>0</v>
      </c>
      <c r="AL140" s="43">
        <f t="shared" si="97"/>
        <v>0</v>
      </c>
      <c r="AM140" s="53"/>
      <c r="AO140" s="14">
        <f>_xll.EURO(N140,O140,Z140,Z140,R140,U140,1,0)</f>
        <v>0.33969296067150756</v>
      </c>
      <c r="AP140" s="90">
        <f t="shared" si="98"/>
        <v>2093993.0959746211</v>
      </c>
      <c r="AQ140" s="7">
        <f>_xll.EURO(N140,O140,Z140,Z140,R140,U140,1,1)</f>
        <v>0.1986778185009761</v>
      </c>
      <c r="AR140" s="7">
        <f>AQ140+Put!AQ140</f>
        <v>0.29721863679136695</v>
      </c>
      <c r="AS140" s="90">
        <f t="shared" si="102"/>
        <v>1832165.6480775988</v>
      </c>
      <c r="AT140" s="42">
        <f t="shared" si="103"/>
        <v>183.21656480775988</v>
      </c>
    </row>
    <row r="141" spans="1:46">
      <c r="A141" s="47">
        <f t="shared" si="100"/>
        <v>42339</v>
      </c>
      <c r="B141" s="48">
        <f t="shared" si="77"/>
        <v>205479</v>
      </c>
      <c r="C141" s="40">
        <f t="shared" si="78"/>
        <v>6369849</v>
      </c>
      <c r="D141" s="40">
        <f t="shared" si="79"/>
        <v>2521626.9363667183</v>
      </c>
      <c r="E141" s="61">
        <f>VLOOKUP($A141,[3]!CurveTable,MATCH($E$4,[3]!CurveType,0))</f>
        <v>5.2249999999999996</v>
      </c>
      <c r="F141" s="50"/>
      <c r="G141" s="49">
        <f t="shared" si="80"/>
        <v>5.2249999999999996</v>
      </c>
      <c r="H141" s="61">
        <f>VLOOKUP($A141,[3]!CurveTable,MATCH($H$4,[3]!CurveType,0))</f>
        <v>0</v>
      </c>
      <c r="I141" s="49"/>
      <c r="J141" s="49">
        <f t="shared" si="81"/>
        <v>0</v>
      </c>
      <c r="K141" s="61"/>
      <c r="L141" s="49"/>
      <c r="M141" s="49"/>
      <c r="N141" s="49">
        <f t="shared" si="101"/>
        <v>4.8149999999999995</v>
      </c>
      <c r="O141" s="49">
        <f>Summary!$E$16</f>
        <v>5.7313275623318276</v>
      </c>
      <c r="P141" s="49"/>
      <c r="Q141" s="61">
        <f>VLOOKUP($A141,[3]!CurveTable,MATCH($Q$4,[3]!CurveType,0))</f>
        <v>0.17</v>
      </c>
      <c r="R141" s="61">
        <f>Q141+Summary!$C$26</f>
        <v>0.17</v>
      </c>
      <c r="S141" s="61"/>
      <c r="T141" s="70">
        <f t="shared" si="82"/>
        <v>42339</v>
      </c>
      <c r="U141" s="69">
        <f t="shared" si="99"/>
        <v>5334</v>
      </c>
      <c r="W141" s="7">
        <f t="shared" si="83"/>
        <v>31</v>
      </c>
      <c r="X141" s="51">
        <f t="shared" si="84"/>
        <v>42339</v>
      </c>
      <c r="Y141" s="7">
        <f t="shared" si="85"/>
        <v>5334</v>
      </c>
      <c r="Z141" s="60">
        <f>VLOOKUP($A141,[3]!CurveTable,MATCH($Z$4,[3]!CurveType,0))</f>
        <v>6.4471935877514305E-2</v>
      </c>
      <c r="AA141" s="55">
        <f t="shared" si="86"/>
        <v>0.39586918565365026</v>
      </c>
      <c r="AB141" s="7">
        <f t="shared" si="87"/>
        <v>1</v>
      </c>
      <c r="AC141" s="7">
        <f t="shared" si="88"/>
        <v>31</v>
      </c>
      <c r="AD141" s="43">
        <f t="shared" si="89"/>
        <v>13175500.742516102</v>
      </c>
      <c r="AE141" s="43">
        <f t="shared" si="90"/>
        <v>0</v>
      </c>
      <c r="AF141" s="43">
        <f t="shared" si="91"/>
        <v>13175500.742516102</v>
      </c>
      <c r="AG141" s="43">
        <f t="shared" si="92"/>
        <v>0</v>
      </c>
      <c r="AH141" s="43">
        <f t="shared" si="93"/>
        <v>0</v>
      </c>
      <c r="AI141" s="43">
        <f t="shared" si="94"/>
        <v>0</v>
      </c>
      <c r="AJ141" s="43">
        <f t="shared" si="95"/>
        <v>0</v>
      </c>
      <c r="AK141" s="43">
        <f t="shared" si="96"/>
        <v>0</v>
      </c>
      <c r="AL141" s="43">
        <f t="shared" si="97"/>
        <v>0</v>
      </c>
      <c r="AM141" s="53"/>
      <c r="AO141" s="14">
        <f>_xll.EURO(N141,O141,Z141,Z141,R141,U141,1,0)</f>
        <v>0.36313197011857012</v>
      </c>
      <c r="AP141" s="90">
        <f t="shared" si="98"/>
        <v>2313095.816727804</v>
      </c>
      <c r="AQ141" s="7">
        <f>_xll.EURO(N141,O141,Z141,Z141,R141,U141,1,1)</f>
        <v>0.20382792403880468</v>
      </c>
      <c r="AR141" s="7">
        <f>AQ141+Put!AQ141</f>
        <v>0.29703397521785752</v>
      </c>
      <c r="AS141" s="90">
        <f t="shared" si="102"/>
        <v>1892061.5700074944</v>
      </c>
      <c r="AT141" s="42">
        <f t="shared" si="103"/>
        <v>189.20615700074944</v>
      </c>
    </row>
    <row r="142" spans="1:46">
      <c r="A142" s="47">
        <f t="shared" si="100"/>
        <v>42370</v>
      </c>
      <c r="B142" s="48">
        <f t="shared" si="77"/>
        <v>205479</v>
      </c>
      <c r="C142" s="40">
        <f t="shared" si="78"/>
        <v>6369849</v>
      </c>
      <c r="D142" s="40">
        <f t="shared" si="79"/>
        <v>2506565.986862944</v>
      </c>
      <c r="E142" s="61">
        <f>VLOOKUP($A142,[3]!CurveTable,MATCH($E$4,[3]!CurveType,0))</f>
        <v>5.31</v>
      </c>
      <c r="F142" s="50"/>
      <c r="G142" s="49">
        <f t="shared" si="80"/>
        <v>5.31</v>
      </c>
      <c r="H142" s="61">
        <f>VLOOKUP($A142,[3]!CurveTable,MATCH($H$4,[3]!CurveType,0))</f>
        <v>0</v>
      </c>
      <c r="I142" s="49"/>
      <c r="J142" s="49">
        <f t="shared" si="81"/>
        <v>0</v>
      </c>
      <c r="K142" s="61"/>
      <c r="L142" s="49"/>
      <c r="M142" s="49"/>
      <c r="N142" s="49">
        <f t="shared" si="101"/>
        <v>4.8999999999999995</v>
      </c>
      <c r="O142" s="49">
        <f>Summary!$E$16</f>
        <v>5.7313275623318276</v>
      </c>
      <c r="P142" s="49"/>
      <c r="Q142" s="61">
        <f>VLOOKUP($A142,[3]!CurveTable,MATCH($Q$4,[3]!CurveType,0))</f>
        <v>0.17</v>
      </c>
      <c r="R142" s="61">
        <f>Q142+Summary!$C$26</f>
        <v>0.17</v>
      </c>
      <c r="S142" s="61"/>
      <c r="T142" s="70">
        <f t="shared" si="82"/>
        <v>42370</v>
      </c>
      <c r="U142" s="69">
        <f t="shared" si="99"/>
        <v>5365</v>
      </c>
      <c r="W142" s="7">
        <f t="shared" si="83"/>
        <v>31</v>
      </c>
      <c r="X142" s="51">
        <f t="shared" si="84"/>
        <v>42370</v>
      </c>
      <c r="Y142" s="7">
        <f t="shared" si="85"/>
        <v>5365</v>
      </c>
      <c r="Z142" s="60">
        <f>VLOOKUP($A142,[3]!CurveTable,MATCH($Z$4,[3]!CurveType,0))</f>
        <v>6.4514453577839206E-2</v>
      </c>
      <c r="AA142" s="55">
        <f t="shared" si="86"/>
        <v>0.39350477332554412</v>
      </c>
      <c r="AB142" s="7">
        <f t="shared" si="87"/>
        <v>1</v>
      </c>
      <c r="AC142" s="7">
        <f t="shared" si="88"/>
        <v>31</v>
      </c>
      <c r="AD142" s="43">
        <f t="shared" si="89"/>
        <v>13309865.390242232</v>
      </c>
      <c r="AE142" s="43">
        <f t="shared" si="90"/>
        <v>0</v>
      </c>
      <c r="AF142" s="43">
        <f t="shared" si="91"/>
        <v>13309865.390242232</v>
      </c>
      <c r="AG142" s="43">
        <f t="shared" si="92"/>
        <v>0</v>
      </c>
      <c r="AH142" s="43">
        <f t="shared" si="93"/>
        <v>0</v>
      </c>
      <c r="AI142" s="43">
        <f t="shared" si="94"/>
        <v>0</v>
      </c>
      <c r="AJ142" s="43">
        <f t="shared" si="95"/>
        <v>0</v>
      </c>
      <c r="AK142" s="43">
        <f t="shared" si="96"/>
        <v>0</v>
      </c>
      <c r="AL142" s="43">
        <f t="shared" si="97"/>
        <v>0</v>
      </c>
      <c r="AM142" s="53"/>
      <c r="AO142" s="14">
        <f>_xll.EURO(N142,O142,Z142,Z142,R142,U142,1,0)</f>
        <v>0.37974553783010656</v>
      </c>
      <c r="AP142" s="90">
        <f t="shared" si="98"/>
        <v>2418921.7344015664</v>
      </c>
      <c r="AQ142" s="7">
        <f>_xll.EURO(N142,O142,Z142,Z142,R142,U142,1,1)</f>
        <v>0.2069973187048956</v>
      </c>
      <c r="AR142" s="7">
        <f>AQ142+Put!AQ142</f>
        <v>0.2964587734556432</v>
      </c>
      <c r="AS142" s="90">
        <f t="shared" si="102"/>
        <v>1888397.6216376554</v>
      </c>
      <c r="AT142" s="42">
        <f t="shared" si="103"/>
        <v>188.83976216376556</v>
      </c>
    </row>
    <row r="143" spans="1:46">
      <c r="A143" s="47">
        <f t="shared" si="100"/>
        <v>42401</v>
      </c>
      <c r="B143" s="48">
        <f t="shared" si="77"/>
        <v>205479</v>
      </c>
      <c r="C143" s="40">
        <f t="shared" si="78"/>
        <v>5958891</v>
      </c>
      <c r="D143" s="40">
        <f t="shared" si="79"/>
        <v>2330830.6605343828</v>
      </c>
      <c r="E143" s="61">
        <f>VLOOKUP($A143,[3]!CurveTable,MATCH($E$4,[3]!CurveType,0))</f>
        <v>5.19</v>
      </c>
      <c r="F143" s="50"/>
      <c r="G143" s="49">
        <f t="shared" si="80"/>
        <v>5.19</v>
      </c>
      <c r="H143" s="61">
        <f>VLOOKUP($A143,[3]!CurveTable,MATCH($H$4,[3]!CurveType,0))</f>
        <v>0</v>
      </c>
      <c r="I143" s="49"/>
      <c r="J143" s="49">
        <f t="shared" si="81"/>
        <v>0</v>
      </c>
      <c r="K143" s="61"/>
      <c r="L143" s="49"/>
      <c r="M143" s="49"/>
      <c r="N143" s="49">
        <f t="shared" si="101"/>
        <v>4.78</v>
      </c>
      <c r="O143" s="49">
        <f>Summary!$E$16</f>
        <v>5.7313275623318276</v>
      </c>
      <c r="P143" s="49"/>
      <c r="Q143" s="61">
        <f>VLOOKUP($A143,[3]!CurveTable,MATCH($Q$4,[3]!CurveType,0))</f>
        <v>0.17</v>
      </c>
      <c r="R143" s="61">
        <f>Q143+Summary!$C$26</f>
        <v>0.17</v>
      </c>
      <c r="S143" s="61"/>
      <c r="T143" s="70">
        <f t="shared" si="82"/>
        <v>42401</v>
      </c>
      <c r="U143" s="69">
        <f t="shared" si="99"/>
        <v>5396</v>
      </c>
      <c r="W143" s="7">
        <f t="shared" si="83"/>
        <v>29</v>
      </c>
      <c r="X143" s="51">
        <f t="shared" si="84"/>
        <v>42401</v>
      </c>
      <c r="Y143" s="7">
        <f t="shared" si="85"/>
        <v>5396</v>
      </c>
      <c r="Z143" s="60">
        <f>VLOOKUP($A143,[3]!CurveTable,MATCH($Z$4,[3]!CurveType,0))</f>
        <v>6.4556971278763697E-2</v>
      </c>
      <c r="AA143" s="55">
        <f t="shared" si="86"/>
        <v>0.39115175299135074</v>
      </c>
      <c r="AB143" s="7">
        <f t="shared" si="87"/>
        <v>1</v>
      </c>
      <c r="AC143" s="7">
        <f t="shared" si="88"/>
        <v>29</v>
      </c>
      <c r="AD143" s="43">
        <f t="shared" si="89"/>
        <v>12097011.128173448</v>
      </c>
      <c r="AE143" s="43">
        <f t="shared" si="90"/>
        <v>0</v>
      </c>
      <c r="AF143" s="43">
        <f t="shared" si="91"/>
        <v>12097011.128173448</v>
      </c>
      <c r="AG143" s="43">
        <f t="shared" si="92"/>
        <v>0</v>
      </c>
      <c r="AH143" s="43">
        <f t="shared" si="93"/>
        <v>0</v>
      </c>
      <c r="AI143" s="43">
        <f t="shared" si="94"/>
        <v>0</v>
      </c>
      <c r="AJ143" s="43">
        <f t="shared" si="95"/>
        <v>0</v>
      </c>
      <c r="AK143" s="43">
        <f t="shared" si="96"/>
        <v>0</v>
      </c>
      <c r="AL143" s="43">
        <f t="shared" si="97"/>
        <v>0</v>
      </c>
      <c r="AM143" s="53"/>
      <c r="AO143" s="14">
        <f>_xll.EURO(N143,O143,Z143,Z143,R143,U143,1,0)</f>
        <v>0.35447432143195212</v>
      </c>
      <c r="AP143" s="90">
        <f t="shared" si="98"/>
        <v>2112273.8437119666</v>
      </c>
      <c r="AQ143" s="7">
        <f>_xll.EURO(N143,O143,Z143,Z143,R143,U143,1,1)</f>
        <v>0.20016855843080009</v>
      </c>
      <c r="AR143" s="7">
        <f>AQ143+Put!AQ143</f>
        <v>0.29362420026534453</v>
      </c>
      <c r="AS143" s="90">
        <f t="shared" si="102"/>
        <v>1749674.6043433591</v>
      </c>
      <c r="AT143" s="42">
        <f t="shared" si="103"/>
        <v>174.96746043433592</v>
      </c>
    </row>
    <row r="144" spans="1:46">
      <c r="A144" s="47">
        <f t="shared" si="100"/>
        <v>42430</v>
      </c>
      <c r="B144" s="48">
        <f t="shared" si="77"/>
        <v>205479</v>
      </c>
      <c r="C144" s="40">
        <f t="shared" si="78"/>
        <v>6369849</v>
      </c>
      <c r="D144" s="40">
        <f t="shared" si="79"/>
        <v>2477621.7056757938</v>
      </c>
      <c r="E144" s="61">
        <f>VLOOKUP($A144,[3]!CurveTable,MATCH($E$4,[3]!CurveType,0))</f>
        <v>5.0510000000000002</v>
      </c>
      <c r="F144" s="50"/>
      <c r="G144" s="49">
        <f t="shared" si="80"/>
        <v>5.0510000000000002</v>
      </c>
      <c r="H144" s="61">
        <f>VLOOKUP($A144,[3]!CurveTable,MATCH($H$4,[3]!CurveType,0))</f>
        <v>0</v>
      </c>
      <c r="I144" s="49"/>
      <c r="J144" s="49">
        <f t="shared" si="81"/>
        <v>0</v>
      </c>
      <c r="K144" s="61"/>
      <c r="L144" s="49"/>
      <c r="M144" s="49"/>
      <c r="N144" s="49">
        <f t="shared" si="101"/>
        <v>4.641</v>
      </c>
      <c r="O144" s="49">
        <f>Summary!$E$16</f>
        <v>5.7313275623318276</v>
      </c>
      <c r="P144" s="49"/>
      <c r="Q144" s="61">
        <f>VLOOKUP($A144,[3]!CurveTable,MATCH($Q$4,[3]!CurveType,0))</f>
        <v>0.17</v>
      </c>
      <c r="R144" s="61">
        <f>Q144+Summary!$C$26</f>
        <v>0.17</v>
      </c>
      <c r="S144" s="61"/>
      <c r="T144" s="70">
        <f t="shared" si="82"/>
        <v>42430</v>
      </c>
      <c r="U144" s="69">
        <f t="shared" si="99"/>
        <v>5425</v>
      </c>
      <c r="W144" s="7">
        <f t="shared" si="83"/>
        <v>31</v>
      </c>
      <c r="X144" s="51">
        <f t="shared" si="84"/>
        <v>42430</v>
      </c>
      <c r="Y144" s="7">
        <f t="shared" si="85"/>
        <v>5425</v>
      </c>
      <c r="Z144" s="60">
        <f>VLOOKUP($A144,[3]!CurveTable,MATCH($Z$4,[3]!CurveType,0))</f>
        <v>6.4596745902750996E-2</v>
      </c>
      <c r="AA144" s="55">
        <f t="shared" si="86"/>
        <v>0.38896082241129953</v>
      </c>
      <c r="AB144" s="7">
        <f t="shared" si="87"/>
        <v>1</v>
      </c>
      <c r="AC144" s="7">
        <f t="shared" si="88"/>
        <v>31</v>
      </c>
      <c r="AD144" s="43">
        <f t="shared" si="89"/>
        <v>12514467.235368434</v>
      </c>
      <c r="AE144" s="43">
        <f t="shared" si="90"/>
        <v>0</v>
      </c>
      <c r="AF144" s="43">
        <f t="shared" si="91"/>
        <v>12514467.235368434</v>
      </c>
      <c r="AG144" s="43">
        <f t="shared" si="92"/>
        <v>0</v>
      </c>
      <c r="AH144" s="43">
        <f t="shared" si="93"/>
        <v>0</v>
      </c>
      <c r="AI144" s="43">
        <f t="shared" si="94"/>
        <v>0</v>
      </c>
      <c r="AJ144" s="43">
        <f t="shared" si="95"/>
        <v>0</v>
      </c>
      <c r="AK144" s="43">
        <f t="shared" si="96"/>
        <v>0</v>
      </c>
      <c r="AL144" s="43">
        <f t="shared" si="97"/>
        <v>0</v>
      </c>
      <c r="AM144" s="53"/>
      <c r="AO144" s="14">
        <f>_xll.EURO(N144,O144,Z144,Z144,R144,U144,1,0)</f>
        <v>0.32650971195139988</v>
      </c>
      <c r="AP144" s="90">
        <f t="shared" si="98"/>
        <v>2079817.5621639127</v>
      </c>
      <c r="AQ144" s="7">
        <f>_xll.EURO(N144,O144,Z144,Z144,R144,U144,1,1)</f>
        <v>0.19239394712839694</v>
      </c>
      <c r="AR144" s="7">
        <f>AQ144+Put!AQ144</f>
        <v>0.2908106215768243</v>
      </c>
      <c r="AS144" s="90">
        <f t="shared" si="102"/>
        <v>1852419.7470405127</v>
      </c>
      <c r="AT144" s="42">
        <f t="shared" si="103"/>
        <v>185.24197470405127</v>
      </c>
    </row>
    <row r="145" spans="1:46">
      <c r="A145" s="47">
        <f t="shared" si="100"/>
        <v>42461</v>
      </c>
      <c r="B145" s="48">
        <f t="shared" si="77"/>
        <v>205479</v>
      </c>
      <c r="C145" s="40">
        <f t="shared" si="78"/>
        <v>6164370</v>
      </c>
      <c r="D145" s="40">
        <f t="shared" si="79"/>
        <v>2383328.8370722178</v>
      </c>
      <c r="E145" s="61">
        <f>VLOOKUP($A145,[3]!CurveTable,MATCH($E$4,[3]!CurveType,0))</f>
        <v>4.8810000000000002</v>
      </c>
      <c r="F145" s="50"/>
      <c r="G145" s="49">
        <f t="shared" si="80"/>
        <v>4.8810000000000002</v>
      </c>
      <c r="H145" s="61">
        <f>VLOOKUP($A145,[3]!CurveTable,MATCH($H$4,[3]!CurveType,0))</f>
        <v>0</v>
      </c>
      <c r="I145" s="49"/>
      <c r="J145" s="49">
        <f t="shared" si="81"/>
        <v>0</v>
      </c>
      <c r="K145" s="61"/>
      <c r="L145" s="49"/>
      <c r="M145" s="49"/>
      <c r="N145" s="49">
        <f t="shared" si="101"/>
        <v>4.4710000000000001</v>
      </c>
      <c r="O145" s="49">
        <f>Summary!$E$16</f>
        <v>5.7313275623318276</v>
      </c>
      <c r="P145" s="49"/>
      <c r="Q145" s="61">
        <f>VLOOKUP($A145,[3]!CurveTable,MATCH($Q$4,[3]!CurveType,0))</f>
        <v>0.17</v>
      </c>
      <c r="R145" s="61">
        <f>Q145+Summary!$C$26</f>
        <v>0.17</v>
      </c>
      <c r="S145" s="61"/>
      <c r="T145" s="70">
        <f t="shared" si="82"/>
        <v>42461</v>
      </c>
      <c r="U145" s="69">
        <f t="shared" si="99"/>
        <v>5456</v>
      </c>
      <c r="W145" s="7">
        <f t="shared" si="83"/>
        <v>30</v>
      </c>
      <c r="X145" s="51">
        <f t="shared" si="84"/>
        <v>42461</v>
      </c>
      <c r="Y145" s="7">
        <f t="shared" si="85"/>
        <v>5456</v>
      </c>
      <c r="Z145" s="60">
        <f>VLOOKUP($A145,[3]!CurveTable,MATCH($Z$4,[3]!CurveType,0))</f>
        <v>6.4639263604835406E-2</v>
      </c>
      <c r="AA145" s="55">
        <f t="shared" si="86"/>
        <v>0.38662975082161161</v>
      </c>
      <c r="AB145" s="7">
        <f t="shared" si="87"/>
        <v>1</v>
      </c>
      <c r="AC145" s="7">
        <f t="shared" si="88"/>
        <v>30</v>
      </c>
      <c r="AD145" s="43">
        <f t="shared" si="89"/>
        <v>11633028.053749496</v>
      </c>
      <c r="AE145" s="43">
        <f t="shared" si="90"/>
        <v>0</v>
      </c>
      <c r="AF145" s="43">
        <f t="shared" si="91"/>
        <v>11633028.053749496</v>
      </c>
      <c r="AG145" s="43">
        <f t="shared" si="92"/>
        <v>0</v>
      </c>
      <c r="AH145" s="43">
        <f t="shared" si="93"/>
        <v>0</v>
      </c>
      <c r="AI145" s="43">
        <f t="shared" si="94"/>
        <v>0</v>
      </c>
      <c r="AJ145" s="43">
        <f t="shared" si="95"/>
        <v>0</v>
      </c>
      <c r="AK145" s="43">
        <f t="shared" si="96"/>
        <v>0</v>
      </c>
      <c r="AL145" s="43">
        <f t="shared" si="97"/>
        <v>0</v>
      </c>
      <c r="AM145" s="53"/>
      <c r="AO145" s="14">
        <f>_xll.EURO(N145,O145,Z145,Z145,R145,U145,1,0)</f>
        <v>0.29400937522147674</v>
      </c>
      <c r="AP145" s="90">
        <f t="shared" si="98"/>
        <v>1812382.5723340146</v>
      </c>
      <c r="AQ145" s="7">
        <f>_xll.EURO(N145,O145,Z145,Z145,R145,U145,1,1)</f>
        <v>0.18287701512279286</v>
      </c>
      <c r="AR145" s="7">
        <f>AQ145+Put!AQ145</f>
        <v>0.28779065997944409</v>
      </c>
      <c r="AS145" s="90">
        <f t="shared" si="102"/>
        <v>1774048.1106574857</v>
      </c>
      <c r="AT145" s="42">
        <f t="shared" si="103"/>
        <v>177.40481106574856</v>
      </c>
    </row>
    <row r="146" spans="1:46">
      <c r="A146" s="47">
        <f t="shared" si="100"/>
        <v>42491</v>
      </c>
      <c r="B146" s="48">
        <f t="shared" si="77"/>
        <v>205479</v>
      </c>
      <c r="C146" s="40">
        <f t="shared" si="78"/>
        <v>6369849</v>
      </c>
      <c r="D146" s="40">
        <f t="shared" si="79"/>
        <v>2448472.0092303362</v>
      </c>
      <c r="E146" s="61">
        <f>VLOOKUP($A146,[3]!CurveTable,MATCH($E$4,[3]!CurveType,0))</f>
        <v>4.9400000000000004</v>
      </c>
      <c r="F146" s="50"/>
      <c r="G146" s="49">
        <f t="shared" si="80"/>
        <v>4.9400000000000004</v>
      </c>
      <c r="H146" s="61">
        <f>VLOOKUP($A146,[3]!CurveTable,MATCH($H$4,[3]!CurveType,0))</f>
        <v>0</v>
      </c>
      <c r="I146" s="49"/>
      <c r="J146" s="49">
        <f t="shared" si="81"/>
        <v>0</v>
      </c>
      <c r="K146" s="61"/>
      <c r="L146" s="49"/>
      <c r="M146" s="49"/>
      <c r="N146" s="49">
        <f t="shared" si="101"/>
        <v>4.53</v>
      </c>
      <c r="O146" s="49">
        <f>Summary!$E$16</f>
        <v>5.7313275623318276</v>
      </c>
      <c r="P146" s="49"/>
      <c r="Q146" s="61">
        <f>VLOOKUP($A146,[3]!CurveTable,MATCH($Q$4,[3]!CurveType,0))</f>
        <v>0.17</v>
      </c>
      <c r="R146" s="61">
        <f>Q146+Summary!$C$26</f>
        <v>0.17</v>
      </c>
      <c r="S146" s="61"/>
      <c r="T146" s="70">
        <f t="shared" si="82"/>
        <v>42491</v>
      </c>
      <c r="U146" s="69">
        <f t="shared" si="99"/>
        <v>5486</v>
      </c>
      <c r="W146" s="7">
        <f t="shared" si="83"/>
        <v>31</v>
      </c>
      <c r="X146" s="51">
        <f t="shared" si="84"/>
        <v>42491</v>
      </c>
      <c r="Y146" s="7">
        <f t="shared" si="85"/>
        <v>5486</v>
      </c>
      <c r="Z146" s="60">
        <f>VLOOKUP($A146,[3]!CurveTable,MATCH($Z$4,[3]!CurveType,0))</f>
        <v>6.4680409768713198E-2</v>
      </c>
      <c r="AA146" s="55">
        <f t="shared" si="86"/>
        <v>0.38438462343932112</v>
      </c>
      <c r="AB146" s="7">
        <f t="shared" si="87"/>
        <v>1</v>
      </c>
      <c r="AC146" s="7">
        <f t="shared" si="88"/>
        <v>31</v>
      </c>
      <c r="AD146" s="43">
        <f t="shared" si="89"/>
        <v>12095451.725597862</v>
      </c>
      <c r="AE146" s="43">
        <f t="shared" si="90"/>
        <v>0</v>
      </c>
      <c r="AF146" s="43">
        <f t="shared" si="91"/>
        <v>12095451.725597862</v>
      </c>
      <c r="AG146" s="43">
        <f t="shared" si="92"/>
        <v>0</v>
      </c>
      <c r="AH146" s="43">
        <f t="shared" si="93"/>
        <v>0</v>
      </c>
      <c r="AI146" s="43">
        <f t="shared" si="94"/>
        <v>0</v>
      </c>
      <c r="AJ146" s="43">
        <f t="shared" si="95"/>
        <v>0</v>
      </c>
      <c r="AK146" s="43">
        <f t="shared" si="96"/>
        <v>0</v>
      </c>
      <c r="AL146" s="43">
        <f t="shared" si="97"/>
        <v>0</v>
      </c>
      <c r="AM146" s="53"/>
      <c r="AO146" s="14">
        <f>_xll.EURO(N146,O146,Z146,Z146,R146,U146,1,0)</f>
        <v>0.30432035868181218</v>
      </c>
      <c r="AP146" s="90">
        <f t="shared" si="98"/>
        <v>1938474.7324289826</v>
      </c>
      <c r="AQ146" s="7">
        <f>_xll.EURO(N146,O146,Z146,Z146,R146,U146,1,1)</f>
        <v>0.18509102286881055</v>
      </c>
      <c r="AR146" s="7">
        <f>AQ146+Put!AQ146</f>
        <v>0.28686300125030406</v>
      </c>
      <c r="AS146" s="90">
        <f t="shared" si="102"/>
        <v>1827274.001651248</v>
      </c>
      <c r="AT146" s="42">
        <f t="shared" si="103"/>
        <v>182.72740016512481</v>
      </c>
    </row>
    <row r="147" spans="1:46">
      <c r="A147" s="47">
        <f t="shared" si="100"/>
        <v>42522</v>
      </c>
      <c r="B147" s="48">
        <f t="shared" si="77"/>
        <v>205479</v>
      </c>
      <c r="C147" s="40">
        <f t="shared" si="78"/>
        <v>6164370</v>
      </c>
      <c r="D147" s="40">
        <f t="shared" si="79"/>
        <v>2355256.1719521931</v>
      </c>
      <c r="E147" s="61">
        <f>VLOOKUP($A147,[3]!CurveTable,MATCH($E$4,[3]!CurveType,0))</f>
        <v>4.9800000000000004</v>
      </c>
      <c r="F147" s="50"/>
      <c r="G147" s="49">
        <f t="shared" si="80"/>
        <v>4.9800000000000004</v>
      </c>
      <c r="H147" s="61">
        <f>VLOOKUP($A147,[3]!CurveTable,MATCH($H$4,[3]!CurveType,0))</f>
        <v>0</v>
      </c>
      <c r="I147" s="49"/>
      <c r="J147" s="49">
        <f t="shared" si="81"/>
        <v>0</v>
      </c>
      <c r="K147" s="61"/>
      <c r="L147" s="49"/>
      <c r="M147" s="49"/>
      <c r="N147" s="49">
        <f t="shared" si="101"/>
        <v>4.57</v>
      </c>
      <c r="O147" s="49">
        <f>Summary!$E$16</f>
        <v>5.7313275623318276</v>
      </c>
      <c r="P147" s="49"/>
      <c r="Q147" s="61">
        <f>VLOOKUP($A147,[3]!CurveTable,MATCH($Q$4,[3]!CurveType,0))</f>
        <v>0.17</v>
      </c>
      <c r="R147" s="61">
        <f>Q147+Summary!$C$26</f>
        <v>0.17</v>
      </c>
      <c r="S147" s="61"/>
      <c r="T147" s="70">
        <f t="shared" si="82"/>
        <v>42522</v>
      </c>
      <c r="U147" s="69">
        <f t="shared" si="99"/>
        <v>5517</v>
      </c>
      <c r="W147" s="7">
        <f t="shared" si="83"/>
        <v>30</v>
      </c>
      <c r="X147" s="51">
        <f t="shared" si="84"/>
        <v>42522</v>
      </c>
      <c r="Y147" s="7">
        <f t="shared" si="85"/>
        <v>5517</v>
      </c>
      <c r="Z147" s="60">
        <f>VLOOKUP($A147,[3]!CurveTable,MATCH($Z$4,[3]!CurveType,0))</f>
        <v>6.4722927471976707E-2</v>
      </c>
      <c r="AA147" s="55">
        <f t="shared" si="86"/>
        <v>0.38207573068329664</v>
      </c>
      <c r="AB147" s="7">
        <f t="shared" si="87"/>
        <v>1</v>
      </c>
      <c r="AC147" s="7">
        <f t="shared" si="88"/>
        <v>30</v>
      </c>
      <c r="AD147" s="43">
        <f t="shared" si="89"/>
        <v>11729175.736321922</v>
      </c>
      <c r="AE147" s="43">
        <f t="shared" si="90"/>
        <v>0</v>
      </c>
      <c r="AF147" s="43">
        <f t="shared" si="91"/>
        <v>11729175.736321922</v>
      </c>
      <c r="AG147" s="43">
        <f t="shared" si="92"/>
        <v>0</v>
      </c>
      <c r="AH147" s="43">
        <f t="shared" si="93"/>
        <v>0</v>
      </c>
      <c r="AI147" s="43">
        <f t="shared" si="94"/>
        <v>0</v>
      </c>
      <c r="AJ147" s="43">
        <f t="shared" si="95"/>
        <v>0</v>
      </c>
      <c r="AK147" s="43">
        <f t="shared" si="96"/>
        <v>0</v>
      </c>
      <c r="AL147" s="43">
        <f t="shared" si="97"/>
        <v>0</v>
      </c>
      <c r="AM147" s="53"/>
      <c r="AO147" s="14">
        <f>_xll.EURO(N147,O147,Z147,Z147,R147,U147,1,0)</f>
        <v>0.31113338110453281</v>
      </c>
      <c r="AP147" s="90">
        <f t="shared" si="98"/>
        <v>1917941.280479349</v>
      </c>
      <c r="AQ147" s="7">
        <f>_xll.EURO(N147,O147,Z147,Z147,R147,U147,1,1)</f>
        <v>0.1862463319107398</v>
      </c>
      <c r="AR147" s="7">
        <f>AQ147+Put!AQ147</f>
        <v>0.28573623525811409</v>
      </c>
      <c r="AS147" s="90">
        <f t="shared" si="102"/>
        <v>1761383.8765380608</v>
      </c>
      <c r="AT147" s="42">
        <f t="shared" si="103"/>
        <v>176.13838765380609</v>
      </c>
    </row>
    <row r="148" spans="1:46">
      <c r="A148" s="47">
        <f t="shared" si="100"/>
        <v>42552</v>
      </c>
      <c r="B148" s="48">
        <f t="shared" si="77"/>
        <v>205479</v>
      </c>
      <c r="C148" s="40">
        <f t="shared" si="78"/>
        <v>6369849</v>
      </c>
      <c r="D148" s="40">
        <f t="shared" si="79"/>
        <v>2419599.8849253408</v>
      </c>
      <c r="E148" s="61">
        <f>VLOOKUP($A148,[3]!CurveTable,MATCH($E$4,[3]!CurveType,0))</f>
        <v>5.0250000000000004</v>
      </c>
      <c r="F148" s="50"/>
      <c r="G148" s="49">
        <f t="shared" si="80"/>
        <v>5.0250000000000004</v>
      </c>
      <c r="H148" s="61">
        <f>VLOOKUP($A148,[3]!CurveTable,MATCH($H$4,[3]!CurveType,0))</f>
        <v>0</v>
      </c>
      <c r="I148" s="49"/>
      <c r="J148" s="49">
        <f t="shared" si="81"/>
        <v>0</v>
      </c>
      <c r="K148" s="61"/>
      <c r="L148" s="49"/>
      <c r="M148" s="49"/>
      <c r="N148" s="49">
        <f t="shared" si="101"/>
        <v>4.6150000000000002</v>
      </c>
      <c r="O148" s="49">
        <f>Summary!$E$16</f>
        <v>5.7313275623318276</v>
      </c>
      <c r="P148" s="49"/>
      <c r="Q148" s="61">
        <f>VLOOKUP($A148,[3]!CurveTable,MATCH($Q$4,[3]!CurveType,0))</f>
        <v>0.17</v>
      </c>
      <c r="R148" s="61">
        <f>Q148+Summary!$C$26</f>
        <v>0.17</v>
      </c>
      <c r="S148" s="61"/>
      <c r="T148" s="70">
        <f t="shared" si="82"/>
        <v>42552</v>
      </c>
      <c r="U148" s="69">
        <f t="shared" si="99"/>
        <v>5547</v>
      </c>
      <c r="W148" s="7">
        <f t="shared" si="83"/>
        <v>31</v>
      </c>
      <c r="X148" s="51">
        <f t="shared" si="84"/>
        <v>42552</v>
      </c>
      <c r="Y148" s="7">
        <f t="shared" si="85"/>
        <v>5547</v>
      </c>
      <c r="Z148" s="60">
        <f>VLOOKUP($A148,[3]!CurveTable,MATCH($Z$4,[3]!CurveType,0))</f>
        <v>6.4764073636995906E-2</v>
      </c>
      <c r="AA148" s="55">
        <f t="shared" si="86"/>
        <v>0.3798520004046157</v>
      </c>
      <c r="AB148" s="7">
        <f t="shared" si="87"/>
        <v>1</v>
      </c>
      <c r="AC148" s="7">
        <f t="shared" si="88"/>
        <v>31</v>
      </c>
      <c r="AD148" s="43">
        <f t="shared" si="89"/>
        <v>12158489.421749838</v>
      </c>
      <c r="AE148" s="43">
        <f t="shared" si="90"/>
        <v>0</v>
      </c>
      <c r="AF148" s="43">
        <f t="shared" si="91"/>
        <v>12158489.421749838</v>
      </c>
      <c r="AG148" s="43">
        <f t="shared" si="92"/>
        <v>0</v>
      </c>
      <c r="AH148" s="43">
        <f t="shared" si="93"/>
        <v>0</v>
      </c>
      <c r="AI148" s="43">
        <f t="shared" si="94"/>
        <v>0</v>
      </c>
      <c r="AJ148" s="43">
        <f t="shared" si="95"/>
        <v>0</v>
      </c>
      <c r="AK148" s="43">
        <f t="shared" si="96"/>
        <v>0</v>
      </c>
      <c r="AL148" s="43">
        <f t="shared" si="97"/>
        <v>0</v>
      </c>
      <c r="AM148" s="53"/>
      <c r="AO148" s="14">
        <f>_xll.EURO(N148,O148,Z148,Z148,R148,U148,1,0)</f>
        <v>0.31890697916232658</v>
      </c>
      <c r="AP148" s="90">
        <f t="shared" si="98"/>
        <v>2031389.3023101669</v>
      </c>
      <c r="AQ148" s="7">
        <f>_xll.EURO(N148,O148,Z148,Z148,R148,U148,1,1)</f>
        <v>0.18762205286609215</v>
      </c>
      <c r="AR148" s="7">
        <f>AQ148+Put!AQ148</f>
        <v>0.28471077398697819</v>
      </c>
      <c r="AS148" s="90">
        <f t="shared" si="102"/>
        <v>1813564.638970179</v>
      </c>
      <c r="AT148" s="42">
        <f t="shared" si="103"/>
        <v>181.3564638970179</v>
      </c>
    </row>
    <row r="149" spans="1:46">
      <c r="A149" s="47">
        <f t="shared" si="100"/>
        <v>42583</v>
      </c>
      <c r="B149" s="48">
        <f t="shared" si="77"/>
        <v>205479</v>
      </c>
      <c r="C149" s="40">
        <f t="shared" si="78"/>
        <v>6369849</v>
      </c>
      <c r="D149" s="40">
        <f t="shared" si="79"/>
        <v>2405032.989663397</v>
      </c>
      <c r="E149" s="61">
        <f>VLOOKUP($A149,[3]!CurveTable,MATCH($E$4,[3]!CurveType,0))</f>
        <v>5.0599999999999996</v>
      </c>
      <c r="F149" s="50"/>
      <c r="G149" s="49">
        <f t="shared" si="80"/>
        <v>5.0599999999999996</v>
      </c>
      <c r="H149" s="61">
        <f>VLOOKUP($A149,[3]!CurveTable,MATCH($H$4,[3]!CurveType,0))</f>
        <v>0</v>
      </c>
      <c r="I149" s="49"/>
      <c r="J149" s="49">
        <f t="shared" si="81"/>
        <v>0</v>
      </c>
      <c r="K149" s="61"/>
      <c r="L149" s="49"/>
      <c r="M149" s="49"/>
      <c r="N149" s="49">
        <f t="shared" si="101"/>
        <v>4.6499999999999995</v>
      </c>
      <c r="O149" s="49">
        <f>Summary!$E$16</f>
        <v>5.7313275623318276</v>
      </c>
      <c r="P149" s="49"/>
      <c r="Q149" s="61">
        <f>VLOOKUP($A149,[3]!CurveTable,MATCH($Q$4,[3]!CurveType,0))</f>
        <v>0.17</v>
      </c>
      <c r="R149" s="61">
        <f>Q149+Summary!$C$26</f>
        <v>0.17</v>
      </c>
      <c r="S149" s="61"/>
      <c r="T149" s="70">
        <f t="shared" si="82"/>
        <v>42583</v>
      </c>
      <c r="U149" s="69">
        <f t="shared" si="99"/>
        <v>5578</v>
      </c>
      <c r="W149" s="7">
        <f t="shared" si="83"/>
        <v>31</v>
      </c>
      <c r="X149" s="51">
        <f t="shared" si="84"/>
        <v>42583</v>
      </c>
      <c r="Y149" s="7">
        <f t="shared" si="85"/>
        <v>5578</v>
      </c>
      <c r="Z149" s="60">
        <f>VLOOKUP($A149,[3]!CurveTable,MATCH($Z$4,[3]!CurveType,0))</f>
        <v>6.4806591341438805E-2</v>
      </c>
      <c r="AA149" s="55">
        <f t="shared" si="86"/>
        <v>0.3775651494507008</v>
      </c>
      <c r="AB149" s="7">
        <f t="shared" si="87"/>
        <v>1</v>
      </c>
      <c r="AC149" s="7">
        <f t="shared" si="88"/>
        <v>31</v>
      </c>
      <c r="AD149" s="43">
        <f t="shared" si="89"/>
        <v>12169466.927696787</v>
      </c>
      <c r="AE149" s="43">
        <f t="shared" si="90"/>
        <v>0</v>
      </c>
      <c r="AF149" s="43">
        <f t="shared" si="91"/>
        <v>12169466.927696787</v>
      </c>
      <c r="AG149" s="43">
        <f t="shared" si="92"/>
        <v>0</v>
      </c>
      <c r="AH149" s="43">
        <f t="shared" si="93"/>
        <v>0</v>
      </c>
      <c r="AI149" s="43">
        <f t="shared" si="94"/>
        <v>0</v>
      </c>
      <c r="AJ149" s="43">
        <f t="shared" si="95"/>
        <v>0</v>
      </c>
      <c r="AK149" s="43">
        <f t="shared" si="96"/>
        <v>0</v>
      </c>
      <c r="AL149" s="43">
        <f t="shared" si="97"/>
        <v>0</v>
      </c>
      <c r="AM149" s="53"/>
      <c r="AO149" s="14">
        <f>_xll.EURO(N149,O149,Z149,Z149,R149,U149,1,0)</f>
        <v>0.3247836415698323</v>
      </c>
      <c r="AP149" s="90">
        <f t="shared" si="98"/>
        <v>2068822.7544699546</v>
      </c>
      <c r="AQ149" s="7">
        <f>_xll.EURO(N149,O149,Z149,Z149,R149,U149,1,1)</f>
        <v>0.1884306601825009</v>
      </c>
      <c r="AR149" s="7">
        <f>AQ149+Put!AQ149</f>
        <v>0.28355320463450451</v>
      </c>
      <c r="AS149" s="90">
        <f t="shared" si="102"/>
        <v>1806191.0969878938</v>
      </c>
      <c r="AT149" s="42">
        <f t="shared" si="103"/>
        <v>180.61910969878937</v>
      </c>
    </row>
    <row r="150" spans="1:46">
      <c r="A150" s="47">
        <f t="shared" si="100"/>
        <v>42614</v>
      </c>
      <c r="B150" s="48">
        <f t="shared" si="77"/>
        <v>205479</v>
      </c>
      <c r="C150" s="40">
        <f t="shared" si="78"/>
        <v>6164370</v>
      </c>
      <c r="D150" s="40">
        <f t="shared" si="79"/>
        <v>2313423.0114756483</v>
      </c>
      <c r="E150" s="61">
        <f>VLOOKUP($A150,[3]!CurveTable,MATCH($E$4,[3]!CurveType,0))</f>
        <v>5.0650000000000004</v>
      </c>
      <c r="F150" s="50"/>
      <c r="G150" s="49">
        <f t="shared" si="80"/>
        <v>5.0650000000000004</v>
      </c>
      <c r="H150" s="61">
        <f>VLOOKUP($A150,[3]!CurveTable,MATCH($H$4,[3]!CurveType,0))</f>
        <v>0</v>
      </c>
      <c r="I150" s="49"/>
      <c r="J150" s="49">
        <f t="shared" si="81"/>
        <v>0</v>
      </c>
      <c r="K150" s="61"/>
      <c r="L150" s="49"/>
      <c r="M150" s="49"/>
      <c r="N150" s="49">
        <f t="shared" si="101"/>
        <v>4.6550000000000002</v>
      </c>
      <c r="O150" s="49">
        <f>Summary!$E$16</f>
        <v>5.7313275623318276</v>
      </c>
      <c r="P150" s="49"/>
      <c r="Q150" s="61">
        <f>VLOOKUP($A150,[3]!CurveTable,MATCH($Q$4,[3]!CurveType,0))</f>
        <v>0.17</v>
      </c>
      <c r="R150" s="61">
        <f>Q150+Summary!$C$26</f>
        <v>0.17</v>
      </c>
      <c r="S150" s="61"/>
      <c r="T150" s="70">
        <f t="shared" si="82"/>
        <v>42614</v>
      </c>
      <c r="U150" s="69">
        <f t="shared" si="99"/>
        <v>5609</v>
      </c>
      <c r="W150" s="7">
        <f t="shared" si="83"/>
        <v>30</v>
      </c>
      <c r="X150" s="51">
        <f t="shared" si="84"/>
        <v>42614</v>
      </c>
      <c r="Y150" s="7">
        <f t="shared" si="85"/>
        <v>5609</v>
      </c>
      <c r="Z150" s="60">
        <f>VLOOKUP($A150,[3]!CurveTable,MATCH($Z$4,[3]!CurveType,0))</f>
        <v>6.4849109046480405E-2</v>
      </c>
      <c r="AA150" s="55">
        <f t="shared" si="86"/>
        <v>0.37528944749838966</v>
      </c>
      <c r="AB150" s="7">
        <f t="shared" si="87"/>
        <v>1</v>
      </c>
      <c r="AC150" s="7">
        <f t="shared" si="88"/>
        <v>30</v>
      </c>
      <c r="AD150" s="43">
        <f t="shared" si="89"/>
        <v>11717487.55312416</v>
      </c>
      <c r="AE150" s="43">
        <f t="shared" si="90"/>
        <v>0</v>
      </c>
      <c r="AF150" s="43">
        <f t="shared" si="91"/>
        <v>11717487.55312416</v>
      </c>
      <c r="AG150" s="43">
        <f t="shared" si="92"/>
        <v>0</v>
      </c>
      <c r="AH150" s="43">
        <f t="shared" si="93"/>
        <v>0</v>
      </c>
      <c r="AI150" s="43">
        <f t="shared" si="94"/>
        <v>0</v>
      </c>
      <c r="AJ150" s="43">
        <f t="shared" si="95"/>
        <v>0</v>
      </c>
      <c r="AK150" s="43">
        <f t="shared" si="96"/>
        <v>0</v>
      </c>
      <c r="AL150" s="43">
        <f t="shared" si="97"/>
        <v>0</v>
      </c>
      <c r="AM150" s="53"/>
      <c r="AO150" s="14">
        <f>_xll.EURO(N150,O150,Z150,Z150,R150,U150,1,0)</f>
        <v>0.32499268590364527</v>
      </c>
      <c r="AP150" s="90">
        <f t="shared" si="98"/>
        <v>2003375.1632038539</v>
      </c>
      <c r="AQ150" s="7">
        <f>_xll.EURO(N150,O150,Z150,Z150,R150,U150,1,1)</f>
        <v>0.18777658633438024</v>
      </c>
      <c r="AR150" s="7">
        <f>AQ150+Put!AQ150</f>
        <v>0.28212094071070881</v>
      </c>
      <c r="AS150" s="90">
        <f t="shared" si="102"/>
        <v>1739097.8632888722</v>
      </c>
      <c r="AT150" s="42">
        <f t="shared" si="103"/>
        <v>173.90978632888721</v>
      </c>
    </row>
    <row r="151" spans="1:46">
      <c r="A151" s="47">
        <f t="shared" si="100"/>
        <v>42644</v>
      </c>
      <c r="B151" s="48">
        <f t="shared" si="77"/>
        <v>205479</v>
      </c>
      <c r="C151" s="40">
        <f t="shared" si="78"/>
        <v>6369849</v>
      </c>
      <c r="D151" s="40">
        <f t="shared" si="79"/>
        <v>2376576.2483708691</v>
      </c>
      <c r="E151" s="61">
        <f>VLOOKUP($A151,[3]!CurveTable,MATCH($E$4,[3]!CurveType,0))</f>
        <v>5.0949999999999998</v>
      </c>
      <c r="F151" s="50"/>
      <c r="G151" s="49">
        <f t="shared" si="80"/>
        <v>5.0949999999999998</v>
      </c>
      <c r="H151" s="61">
        <f>VLOOKUP($A151,[3]!CurveTable,MATCH($H$4,[3]!CurveType,0))</f>
        <v>0</v>
      </c>
      <c r="I151" s="49"/>
      <c r="J151" s="49">
        <f t="shared" si="81"/>
        <v>0</v>
      </c>
      <c r="K151" s="61"/>
      <c r="L151" s="49"/>
      <c r="M151" s="49"/>
      <c r="N151" s="49">
        <f t="shared" si="101"/>
        <v>4.6849999999999996</v>
      </c>
      <c r="O151" s="49">
        <f>Summary!$E$16</f>
        <v>5.7313275623318276</v>
      </c>
      <c r="P151" s="49"/>
      <c r="Q151" s="61">
        <f>VLOOKUP($A151,[3]!CurveTable,MATCH($Q$4,[3]!CurveType,0))</f>
        <v>0.17</v>
      </c>
      <c r="R151" s="61">
        <f>Q151+Summary!$C$26</f>
        <v>0.17</v>
      </c>
      <c r="S151" s="61"/>
      <c r="T151" s="70">
        <f t="shared" si="82"/>
        <v>42644</v>
      </c>
      <c r="U151" s="69">
        <f t="shared" si="99"/>
        <v>5639</v>
      </c>
      <c r="W151" s="7">
        <f t="shared" si="83"/>
        <v>31</v>
      </c>
      <c r="X151" s="51">
        <f t="shared" si="84"/>
        <v>42644</v>
      </c>
      <c r="Y151" s="7">
        <f t="shared" si="85"/>
        <v>5639</v>
      </c>
      <c r="Z151" s="60">
        <f>VLOOKUP($A151,[3]!CurveTable,MATCH($Z$4,[3]!CurveType,0))</f>
        <v>6.4890255213220407E-2</v>
      </c>
      <c r="AA151" s="55">
        <f t="shared" si="86"/>
        <v>0.37309773722593254</v>
      </c>
      <c r="AB151" s="7">
        <f t="shared" si="87"/>
        <v>1</v>
      </c>
      <c r="AC151" s="7">
        <f t="shared" si="88"/>
        <v>31</v>
      </c>
      <c r="AD151" s="43">
        <f t="shared" si="89"/>
        <v>12108655.985449577</v>
      </c>
      <c r="AE151" s="43">
        <f t="shared" si="90"/>
        <v>0</v>
      </c>
      <c r="AF151" s="43">
        <f t="shared" si="91"/>
        <v>12108655.985449577</v>
      </c>
      <c r="AG151" s="43">
        <f t="shared" si="92"/>
        <v>0</v>
      </c>
      <c r="AH151" s="43">
        <f t="shared" si="93"/>
        <v>0</v>
      </c>
      <c r="AI151" s="43">
        <f t="shared" si="94"/>
        <v>0</v>
      </c>
      <c r="AJ151" s="43">
        <f t="shared" si="95"/>
        <v>0</v>
      </c>
      <c r="AK151" s="43">
        <f t="shared" si="96"/>
        <v>0</v>
      </c>
      <c r="AL151" s="43">
        <f t="shared" si="97"/>
        <v>0</v>
      </c>
      <c r="AM151" s="53"/>
      <c r="AO151" s="14">
        <f>_xll.EURO(N151,O151,Z151,Z151,R151,U151,1,0)</f>
        <v>0.32990250572720881</v>
      </c>
      <c r="AP151" s="90">
        <f t="shared" si="98"/>
        <v>2101429.1462039552</v>
      </c>
      <c r="AQ151" s="7">
        <f>_xll.EURO(N151,O151,Z151,Z151,R151,U151,1,1)</f>
        <v>0.18832090559525894</v>
      </c>
      <c r="AR151" s="7">
        <f>AQ151+Put!AQ151</f>
        <v>0.28097019148299684</v>
      </c>
      <c r="AS151" s="90">
        <f t="shared" si="102"/>
        <v>1789737.693247776</v>
      </c>
      <c r="AT151" s="42">
        <f t="shared" si="103"/>
        <v>178.97376932477761</v>
      </c>
    </row>
    <row r="152" spans="1:46">
      <c r="A152" s="47">
        <f t="shared" si="100"/>
        <v>42675</v>
      </c>
      <c r="B152" s="48">
        <f t="shared" si="77"/>
        <v>205479</v>
      </c>
      <c r="C152" s="40">
        <f t="shared" si="78"/>
        <v>6164370</v>
      </c>
      <c r="D152" s="40">
        <f t="shared" si="79"/>
        <v>2286018.8274545576</v>
      </c>
      <c r="E152" s="61">
        <f>VLOOKUP($A152,[3]!CurveTable,MATCH($E$4,[3]!CurveType,0))</f>
        <v>5.2050000000000001</v>
      </c>
      <c r="F152" s="50"/>
      <c r="G152" s="49">
        <f t="shared" si="80"/>
        <v>5.2050000000000001</v>
      </c>
      <c r="H152" s="61">
        <f>VLOOKUP($A152,[3]!CurveTable,MATCH($H$4,[3]!CurveType,0))</f>
        <v>0</v>
      </c>
      <c r="I152" s="49"/>
      <c r="J152" s="49">
        <f t="shared" si="81"/>
        <v>0</v>
      </c>
      <c r="K152" s="61"/>
      <c r="L152" s="49"/>
      <c r="M152" s="49"/>
      <c r="N152" s="49">
        <f t="shared" si="101"/>
        <v>4.7949999999999999</v>
      </c>
      <c r="O152" s="49">
        <f>Summary!$E$16</f>
        <v>5.7313275623318276</v>
      </c>
      <c r="P152" s="49"/>
      <c r="Q152" s="61">
        <f>VLOOKUP($A152,[3]!CurveTable,MATCH($Q$4,[3]!CurveType,0))</f>
        <v>0.17</v>
      </c>
      <c r="R152" s="61">
        <f>Q152+Summary!$C$26</f>
        <v>0.17</v>
      </c>
      <c r="S152" s="61"/>
      <c r="T152" s="70">
        <f t="shared" si="82"/>
        <v>42675</v>
      </c>
      <c r="U152" s="69">
        <f t="shared" si="99"/>
        <v>5670</v>
      </c>
      <c r="W152" s="7">
        <f t="shared" si="83"/>
        <v>30</v>
      </c>
      <c r="X152" s="51">
        <f t="shared" si="84"/>
        <v>42675</v>
      </c>
      <c r="Y152" s="7">
        <f t="shared" si="85"/>
        <v>5670</v>
      </c>
      <c r="Z152" s="60">
        <f>VLOOKUP($A152,[3]!CurveTable,MATCH($Z$4,[3]!CurveType,0))</f>
        <v>6.4932772919441606E-2</v>
      </c>
      <c r="AA152" s="55">
        <f t="shared" si="86"/>
        <v>0.37084387008803132</v>
      </c>
      <c r="AB152" s="7">
        <f t="shared" si="87"/>
        <v>1</v>
      </c>
      <c r="AC152" s="7">
        <f t="shared" si="88"/>
        <v>30</v>
      </c>
      <c r="AD152" s="43">
        <f t="shared" si="89"/>
        <v>11898727.996900972</v>
      </c>
      <c r="AE152" s="43">
        <f t="shared" si="90"/>
        <v>0</v>
      </c>
      <c r="AF152" s="43">
        <f t="shared" si="91"/>
        <v>11898727.996900972</v>
      </c>
      <c r="AG152" s="43">
        <f t="shared" si="92"/>
        <v>0</v>
      </c>
      <c r="AH152" s="43">
        <f t="shared" si="93"/>
        <v>0</v>
      </c>
      <c r="AI152" s="43">
        <f t="shared" si="94"/>
        <v>0</v>
      </c>
      <c r="AJ152" s="43">
        <f t="shared" si="95"/>
        <v>0</v>
      </c>
      <c r="AK152" s="43">
        <f t="shared" si="96"/>
        <v>0</v>
      </c>
      <c r="AL152" s="43">
        <f t="shared" si="97"/>
        <v>0</v>
      </c>
      <c r="AM152" s="53"/>
      <c r="AO152" s="14">
        <f>_xll.EURO(N152,O152,Z152,Z152,R152,U152,1,0)</f>
        <v>0.3500181525925623</v>
      </c>
      <c r="AP152" s="90">
        <f t="shared" si="98"/>
        <v>2157641.3992970134</v>
      </c>
      <c r="AQ152" s="7">
        <f>_xll.EURO(N152,O152,Z152,Z152,R152,U152,1,1)</f>
        <v>0.19245443602905943</v>
      </c>
      <c r="AR152" s="7">
        <f>AQ152+Put!AQ152</f>
        <v>0.28054277452699433</v>
      </c>
      <c r="AS152" s="90">
        <f t="shared" si="102"/>
        <v>1729369.4630109679</v>
      </c>
      <c r="AT152" s="42">
        <f t="shared" si="103"/>
        <v>172.93694630109678</v>
      </c>
    </row>
    <row r="153" spans="1:46">
      <c r="A153" s="47">
        <f t="shared" si="100"/>
        <v>42705</v>
      </c>
      <c r="B153" s="48">
        <f t="shared" si="77"/>
        <v>205479</v>
      </c>
      <c r="C153" s="40">
        <f t="shared" si="78"/>
        <v>6369849</v>
      </c>
      <c r="D153" s="40">
        <f t="shared" si="79"/>
        <v>2348392.7659534644</v>
      </c>
      <c r="E153" s="61">
        <f>VLOOKUP($A153,[3]!CurveTable,MATCH($E$4,[3]!CurveType,0))</f>
        <v>5.3250000000000002</v>
      </c>
      <c r="F153" s="50"/>
      <c r="G153" s="49">
        <f t="shared" si="80"/>
        <v>5.3250000000000002</v>
      </c>
      <c r="H153" s="61">
        <f>VLOOKUP($A153,[3]!CurveTable,MATCH($H$4,[3]!CurveType,0))</f>
        <v>0</v>
      </c>
      <c r="I153" s="49"/>
      <c r="J153" s="49">
        <f t="shared" si="81"/>
        <v>0</v>
      </c>
      <c r="K153" s="61"/>
      <c r="L153" s="49"/>
      <c r="M153" s="49"/>
      <c r="N153" s="49">
        <f t="shared" si="101"/>
        <v>4.915</v>
      </c>
      <c r="O153" s="49">
        <f>Summary!$E$16</f>
        <v>5.7313275623318276</v>
      </c>
      <c r="P153" s="49"/>
      <c r="Q153" s="61">
        <f>VLOOKUP($A153,[3]!CurveTable,MATCH($Q$4,[3]!CurveType,0))</f>
        <v>0.17</v>
      </c>
      <c r="R153" s="61">
        <f>Q153+Summary!$C$26</f>
        <v>0.17</v>
      </c>
      <c r="S153" s="61"/>
      <c r="T153" s="70">
        <f t="shared" si="82"/>
        <v>42705</v>
      </c>
      <c r="U153" s="69">
        <f t="shared" si="99"/>
        <v>5700</v>
      </c>
      <c r="W153" s="7">
        <f t="shared" si="83"/>
        <v>31</v>
      </c>
      <c r="X153" s="51">
        <f t="shared" si="84"/>
        <v>42705</v>
      </c>
      <c r="Y153" s="7">
        <f t="shared" si="85"/>
        <v>5700</v>
      </c>
      <c r="Z153" s="60">
        <f>VLOOKUP($A153,[3]!CurveTable,MATCH($Z$4,[3]!CurveType,0))</f>
        <v>6.4973919087322404E-2</v>
      </c>
      <c r="AA153" s="55">
        <f t="shared" si="86"/>
        <v>0.36867322380066847</v>
      </c>
      <c r="AB153" s="7">
        <f t="shared" si="87"/>
        <v>1</v>
      </c>
      <c r="AC153" s="7">
        <f t="shared" si="88"/>
        <v>31</v>
      </c>
      <c r="AD153" s="43">
        <f t="shared" si="89"/>
        <v>12505191.478702199</v>
      </c>
      <c r="AE153" s="43">
        <f t="shared" si="90"/>
        <v>0</v>
      </c>
      <c r="AF153" s="43">
        <f t="shared" si="91"/>
        <v>12505191.478702199</v>
      </c>
      <c r="AG153" s="43">
        <f t="shared" si="92"/>
        <v>0</v>
      </c>
      <c r="AH153" s="43">
        <f t="shared" si="93"/>
        <v>0</v>
      </c>
      <c r="AI153" s="43">
        <f t="shared" si="94"/>
        <v>0</v>
      </c>
      <c r="AJ153" s="43">
        <f t="shared" si="95"/>
        <v>0</v>
      </c>
      <c r="AK153" s="43">
        <f t="shared" si="96"/>
        <v>0</v>
      </c>
      <c r="AL153" s="43">
        <f t="shared" si="97"/>
        <v>0</v>
      </c>
      <c r="AM153" s="53"/>
      <c r="AO153" s="14">
        <f>_xll.EURO(N153,O153,Z153,Z153,R153,U153,1,0)</f>
        <v>0.37246219453383622</v>
      </c>
      <c r="AP153" s="90">
        <f t="shared" si="98"/>
        <v>2372527.9373891619</v>
      </c>
      <c r="AQ153" s="7">
        <f>_xll.EURO(N153,O153,Z153,Z153,R153,U153,1,1)</f>
        <v>0.19684265373355184</v>
      </c>
      <c r="AR153" s="7">
        <f>AQ153+Put!AQ153</f>
        <v>0.28030569000021183</v>
      </c>
      <c r="AS153" s="90">
        <f t="shared" si="102"/>
        <v>1785504.9191421594</v>
      </c>
      <c r="AT153" s="42">
        <f t="shared" si="103"/>
        <v>178.55049191421594</v>
      </c>
    </row>
    <row r="154" spans="1:46">
      <c r="A154" s="47">
        <f t="shared" si="100"/>
        <v>42736</v>
      </c>
      <c r="B154" s="48">
        <f t="shared" si="77"/>
        <v>205479</v>
      </c>
      <c r="C154" s="40">
        <f t="shared" si="78"/>
        <v>6369849</v>
      </c>
      <c r="D154" s="40">
        <f t="shared" si="79"/>
        <v>2334174.1816984545</v>
      </c>
      <c r="E154" s="61">
        <f>VLOOKUP($A154,[3]!CurveTable,MATCH($E$4,[3]!CurveType,0))</f>
        <v>5.4124999999999996</v>
      </c>
      <c r="F154" s="50"/>
      <c r="G154" s="49">
        <f t="shared" si="80"/>
        <v>5.4124999999999996</v>
      </c>
      <c r="H154" s="61">
        <f>VLOOKUP($A154,[3]!CurveTable,MATCH($H$4,[3]!CurveType,0))</f>
        <v>0</v>
      </c>
      <c r="I154" s="49"/>
      <c r="J154" s="49">
        <f t="shared" si="81"/>
        <v>0</v>
      </c>
      <c r="K154" s="61"/>
      <c r="L154" s="49"/>
      <c r="M154" s="49"/>
      <c r="N154" s="49">
        <f t="shared" si="101"/>
        <v>5.0024999999999995</v>
      </c>
      <c r="O154" s="49">
        <f>Summary!$E$16</f>
        <v>5.7313275623318276</v>
      </c>
      <c r="P154" s="49"/>
      <c r="Q154" s="61">
        <f>VLOOKUP($A154,[3]!CurveTable,MATCH($Q$4,[3]!CurveType,0))</f>
        <v>0.17</v>
      </c>
      <c r="R154" s="61">
        <f>Q154+Summary!$C$26</f>
        <v>0.17</v>
      </c>
      <c r="S154" s="61"/>
      <c r="T154" s="70">
        <f t="shared" si="82"/>
        <v>42736</v>
      </c>
      <c r="U154" s="69">
        <f t="shared" si="99"/>
        <v>5731</v>
      </c>
      <c r="W154" s="7">
        <f t="shared" si="83"/>
        <v>31</v>
      </c>
      <c r="X154" s="51">
        <f t="shared" si="84"/>
        <v>42736</v>
      </c>
      <c r="Y154" s="7">
        <f t="shared" si="85"/>
        <v>5731</v>
      </c>
      <c r="Z154" s="60">
        <f>VLOOKUP($A154,[3]!CurveTable,MATCH($Z$4,[3]!CurveType,0))</f>
        <v>6.5016436794723007E-2</v>
      </c>
      <c r="AA154" s="55">
        <f t="shared" si="86"/>
        <v>0.36644105404986127</v>
      </c>
      <c r="AB154" s="7">
        <f t="shared" si="87"/>
        <v>1</v>
      </c>
      <c r="AC154" s="7">
        <f t="shared" si="88"/>
        <v>31</v>
      </c>
      <c r="AD154" s="43">
        <f t="shared" si="89"/>
        <v>12633717.758442884</v>
      </c>
      <c r="AE154" s="43">
        <f t="shared" si="90"/>
        <v>0</v>
      </c>
      <c r="AF154" s="43">
        <f t="shared" si="91"/>
        <v>12633717.758442884</v>
      </c>
      <c r="AG154" s="43">
        <f t="shared" si="92"/>
        <v>0</v>
      </c>
      <c r="AH154" s="43">
        <f t="shared" si="93"/>
        <v>0</v>
      </c>
      <c r="AI154" s="43">
        <f t="shared" si="94"/>
        <v>0</v>
      </c>
      <c r="AJ154" s="43">
        <f t="shared" si="95"/>
        <v>0</v>
      </c>
      <c r="AK154" s="43">
        <f t="shared" si="96"/>
        <v>0</v>
      </c>
      <c r="AL154" s="43">
        <f t="shared" si="97"/>
        <v>0</v>
      </c>
      <c r="AM154" s="53"/>
      <c r="AO154" s="14">
        <f>_xll.EURO(N154,O154,Z154,Z154,R154,U154,1,0)</f>
        <v>0.38874960771743583</v>
      </c>
      <c r="AP154" s="90">
        <f t="shared" si="98"/>
        <v>2476276.2999693011</v>
      </c>
      <c r="AQ154" s="7">
        <f>_xll.EURO(N154,O154,Z154,Z154,R154,U154,1,1)</f>
        <v>0.19958986200129358</v>
      </c>
      <c r="AR154" s="7">
        <f>AQ154+Put!AQ154</f>
        <v>0.27971640358663413</v>
      </c>
      <c r="AS154" s="90">
        <f t="shared" si="102"/>
        <v>1781751.2536699178</v>
      </c>
      <c r="AT154" s="42">
        <f t="shared" si="103"/>
        <v>178.17512536699178</v>
      </c>
    </row>
    <row r="155" spans="1:46">
      <c r="A155" s="47">
        <f t="shared" si="100"/>
        <v>42767</v>
      </c>
      <c r="B155" s="48">
        <f t="shared" si="77"/>
        <v>205479</v>
      </c>
      <c r="C155" s="40">
        <f t="shared" si="78"/>
        <v>5753412</v>
      </c>
      <c r="D155" s="40">
        <f t="shared" si="79"/>
        <v>2095506.9024146921</v>
      </c>
      <c r="E155" s="61">
        <f>VLOOKUP($A155,[3]!CurveTable,MATCH($E$4,[3]!CurveType,0))</f>
        <v>5.2925000000000004</v>
      </c>
      <c r="F155" s="50"/>
      <c r="G155" s="49">
        <f t="shared" si="80"/>
        <v>5.2925000000000004</v>
      </c>
      <c r="H155" s="61">
        <f>VLOOKUP($A155,[3]!CurveTable,MATCH($H$4,[3]!CurveType,0))</f>
        <v>0</v>
      </c>
      <c r="I155" s="49"/>
      <c r="J155" s="49">
        <f t="shared" si="81"/>
        <v>0</v>
      </c>
      <c r="K155" s="61"/>
      <c r="L155" s="49"/>
      <c r="M155" s="49"/>
      <c r="N155" s="49">
        <f t="shared" si="101"/>
        <v>4.8825000000000003</v>
      </c>
      <c r="O155" s="49">
        <f>Summary!$E$16</f>
        <v>5.7313275623318276</v>
      </c>
      <c r="P155" s="49"/>
      <c r="Q155" s="61">
        <f>VLOOKUP($A155,[3]!CurveTable,MATCH($Q$4,[3]!CurveType,0))</f>
        <v>0.17</v>
      </c>
      <c r="R155" s="61">
        <f>Q155+Summary!$C$26</f>
        <v>0.17</v>
      </c>
      <c r="S155" s="61"/>
      <c r="T155" s="70">
        <f t="shared" si="82"/>
        <v>42767</v>
      </c>
      <c r="U155" s="69">
        <f t="shared" si="99"/>
        <v>5762</v>
      </c>
      <c r="W155" s="7">
        <f t="shared" si="83"/>
        <v>28</v>
      </c>
      <c r="X155" s="51">
        <f t="shared" si="84"/>
        <v>42767</v>
      </c>
      <c r="Y155" s="7">
        <f t="shared" si="85"/>
        <v>5762</v>
      </c>
      <c r="Z155" s="60">
        <f>VLOOKUP($A155,[3]!CurveTable,MATCH($Z$4,[3]!CurveType,0))</f>
        <v>6.5058954502721797E-2</v>
      </c>
      <c r="AA155" s="55">
        <f t="shared" si="86"/>
        <v>0.36421985813195579</v>
      </c>
      <c r="AB155" s="7">
        <f t="shared" si="87"/>
        <v>1</v>
      </c>
      <c r="AC155" s="7">
        <f t="shared" si="88"/>
        <v>28</v>
      </c>
      <c r="AD155" s="43">
        <f t="shared" si="89"/>
        <v>11090470.281029759</v>
      </c>
      <c r="AE155" s="43">
        <f t="shared" si="90"/>
        <v>0</v>
      </c>
      <c r="AF155" s="43">
        <f t="shared" si="91"/>
        <v>11090470.281029759</v>
      </c>
      <c r="AG155" s="43">
        <f t="shared" si="92"/>
        <v>0</v>
      </c>
      <c r="AH155" s="43">
        <f t="shared" si="93"/>
        <v>0</v>
      </c>
      <c r="AI155" s="43">
        <f t="shared" si="94"/>
        <v>0</v>
      </c>
      <c r="AJ155" s="43">
        <f t="shared" si="95"/>
        <v>0</v>
      </c>
      <c r="AK155" s="43">
        <f t="shared" si="96"/>
        <v>0</v>
      </c>
      <c r="AL155" s="43">
        <f t="shared" si="97"/>
        <v>0</v>
      </c>
      <c r="AM155" s="53"/>
      <c r="AO155" s="14">
        <f>_xll.EURO(N155,O155,Z155,Z155,R155,U155,1,0)</f>
        <v>0.36411700764972144</v>
      </c>
      <c r="AP155" s="90">
        <f t="shared" si="98"/>
        <v>2094915.1612159992</v>
      </c>
      <c r="AQ155" s="7">
        <f>_xll.EURO(N155,O155,Z155,Z155,R155,U155,1,1)</f>
        <v>0.19346001317632508</v>
      </c>
      <c r="AR155" s="7">
        <f>AQ155+Put!AQ155</f>
        <v>0.27700859450727644</v>
      </c>
      <c r="AS155" s="90">
        <f t="shared" si="102"/>
        <v>1593744.5717412983</v>
      </c>
      <c r="AT155" s="42">
        <f t="shared" si="103"/>
        <v>159.37445717412984</v>
      </c>
    </row>
    <row r="156" spans="1:46">
      <c r="A156" s="47">
        <f t="shared" si="100"/>
        <v>42795</v>
      </c>
      <c r="B156" s="48">
        <f t="shared" si="77"/>
        <v>205479</v>
      </c>
      <c r="C156" s="40">
        <f t="shared" si="78"/>
        <v>6369849</v>
      </c>
      <c r="D156" s="40">
        <f t="shared" si="79"/>
        <v>2307305.9375105803</v>
      </c>
      <c r="E156" s="61">
        <f>VLOOKUP($A156,[3]!CurveTable,MATCH($E$4,[3]!CurveType,0))</f>
        <v>5.1535000000000002</v>
      </c>
      <c r="F156" s="50"/>
      <c r="G156" s="49">
        <f t="shared" si="80"/>
        <v>5.1535000000000002</v>
      </c>
      <c r="H156" s="61">
        <f>H155</f>
        <v>0</v>
      </c>
      <c r="I156" s="49"/>
      <c r="J156" s="49">
        <f t="shared" si="81"/>
        <v>0</v>
      </c>
      <c r="K156" s="61"/>
      <c r="L156" s="49"/>
      <c r="M156" s="49"/>
      <c r="N156" s="49">
        <f t="shared" si="101"/>
        <v>4.7435</v>
      </c>
      <c r="O156" s="49">
        <f>Summary!$E$16</f>
        <v>5.7313275623318276</v>
      </c>
      <c r="P156" s="49"/>
      <c r="Q156" s="61">
        <f>VLOOKUP($A156,[3]!CurveTable,MATCH($Q$4,[3]!CurveType,0))</f>
        <v>0.17</v>
      </c>
      <c r="R156" s="61">
        <f>Q156+Summary!$C$26</f>
        <v>0.17</v>
      </c>
      <c r="S156" s="61"/>
      <c r="T156" s="70">
        <f t="shared" si="82"/>
        <v>42795</v>
      </c>
      <c r="U156" s="69">
        <f t="shared" si="99"/>
        <v>5790</v>
      </c>
      <c r="W156" s="7">
        <f t="shared" si="83"/>
        <v>31</v>
      </c>
      <c r="X156" s="51">
        <f t="shared" si="84"/>
        <v>42795</v>
      </c>
      <c r="Y156" s="7">
        <f t="shared" si="85"/>
        <v>5790</v>
      </c>
      <c r="Z156" s="60">
        <f>VLOOKUP($A156,[3]!CurveTable,MATCH($Z$4,[3]!CurveType,0))</f>
        <v>6.5097357594333397E-2</v>
      </c>
      <c r="AA156" s="55">
        <f t="shared" si="86"/>
        <v>0.36222301933854012</v>
      </c>
      <c r="AB156" s="7">
        <f t="shared" si="87"/>
        <v>1</v>
      </c>
      <c r="AC156" s="7">
        <f t="shared" si="88"/>
        <v>31</v>
      </c>
      <c r="AD156" s="43">
        <f t="shared" si="89"/>
        <v>11890701.148960777</v>
      </c>
      <c r="AE156" s="43">
        <f t="shared" si="90"/>
        <v>0</v>
      </c>
      <c r="AF156" s="43">
        <f t="shared" si="91"/>
        <v>11890701.148960777</v>
      </c>
      <c r="AG156" s="43">
        <f t="shared" si="92"/>
        <v>0</v>
      </c>
      <c r="AH156" s="43">
        <f t="shared" si="93"/>
        <v>0</v>
      </c>
      <c r="AI156" s="43">
        <f t="shared" si="94"/>
        <v>0</v>
      </c>
      <c r="AJ156" s="43">
        <f t="shared" si="95"/>
        <v>0</v>
      </c>
      <c r="AK156" s="43">
        <f t="shared" si="96"/>
        <v>0</v>
      </c>
      <c r="AL156" s="43">
        <f t="shared" si="97"/>
        <v>0</v>
      </c>
      <c r="AM156" s="53"/>
      <c r="AO156" s="14">
        <f>_xll.EURO(N156,O156,Z156,Z156,R156,U156,1,0)</f>
        <v>0.33686620425365543</v>
      </c>
      <c r="AP156" s="90">
        <f t="shared" si="98"/>
        <v>2145786.8542989427</v>
      </c>
      <c r="AQ156" s="7">
        <f>_xll.EURO(N156,O156,Z156,Z156,R156,U156,1,1)</f>
        <v>0.18653179068530149</v>
      </c>
      <c r="AR156" s="7">
        <f>AQ156+Put!AQ156</f>
        <v>0.27435218056576111</v>
      </c>
      <c r="AS156" s="90">
        <f t="shared" si="102"/>
        <v>1747581.9630246328</v>
      </c>
      <c r="AT156" s="42">
        <f t="shared" si="103"/>
        <v>174.75819630246329</v>
      </c>
    </row>
    <row r="157" spans="1:46">
      <c r="A157" s="47">
        <f t="shared" si="100"/>
        <v>42826</v>
      </c>
      <c r="B157" s="48">
        <f t="shared" si="77"/>
        <v>205479</v>
      </c>
      <c r="C157" s="40">
        <f t="shared" si="78"/>
        <v>6164370</v>
      </c>
      <c r="D157" s="40">
        <f t="shared" si="79"/>
        <v>2219312.5819516648</v>
      </c>
      <c r="E157" s="61">
        <f>VLOOKUP($A157,[3]!CurveTable,MATCH($E$4,[3]!CurveType,0))</f>
        <v>4.9835000000000003</v>
      </c>
      <c r="F157" s="50"/>
      <c r="G157" s="49">
        <f t="shared" si="80"/>
        <v>4.9835000000000003</v>
      </c>
      <c r="H157" s="61">
        <f t="shared" ref="H157:H220" si="104">H156</f>
        <v>0</v>
      </c>
      <c r="I157" s="49"/>
      <c r="J157" s="49">
        <f t="shared" si="81"/>
        <v>0</v>
      </c>
      <c r="K157" s="61"/>
      <c r="L157" s="49"/>
      <c r="M157" s="49"/>
      <c r="N157" s="49">
        <f t="shared" si="101"/>
        <v>4.5735000000000001</v>
      </c>
      <c r="O157" s="49">
        <f>Summary!$E$16</f>
        <v>5.7313275623318276</v>
      </c>
      <c r="P157" s="49"/>
      <c r="Q157" s="61">
        <f>VLOOKUP($A157,[3]!CurveTable,MATCH($Q$4,[3]!CurveType,0))</f>
        <v>0.17</v>
      </c>
      <c r="R157" s="61">
        <f>Q157+Summary!$C$26</f>
        <v>0.17</v>
      </c>
      <c r="S157" s="61"/>
      <c r="T157" s="70">
        <f t="shared" si="82"/>
        <v>42826</v>
      </c>
      <c r="U157" s="69">
        <f t="shared" si="99"/>
        <v>5821</v>
      </c>
      <c r="W157" s="7">
        <f t="shared" si="83"/>
        <v>30</v>
      </c>
      <c r="X157" s="51">
        <f t="shared" si="84"/>
        <v>42826</v>
      </c>
      <c r="Y157" s="7">
        <f t="shared" si="85"/>
        <v>5821</v>
      </c>
      <c r="Z157" s="60">
        <f>VLOOKUP($A157,[3]!CurveTable,MATCH($Z$4,[3]!CurveType,0))</f>
        <v>6.5139875303472608E-2</v>
      </c>
      <c r="AA157" s="55">
        <f t="shared" si="86"/>
        <v>0.36002261089968074</v>
      </c>
      <c r="AB157" s="7">
        <f t="shared" si="87"/>
        <v>1</v>
      </c>
      <c r="AC157" s="7">
        <f t="shared" si="88"/>
        <v>30</v>
      </c>
      <c r="AD157" s="43">
        <f t="shared" si="89"/>
        <v>11059944.252156122</v>
      </c>
      <c r="AE157" s="43">
        <f t="shared" si="90"/>
        <v>0</v>
      </c>
      <c r="AF157" s="43">
        <f t="shared" si="91"/>
        <v>11059944.252156122</v>
      </c>
      <c r="AG157" s="43">
        <f t="shared" si="92"/>
        <v>0</v>
      </c>
      <c r="AH157" s="43">
        <f t="shared" si="93"/>
        <v>0</v>
      </c>
      <c r="AI157" s="43">
        <f t="shared" si="94"/>
        <v>0</v>
      </c>
      <c r="AJ157" s="43">
        <f t="shared" si="95"/>
        <v>0</v>
      </c>
      <c r="AK157" s="43">
        <f t="shared" si="96"/>
        <v>0</v>
      </c>
      <c r="AL157" s="43">
        <f t="shared" si="97"/>
        <v>0</v>
      </c>
      <c r="AM157" s="53"/>
      <c r="AO157" s="14">
        <f>_xll.EURO(N157,O157,Z157,Z157,R157,U157,1,0)</f>
        <v>0.30508090201249516</v>
      </c>
      <c r="AP157" s="90">
        <f t="shared" si="98"/>
        <v>1880631.5599387647</v>
      </c>
      <c r="AQ157" s="7">
        <f>_xll.EURO(N157,O157,Z157,Z157,R157,U157,1,1)</f>
        <v>0.17801909949975186</v>
      </c>
      <c r="AR157" s="7">
        <f>AQ157+Put!AQ157</f>
        <v>0.27141376800209432</v>
      </c>
      <c r="AS157" s="90">
        <f t="shared" si="102"/>
        <v>1673094.8890590703</v>
      </c>
      <c r="AT157" s="42">
        <f t="shared" si="103"/>
        <v>167.30948890590702</v>
      </c>
    </row>
    <row r="158" spans="1:46">
      <c r="A158" s="47">
        <f t="shared" si="100"/>
        <v>42856</v>
      </c>
      <c r="B158" s="48">
        <f t="shared" si="77"/>
        <v>205479</v>
      </c>
      <c r="C158" s="40">
        <f t="shared" si="78"/>
        <v>6369849</v>
      </c>
      <c r="D158" s="40">
        <f t="shared" si="79"/>
        <v>2279791.4682221673</v>
      </c>
      <c r="E158" s="61">
        <f>VLOOKUP($A158,[3]!CurveTable,MATCH($E$4,[3]!CurveType,0))</f>
        <v>5.0425000000000004</v>
      </c>
      <c r="F158" s="50"/>
      <c r="G158" s="49">
        <f t="shared" si="80"/>
        <v>5.0425000000000004</v>
      </c>
      <c r="H158" s="61">
        <f t="shared" si="104"/>
        <v>0</v>
      </c>
      <c r="I158" s="49"/>
      <c r="J158" s="49">
        <f t="shared" si="81"/>
        <v>0</v>
      </c>
      <c r="K158" s="61"/>
      <c r="L158" s="49"/>
      <c r="M158" s="49"/>
      <c r="N158" s="49">
        <f t="shared" si="101"/>
        <v>4.6325000000000003</v>
      </c>
      <c r="O158" s="49">
        <f>Summary!$E$16</f>
        <v>5.7313275623318276</v>
      </c>
      <c r="P158" s="49"/>
      <c r="Q158" s="61">
        <f>VLOOKUP($A158,[3]!CurveTable,MATCH($Q$4,[3]!CurveType,0))</f>
        <v>0.17</v>
      </c>
      <c r="R158" s="61">
        <f>Q158+Summary!$C$26</f>
        <v>0.17</v>
      </c>
      <c r="S158" s="61"/>
      <c r="T158" s="70">
        <f t="shared" si="82"/>
        <v>42856</v>
      </c>
      <c r="U158" s="69">
        <f t="shared" si="99"/>
        <v>5851</v>
      </c>
      <c r="W158" s="7">
        <f t="shared" si="83"/>
        <v>31</v>
      </c>
      <c r="X158" s="51">
        <f t="shared" si="84"/>
        <v>42856</v>
      </c>
      <c r="Y158" s="7">
        <f t="shared" si="85"/>
        <v>5851</v>
      </c>
      <c r="Z158" s="60">
        <f>VLOOKUP($A158,[3]!CurveTable,MATCH($Z$4,[3]!CurveType,0))</f>
        <v>6.5181021474178799E-2</v>
      </c>
      <c r="AA158" s="55">
        <f t="shared" si="86"/>
        <v>0.3579035340119</v>
      </c>
      <c r="AB158" s="7">
        <f t="shared" si="87"/>
        <v>1</v>
      </c>
      <c r="AC158" s="7">
        <f t="shared" si="88"/>
        <v>31</v>
      </c>
      <c r="AD158" s="43">
        <f t="shared" si="89"/>
        <v>11495848.478510279</v>
      </c>
      <c r="AE158" s="43">
        <f t="shared" si="90"/>
        <v>0</v>
      </c>
      <c r="AF158" s="43">
        <f t="shared" si="91"/>
        <v>11495848.478510279</v>
      </c>
      <c r="AG158" s="43">
        <f t="shared" si="92"/>
        <v>0</v>
      </c>
      <c r="AH158" s="43">
        <f t="shared" si="93"/>
        <v>0</v>
      </c>
      <c r="AI158" s="43">
        <f t="shared" si="94"/>
        <v>0</v>
      </c>
      <c r="AJ158" s="43">
        <f t="shared" si="95"/>
        <v>0</v>
      </c>
      <c r="AK158" s="43">
        <f t="shared" si="96"/>
        <v>0</v>
      </c>
      <c r="AL158" s="43">
        <f t="shared" si="97"/>
        <v>0</v>
      </c>
      <c r="AM158" s="53"/>
      <c r="AO158" s="14">
        <f>_xll.EURO(N158,O158,Z158,Z158,R158,U158,1,0)</f>
        <v>0.31490746490033594</v>
      </c>
      <c r="AP158" s="90">
        <f t="shared" si="98"/>
        <v>2005913.0003879401</v>
      </c>
      <c r="AQ158" s="7">
        <f>_xll.EURO(N158,O158,Z158,Z158,R158,U158,1,1)</f>
        <v>0.17983994857206664</v>
      </c>
      <c r="AR158" s="7">
        <f>AQ158+Put!AQ158</f>
        <v>0.27050741590585947</v>
      </c>
      <c r="AS158" s="90">
        <f t="shared" si="102"/>
        <v>1723091.3927005231</v>
      </c>
      <c r="AT158" s="42">
        <f t="shared" si="103"/>
        <v>172.30913927005233</v>
      </c>
    </row>
    <row r="159" spans="1:46">
      <c r="A159" s="47">
        <f t="shared" si="100"/>
        <v>42887</v>
      </c>
      <c r="B159" s="48">
        <f t="shared" si="77"/>
        <v>205479</v>
      </c>
      <c r="C159" s="40">
        <f t="shared" si="78"/>
        <v>6164370</v>
      </c>
      <c r="D159" s="40">
        <f t="shared" si="79"/>
        <v>2192817.3266722746</v>
      </c>
      <c r="E159" s="61">
        <f>VLOOKUP($A159,[3]!CurveTable,MATCH($E$4,[3]!CurveType,0))</f>
        <v>5.0824999999999996</v>
      </c>
      <c r="F159" s="50"/>
      <c r="G159" s="49">
        <f t="shared" si="80"/>
        <v>5.0824999999999996</v>
      </c>
      <c r="H159" s="61">
        <f t="shared" si="104"/>
        <v>0</v>
      </c>
      <c r="I159" s="49"/>
      <c r="J159" s="49">
        <f t="shared" si="81"/>
        <v>0</v>
      </c>
      <c r="K159" s="61"/>
      <c r="L159" s="49"/>
      <c r="M159" s="49"/>
      <c r="N159" s="49">
        <f t="shared" si="101"/>
        <v>4.6724999999999994</v>
      </c>
      <c r="O159" s="49">
        <f>Summary!$E$16</f>
        <v>5.7313275623318276</v>
      </c>
      <c r="P159" s="49"/>
      <c r="Q159" s="61">
        <f>VLOOKUP($A159,[3]!CurveTable,MATCH($Q$4,[3]!CurveType,0))</f>
        <v>0.17</v>
      </c>
      <c r="R159" s="61">
        <f>Q159+Summary!$C$26</f>
        <v>0.17</v>
      </c>
      <c r="S159" s="61"/>
      <c r="T159" s="70">
        <f t="shared" si="82"/>
        <v>42887</v>
      </c>
      <c r="U159" s="69">
        <f t="shared" si="99"/>
        <v>5882</v>
      </c>
      <c r="W159" s="7">
        <f t="shared" si="83"/>
        <v>30</v>
      </c>
      <c r="X159" s="51">
        <f t="shared" si="84"/>
        <v>42887</v>
      </c>
      <c r="Y159" s="7">
        <f t="shared" si="85"/>
        <v>5882</v>
      </c>
      <c r="Z159" s="60">
        <f>VLOOKUP($A159,[3]!CurveTable,MATCH($Z$4,[3]!CurveType,0))</f>
        <v>6.5223539184497095E-2</v>
      </c>
      <c r="AA159" s="55">
        <f t="shared" si="86"/>
        <v>0.35572448225402997</v>
      </c>
      <c r="AB159" s="7">
        <f t="shared" si="87"/>
        <v>1</v>
      </c>
      <c r="AC159" s="7">
        <f t="shared" si="88"/>
        <v>30</v>
      </c>
      <c r="AD159" s="43">
        <f t="shared" si="89"/>
        <v>11144994.062811835</v>
      </c>
      <c r="AE159" s="43">
        <f t="shared" si="90"/>
        <v>0</v>
      </c>
      <c r="AF159" s="43">
        <f t="shared" si="91"/>
        <v>11144994.062811835</v>
      </c>
      <c r="AG159" s="43">
        <f t="shared" si="92"/>
        <v>0</v>
      </c>
      <c r="AH159" s="43">
        <f t="shared" si="93"/>
        <v>0</v>
      </c>
      <c r="AI159" s="43">
        <f t="shared" si="94"/>
        <v>0</v>
      </c>
      <c r="AJ159" s="43">
        <f t="shared" si="95"/>
        <v>0</v>
      </c>
      <c r="AK159" s="43">
        <f t="shared" si="96"/>
        <v>0</v>
      </c>
      <c r="AL159" s="43">
        <f t="shared" si="97"/>
        <v>0</v>
      </c>
      <c r="AM159" s="53"/>
      <c r="AO159" s="14">
        <f>_xll.EURO(N159,O159,Z159,Z159,R159,U159,1,0)</f>
        <v>0.32131294736371829</v>
      </c>
      <c r="AP159" s="90">
        <f t="shared" si="98"/>
        <v>1980691.8933404842</v>
      </c>
      <c r="AQ159" s="7">
        <f>_xll.EURO(N159,O159,Z159,Z159,R159,U159,1,1)</f>
        <v>0.18072372268652304</v>
      </c>
      <c r="AR159" s="7">
        <f>AQ159+Put!AQ159</f>
        <v>0.26940304001865817</v>
      </c>
      <c r="AS159" s="90">
        <f t="shared" si="102"/>
        <v>1660700.0177998159</v>
      </c>
      <c r="AT159" s="42">
        <f t="shared" si="103"/>
        <v>166.0700017799816</v>
      </c>
    </row>
    <row r="160" spans="1:46">
      <c r="A160" s="47">
        <f t="shared" si="100"/>
        <v>42917</v>
      </c>
      <c r="B160" s="48">
        <f t="shared" si="77"/>
        <v>205479</v>
      </c>
      <c r="C160" s="40">
        <f t="shared" si="78"/>
        <v>6369849</v>
      </c>
      <c r="D160" s="40">
        <f t="shared" si="79"/>
        <v>2252544.2635787162</v>
      </c>
      <c r="E160" s="61">
        <f>VLOOKUP($A160,[3]!CurveTable,MATCH($E$4,[3]!CurveType,0))</f>
        <v>5.1275000000000004</v>
      </c>
      <c r="F160" s="50"/>
      <c r="G160" s="49">
        <f t="shared" si="80"/>
        <v>5.1275000000000004</v>
      </c>
      <c r="H160" s="61">
        <f t="shared" si="104"/>
        <v>0</v>
      </c>
      <c r="I160" s="49"/>
      <c r="J160" s="49">
        <f t="shared" si="81"/>
        <v>0</v>
      </c>
      <c r="K160" s="61"/>
      <c r="L160" s="49"/>
      <c r="M160" s="49"/>
      <c r="N160" s="49">
        <f t="shared" si="101"/>
        <v>4.7175000000000002</v>
      </c>
      <c r="O160" s="49">
        <f>Summary!$E$16</f>
        <v>5.7313275623318276</v>
      </c>
      <c r="P160" s="49"/>
      <c r="Q160" s="61">
        <f>VLOOKUP($A160,[3]!CurveTable,MATCH($Q$4,[3]!CurveType,0))</f>
        <v>0.17</v>
      </c>
      <c r="R160" s="61">
        <f>Q160+Summary!$C$26</f>
        <v>0.17</v>
      </c>
      <c r="S160" s="61"/>
      <c r="T160" s="70">
        <f t="shared" si="82"/>
        <v>42917</v>
      </c>
      <c r="U160" s="69">
        <f t="shared" si="99"/>
        <v>5912</v>
      </c>
      <c r="W160" s="7">
        <f t="shared" si="83"/>
        <v>31</v>
      </c>
      <c r="X160" s="51">
        <f t="shared" si="84"/>
        <v>42917</v>
      </c>
      <c r="Y160" s="7">
        <f t="shared" si="85"/>
        <v>5912</v>
      </c>
      <c r="Z160" s="60">
        <f>VLOOKUP($A160,[3]!CurveTable,MATCH($Z$4,[3]!CurveType,0))</f>
        <v>6.5264685356344096E-2</v>
      </c>
      <c r="AA160" s="55">
        <f t="shared" si="86"/>
        <v>0.35362600645301262</v>
      </c>
      <c r="AB160" s="7">
        <f t="shared" si="87"/>
        <v>1</v>
      </c>
      <c r="AC160" s="7">
        <f t="shared" si="88"/>
        <v>31</v>
      </c>
      <c r="AD160" s="43">
        <f t="shared" si="89"/>
        <v>11549920.711499868</v>
      </c>
      <c r="AE160" s="43">
        <f t="shared" si="90"/>
        <v>0</v>
      </c>
      <c r="AF160" s="43">
        <f t="shared" si="91"/>
        <v>11549920.711499868</v>
      </c>
      <c r="AG160" s="43">
        <f t="shared" si="92"/>
        <v>0</v>
      </c>
      <c r="AH160" s="43">
        <f t="shared" si="93"/>
        <v>0</v>
      </c>
      <c r="AI160" s="43">
        <f t="shared" si="94"/>
        <v>0</v>
      </c>
      <c r="AJ160" s="43">
        <f t="shared" si="95"/>
        <v>0</v>
      </c>
      <c r="AK160" s="43">
        <f t="shared" si="96"/>
        <v>0</v>
      </c>
      <c r="AL160" s="43">
        <f t="shared" si="97"/>
        <v>0</v>
      </c>
      <c r="AM160" s="53"/>
      <c r="AO160" s="14">
        <f>_xll.EURO(N160,O160,Z160,Z160,R160,U160,1,0)</f>
        <v>0.32864625587042984</v>
      </c>
      <c r="AP160" s="90">
        <f t="shared" si="98"/>
        <v>2093427.0243100016</v>
      </c>
      <c r="AQ160" s="7">
        <f>_xll.EURO(N160,O160,Z160,Z160,R160,U160,1,1)</f>
        <v>0.18180576341775961</v>
      </c>
      <c r="AR160" s="7">
        <f>AQ160+Put!AQ160</f>
        <v>0.26839446454909177</v>
      </c>
      <c r="AS160" s="90">
        <f t="shared" si="102"/>
        <v>1709632.2116135678</v>
      </c>
      <c r="AT160" s="42">
        <f t="shared" si="103"/>
        <v>170.96322116135678</v>
      </c>
    </row>
    <row r="161" spans="1:46">
      <c r="A161" s="47">
        <f t="shared" si="100"/>
        <v>42948</v>
      </c>
      <c r="B161" s="48">
        <f t="shared" si="77"/>
        <v>205479</v>
      </c>
      <c r="C161" s="40">
        <f t="shared" si="78"/>
        <v>6369849</v>
      </c>
      <c r="D161" s="40">
        <f t="shared" si="79"/>
        <v>2238799.1939684702</v>
      </c>
      <c r="E161" s="61">
        <f>VLOOKUP($A161,[3]!CurveTable,MATCH($E$4,[3]!CurveType,0))</f>
        <v>5.1624999999999996</v>
      </c>
      <c r="F161" s="50"/>
      <c r="G161" s="49">
        <f t="shared" si="80"/>
        <v>5.1624999999999996</v>
      </c>
      <c r="H161" s="61">
        <f t="shared" si="104"/>
        <v>0</v>
      </c>
      <c r="I161" s="49"/>
      <c r="J161" s="49">
        <f t="shared" si="81"/>
        <v>0</v>
      </c>
      <c r="K161" s="61"/>
      <c r="L161" s="49"/>
      <c r="M161" s="49"/>
      <c r="N161" s="49">
        <f t="shared" si="101"/>
        <v>4.7524999999999995</v>
      </c>
      <c r="O161" s="49">
        <f>Summary!$E$16</f>
        <v>5.7313275623318276</v>
      </c>
      <c r="P161" s="49"/>
      <c r="Q161" s="61">
        <f>VLOOKUP($A161,[3]!CurveTable,MATCH($Q$4,[3]!CurveType,0))</f>
        <v>0.17</v>
      </c>
      <c r="R161" s="61">
        <f>Q161+Summary!$C$26</f>
        <v>0.17</v>
      </c>
      <c r="S161" s="61"/>
      <c r="T161" s="70">
        <f t="shared" si="82"/>
        <v>42948</v>
      </c>
      <c r="U161" s="69">
        <f t="shared" si="99"/>
        <v>5943</v>
      </c>
      <c r="W161" s="7">
        <f t="shared" si="83"/>
        <v>31</v>
      </c>
      <c r="X161" s="51">
        <f t="shared" si="84"/>
        <v>42948</v>
      </c>
      <c r="Y161" s="7">
        <f t="shared" si="85"/>
        <v>5943</v>
      </c>
      <c r="Z161" s="60">
        <f>VLOOKUP($A161,[3]!CurveTable,MATCH($Z$4,[3]!CurveType,0))</f>
        <v>6.5307203067841407E-2</v>
      </c>
      <c r="AA161" s="55">
        <f t="shared" si="86"/>
        <v>0.35146817357341914</v>
      </c>
      <c r="AB161" s="7">
        <f t="shared" si="87"/>
        <v>1</v>
      </c>
      <c r="AC161" s="7">
        <f t="shared" si="88"/>
        <v>31</v>
      </c>
      <c r="AD161" s="43">
        <f t="shared" si="89"/>
        <v>11557800.838862227</v>
      </c>
      <c r="AE161" s="43">
        <f t="shared" si="90"/>
        <v>0</v>
      </c>
      <c r="AF161" s="43">
        <f t="shared" si="91"/>
        <v>11557800.838862227</v>
      </c>
      <c r="AG161" s="43">
        <f t="shared" si="92"/>
        <v>0</v>
      </c>
      <c r="AH161" s="43">
        <f t="shared" si="93"/>
        <v>0</v>
      </c>
      <c r="AI161" s="43">
        <f t="shared" si="94"/>
        <v>0</v>
      </c>
      <c r="AJ161" s="43">
        <f t="shared" si="95"/>
        <v>0</v>
      </c>
      <c r="AK161" s="43">
        <f t="shared" si="96"/>
        <v>0</v>
      </c>
      <c r="AL161" s="43">
        <f t="shared" si="97"/>
        <v>0</v>
      </c>
      <c r="AM161" s="53"/>
      <c r="AO161" s="14">
        <f>_xll.EURO(N161,O161,Z161,Z161,R161,U161,1,0)</f>
        <v>0.33412501257556426</v>
      </c>
      <c r="AP161" s="90">
        <f t="shared" si="98"/>
        <v>2128325.8772294456</v>
      </c>
      <c r="AQ161" s="7">
        <f>_xll.EURO(N161,O161,Z161,Z161,R161,U161,1,1)</f>
        <v>0.18238487215908655</v>
      </c>
      <c r="AR161" s="7">
        <f>AQ161+Put!AQ161</f>
        <v>0.26725676481338412</v>
      </c>
      <c r="AS161" s="90">
        <f t="shared" si="102"/>
        <v>1702385.23608977</v>
      </c>
      <c r="AT161" s="42">
        <f t="shared" si="103"/>
        <v>170.238523608977</v>
      </c>
    </row>
    <row r="162" spans="1:46">
      <c r="A162" s="47">
        <f t="shared" si="100"/>
        <v>42979</v>
      </c>
      <c r="B162" s="48">
        <f t="shared" si="77"/>
        <v>205479</v>
      </c>
      <c r="C162" s="40">
        <f t="shared" si="78"/>
        <v>6164370</v>
      </c>
      <c r="D162" s="40">
        <f t="shared" si="79"/>
        <v>2153344.3318235697</v>
      </c>
      <c r="E162" s="61">
        <f>VLOOKUP($A162,[3]!CurveTable,MATCH($E$4,[3]!CurveType,0))</f>
        <v>5.1675000000000004</v>
      </c>
      <c r="F162" s="50"/>
      <c r="G162" s="49">
        <f t="shared" si="80"/>
        <v>5.1675000000000004</v>
      </c>
      <c r="H162" s="61">
        <f t="shared" si="104"/>
        <v>0</v>
      </c>
      <c r="I162" s="49"/>
      <c r="J162" s="49">
        <f t="shared" si="81"/>
        <v>0</v>
      </c>
      <c r="K162" s="61"/>
      <c r="L162" s="49"/>
      <c r="M162" s="49"/>
      <c r="N162" s="49">
        <f t="shared" si="101"/>
        <v>4.7575000000000003</v>
      </c>
      <c r="O162" s="49">
        <f>Summary!$E$16</f>
        <v>5.7313275623318276</v>
      </c>
      <c r="P162" s="49"/>
      <c r="Q162" s="61">
        <f>VLOOKUP($A162,[3]!CurveTable,MATCH($Q$4,[3]!CurveType,0))</f>
        <v>0.17</v>
      </c>
      <c r="R162" s="61">
        <f>Q162+Summary!$C$26</f>
        <v>0.17</v>
      </c>
      <c r="S162" s="61"/>
      <c r="T162" s="70">
        <f t="shared" si="82"/>
        <v>42979</v>
      </c>
      <c r="U162" s="69">
        <f t="shared" si="99"/>
        <v>5974</v>
      </c>
      <c r="W162" s="7">
        <f t="shared" si="83"/>
        <v>30</v>
      </c>
      <c r="X162" s="51">
        <f t="shared" si="84"/>
        <v>42979</v>
      </c>
      <c r="Y162" s="7">
        <f t="shared" si="85"/>
        <v>5974</v>
      </c>
      <c r="Z162" s="60">
        <f>VLOOKUP($A162,[3]!CurveTable,MATCH($Z$4,[3]!CurveType,0))</f>
        <v>6.5349720779938295E-2</v>
      </c>
      <c r="AA162" s="55">
        <f t="shared" si="86"/>
        <v>0.34932107122440248</v>
      </c>
      <c r="AB162" s="7">
        <f t="shared" si="87"/>
        <v>1</v>
      </c>
      <c r="AC162" s="7">
        <f t="shared" si="88"/>
        <v>30</v>
      </c>
      <c r="AD162" s="43">
        <f t="shared" si="89"/>
        <v>11127406.834698297</v>
      </c>
      <c r="AE162" s="43">
        <f t="shared" si="90"/>
        <v>0</v>
      </c>
      <c r="AF162" s="43">
        <f t="shared" si="91"/>
        <v>11127406.834698297</v>
      </c>
      <c r="AG162" s="43">
        <f t="shared" si="92"/>
        <v>0</v>
      </c>
      <c r="AH162" s="43">
        <f t="shared" si="93"/>
        <v>0</v>
      </c>
      <c r="AI162" s="43">
        <f t="shared" si="94"/>
        <v>0</v>
      </c>
      <c r="AJ162" s="43">
        <f t="shared" si="95"/>
        <v>0</v>
      </c>
      <c r="AK162" s="43">
        <f t="shared" si="96"/>
        <v>0</v>
      </c>
      <c r="AL162" s="43">
        <f t="shared" si="97"/>
        <v>0</v>
      </c>
      <c r="AM162" s="53"/>
      <c r="AO162" s="14">
        <f>_xll.EURO(N162,O162,Z162,Z162,R162,U162,1,0)</f>
        <v>0.33411504466708386</v>
      </c>
      <c r="AP162" s="90">
        <f t="shared" si="98"/>
        <v>2059608.7578944317</v>
      </c>
      <c r="AQ162" s="7">
        <f>_xll.EURO(N162,O162,Z162,Z162,R162,U162,1,1)</f>
        <v>0.18167863817641719</v>
      </c>
      <c r="AR162" s="7">
        <f>AQ162+Put!AQ162</f>
        <v>0.26585796763701719</v>
      </c>
      <c r="AS162" s="90">
        <f t="shared" si="102"/>
        <v>1638846.8799625996</v>
      </c>
      <c r="AT162" s="42">
        <f t="shared" si="103"/>
        <v>163.88468799625997</v>
      </c>
    </row>
    <row r="163" spans="1:46">
      <c r="A163" s="47">
        <f t="shared" si="100"/>
        <v>43009</v>
      </c>
      <c r="B163" s="48">
        <f t="shared" si="77"/>
        <v>205479</v>
      </c>
      <c r="C163" s="40">
        <f t="shared" si="78"/>
        <v>6369849</v>
      </c>
      <c r="D163" s="40">
        <f t="shared" si="79"/>
        <v>2211951.8092982247</v>
      </c>
      <c r="E163" s="61">
        <f>VLOOKUP($A163,[3]!CurveTable,MATCH($E$4,[3]!CurveType,0))</f>
        <v>5.1974999999999998</v>
      </c>
      <c r="F163" s="50"/>
      <c r="G163" s="49">
        <f t="shared" si="80"/>
        <v>5.1974999999999998</v>
      </c>
      <c r="H163" s="61">
        <f t="shared" si="104"/>
        <v>0</v>
      </c>
      <c r="I163" s="49"/>
      <c r="J163" s="49">
        <f t="shared" si="81"/>
        <v>0</v>
      </c>
      <c r="K163" s="61"/>
      <c r="L163" s="49"/>
      <c r="M163" s="49"/>
      <c r="N163" s="49">
        <f t="shared" si="101"/>
        <v>4.7874999999999996</v>
      </c>
      <c r="O163" s="49">
        <f>Summary!$E$16</f>
        <v>5.7313275623318276</v>
      </c>
      <c r="P163" s="49"/>
      <c r="Q163" s="61">
        <f>VLOOKUP($A163,[3]!CurveTable,MATCH($Q$4,[3]!CurveType,0))</f>
        <v>0.17</v>
      </c>
      <c r="R163" s="61">
        <f>Q163+Summary!$C$26</f>
        <v>0.17</v>
      </c>
      <c r="S163" s="61"/>
      <c r="T163" s="70">
        <f t="shared" si="82"/>
        <v>43009</v>
      </c>
      <c r="U163" s="69">
        <f t="shared" si="99"/>
        <v>6004</v>
      </c>
      <c r="W163" s="7">
        <f t="shared" si="83"/>
        <v>31</v>
      </c>
      <c r="X163" s="51">
        <f t="shared" si="84"/>
        <v>43009</v>
      </c>
      <c r="Y163" s="7">
        <f t="shared" si="85"/>
        <v>6004</v>
      </c>
      <c r="Z163" s="60">
        <f>VLOOKUP($A163,[3]!CurveTable,MATCH($Z$4,[3]!CurveType,0))</f>
        <v>6.5390866953505294E-2</v>
      </c>
      <c r="AA163" s="55">
        <f t="shared" si="86"/>
        <v>0.3472534135892742</v>
      </c>
      <c r="AB163" s="7">
        <f t="shared" si="87"/>
        <v>1</v>
      </c>
      <c r="AC163" s="7">
        <f t="shared" si="88"/>
        <v>31</v>
      </c>
      <c r="AD163" s="43">
        <f t="shared" si="89"/>
        <v>11496619.528827522</v>
      </c>
      <c r="AE163" s="43">
        <f t="shared" si="90"/>
        <v>0</v>
      </c>
      <c r="AF163" s="43">
        <f t="shared" si="91"/>
        <v>11496619.528827522</v>
      </c>
      <c r="AG163" s="43">
        <f t="shared" si="92"/>
        <v>0</v>
      </c>
      <c r="AH163" s="43">
        <f t="shared" si="93"/>
        <v>0</v>
      </c>
      <c r="AI163" s="43">
        <f t="shared" si="94"/>
        <v>0</v>
      </c>
      <c r="AJ163" s="43">
        <f t="shared" si="95"/>
        <v>0</v>
      </c>
      <c r="AK163" s="43">
        <f t="shared" si="96"/>
        <v>0</v>
      </c>
      <c r="AL163" s="43">
        <f t="shared" si="97"/>
        <v>0</v>
      </c>
      <c r="AM163" s="53"/>
      <c r="AO163" s="14">
        <f>_xll.EURO(N163,O163,Z163,Z163,R163,U163,1,0)</f>
        <v>0.33865807442551732</v>
      </c>
      <c r="AP163" s="90">
        <f t="shared" si="98"/>
        <v>2157200.7967213071</v>
      </c>
      <c r="AQ163" s="7">
        <f>_xll.EURO(N163,O163,Z163,Z163,R163,U163,1,1)</f>
        <v>0.1820310229274428</v>
      </c>
      <c r="AR163" s="7">
        <f>AQ163+Put!AQ163</f>
        <v>0.26472769523193179</v>
      </c>
      <c r="AS163" s="90">
        <f t="shared" si="102"/>
        <v>1686275.4447454256</v>
      </c>
      <c r="AT163" s="42">
        <f t="shared" si="103"/>
        <v>168.62754447454256</v>
      </c>
    </row>
    <row r="164" spans="1:46">
      <c r="A164" s="47">
        <f t="shared" si="100"/>
        <v>43040</v>
      </c>
      <c r="B164" s="48">
        <f t="shared" si="77"/>
        <v>205479</v>
      </c>
      <c r="C164" s="40">
        <f t="shared" si="78"/>
        <v>6164370</v>
      </c>
      <c r="D164" s="40">
        <f t="shared" si="79"/>
        <v>2127492.5108684874</v>
      </c>
      <c r="E164" s="61">
        <f>VLOOKUP($A164,[3]!CurveTable,MATCH($E$4,[3]!CurveType,0))</f>
        <v>5.3075000000000001</v>
      </c>
      <c r="F164" s="50"/>
      <c r="G164" s="49">
        <f t="shared" si="80"/>
        <v>5.3075000000000001</v>
      </c>
      <c r="H164" s="61">
        <f t="shared" si="104"/>
        <v>0</v>
      </c>
      <c r="I164" s="49"/>
      <c r="J164" s="49">
        <f t="shared" si="81"/>
        <v>0</v>
      </c>
      <c r="K164" s="61"/>
      <c r="L164" s="49"/>
      <c r="M164" s="49"/>
      <c r="N164" s="49">
        <f t="shared" si="101"/>
        <v>4.8975</v>
      </c>
      <c r="O164" s="49">
        <f>Summary!$E$16</f>
        <v>5.7313275623318276</v>
      </c>
      <c r="P164" s="49"/>
      <c r="Q164" s="61">
        <f>VLOOKUP($A164,[3]!CurveTable,MATCH($Q$4,[3]!CurveType,0))</f>
        <v>0.17</v>
      </c>
      <c r="R164" s="61">
        <f>Q164+Summary!$C$26</f>
        <v>0.17</v>
      </c>
      <c r="S164" s="61"/>
      <c r="T164" s="70">
        <f t="shared" si="82"/>
        <v>43040</v>
      </c>
      <c r="U164" s="69">
        <f t="shared" si="99"/>
        <v>6035</v>
      </c>
      <c r="W164" s="7">
        <f t="shared" si="83"/>
        <v>30</v>
      </c>
      <c r="X164" s="51">
        <f t="shared" si="84"/>
        <v>43040</v>
      </c>
      <c r="Y164" s="7">
        <f t="shared" si="85"/>
        <v>6035</v>
      </c>
      <c r="Z164" s="60">
        <f>VLOOKUP($A164,[3]!CurveTable,MATCH($Z$4,[3]!CurveType,0))</f>
        <v>6.5433384666781197E-2</v>
      </c>
      <c r="AA164" s="55">
        <f t="shared" si="86"/>
        <v>0.34512732215433001</v>
      </c>
      <c r="AB164" s="7">
        <f t="shared" si="87"/>
        <v>1</v>
      </c>
      <c r="AC164" s="7">
        <f t="shared" si="88"/>
        <v>30</v>
      </c>
      <c r="AD164" s="43">
        <f t="shared" si="89"/>
        <v>11291666.501434498</v>
      </c>
      <c r="AE164" s="43">
        <f t="shared" si="90"/>
        <v>0</v>
      </c>
      <c r="AF164" s="43">
        <f t="shared" si="91"/>
        <v>11291666.501434498</v>
      </c>
      <c r="AG164" s="43">
        <f t="shared" si="92"/>
        <v>0</v>
      </c>
      <c r="AH164" s="43">
        <f t="shared" si="93"/>
        <v>0</v>
      </c>
      <c r="AI164" s="43">
        <f t="shared" si="94"/>
        <v>0</v>
      </c>
      <c r="AJ164" s="43">
        <f t="shared" si="95"/>
        <v>0</v>
      </c>
      <c r="AK164" s="43">
        <f t="shared" si="96"/>
        <v>0</v>
      </c>
      <c r="AL164" s="43">
        <f t="shared" si="97"/>
        <v>0</v>
      </c>
      <c r="AM164" s="53"/>
      <c r="AO164" s="14">
        <f>_xll.EURO(N164,O164,Z164,Z164,R164,U164,1,0)</f>
        <v>0.35786058742353655</v>
      </c>
      <c r="AP164" s="90">
        <f t="shared" si="98"/>
        <v>2205985.0692960261</v>
      </c>
      <c r="AQ164" s="7">
        <f>_xll.EURO(N164,O164,Z164,Z164,R164,U164,1,1)</f>
        <v>0.18553226931063937</v>
      </c>
      <c r="AR164" s="7">
        <f>AQ164+Put!AQ164</f>
        <v>0.26427184092838413</v>
      </c>
      <c r="AS164" s="90">
        <f t="shared" si="102"/>
        <v>1629069.4080637032</v>
      </c>
      <c r="AT164" s="42">
        <f t="shared" si="103"/>
        <v>162.90694080637033</v>
      </c>
    </row>
    <row r="165" spans="1:46">
      <c r="A165" s="47">
        <f t="shared" si="100"/>
        <v>43070</v>
      </c>
      <c r="B165" s="48">
        <f t="shared" si="77"/>
        <v>205479</v>
      </c>
      <c r="C165" s="40">
        <f t="shared" si="78"/>
        <v>6369849</v>
      </c>
      <c r="D165" s="40">
        <f t="shared" si="79"/>
        <v>2185367.3548616506</v>
      </c>
      <c r="E165" s="61">
        <f>VLOOKUP($A165,[3]!CurveTable,MATCH($E$4,[3]!CurveType,0))</f>
        <v>5.4275000000000002</v>
      </c>
      <c r="F165" s="50"/>
      <c r="G165" s="49">
        <f t="shared" si="80"/>
        <v>5.4275000000000002</v>
      </c>
      <c r="H165" s="61">
        <f t="shared" si="104"/>
        <v>0</v>
      </c>
      <c r="I165" s="49"/>
      <c r="J165" s="49">
        <f t="shared" si="81"/>
        <v>0</v>
      </c>
      <c r="K165" s="61"/>
      <c r="L165" s="49"/>
      <c r="M165" s="49"/>
      <c r="N165" s="49">
        <f t="shared" si="101"/>
        <v>5.0175000000000001</v>
      </c>
      <c r="O165" s="49">
        <f>Summary!$E$16</f>
        <v>5.7313275623318276</v>
      </c>
      <c r="P165" s="49"/>
      <c r="Q165" s="61">
        <f>VLOOKUP($A165,[3]!CurveTable,MATCH($Q$4,[3]!CurveType,0))</f>
        <v>0.17</v>
      </c>
      <c r="R165" s="61">
        <f>Q165+Summary!$C$26</f>
        <v>0.17</v>
      </c>
      <c r="S165" s="61"/>
      <c r="T165" s="70">
        <f t="shared" si="82"/>
        <v>43070</v>
      </c>
      <c r="U165" s="69">
        <f t="shared" si="99"/>
        <v>6065</v>
      </c>
      <c r="W165" s="7">
        <f t="shared" si="83"/>
        <v>31</v>
      </c>
      <c r="X165" s="51">
        <f t="shared" si="84"/>
        <v>43070</v>
      </c>
      <c r="Y165" s="7">
        <f t="shared" si="85"/>
        <v>6065</v>
      </c>
      <c r="Z165" s="60">
        <f>VLOOKUP($A165,[3]!CurveTable,MATCH($Z$4,[3]!CurveType,0))</f>
        <v>6.5474530841489006E-2</v>
      </c>
      <c r="AA165" s="55">
        <f t="shared" si="86"/>
        <v>0.34307993091541894</v>
      </c>
      <c r="AB165" s="7">
        <f t="shared" si="87"/>
        <v>1</v>
      </c>
      <c r="AC165" s="7">
        <f t="shared" si="88"/>
        <v>31</v>
      </c>
      <c r="AD165" s="43">
        <f t="shared" si="89"/>
        <v>11861081.318511609</v>
      </c>
      <c r="AE165" s="43">
        <f t="shared" si="90"/>
        <v>0</v>
      </c>
      <c r="AF165" s="43">
        <f t="shared" si="91"/>
        <v>11861081.318511609</v>
      </c>
      <c r="AG165" s="43">
        <f t="shared" si="92"/>
        <v>0</v>
      </c>
      <c r="AH165" s="43">
        <f t="shared" si="93"/>
        <v>0</v>
      </c>
      <c r="AI165" s="43">
        <f t="shared" si="94"/>
        <v>0</v>
      </c>
      <c r="AJ165" s="43">
        <f t="shared" si="95"/>
        <v>0</v>
      </c>
      <c r="AK165" s="43">
        <f t="shared" si="96"/>
        <v>0</v>
      </c>
      <c r="AL165" s="43">
        <f t="shared" si="97"/>
        <v>0</v>
      </c>
      <c r="AM165" s="53"/>
      <c r="AO165" s="14">
        <f>_xll.EURO(N165,O165,Z165,Z165,R165,U165,1,0)</f>
        <v>0.37925425196801632</v>
      </c>
      <c r="AP165" s="90">
        <f t="shared" si="98"/>
        <v>2415792.3176442166</v>
      </c>
      <c r="AQ165" s="7">
        <f>_xll.EURO(N165,O165,Z165,Z165,R165,U165,1,1)</f>
        <v>0.18925766447008277</v>
      </c>
      <c r="AR165" s="7">
        <f>AQ165+Put!AQ165</f>
        <v>0.26398204150768684</v>
      </c>
      <c r="AS165" s="90">
        <f t="shared" si="102"/>
        <v>1681525.7431156975</v>
      </c>
      <c r="AT165" s="42">
        <f t="shared" si="103"/>
        <v>168.15257431156977</v>
      </c>
    </row>
    <row r="166" spans="1:46">
      <c r="A166" s="47">
        <f t="shared" si="100"/>
        <v>43101</v>
      </c>
      <c r="B166" s="48">
        <f t="shared" si="77"/>
        <v>205479</v>
      </c>
      <c r="C166" s="40">
        <f t="shared" si="78"/>
        <v>6369849</v>
      </c>
      <c r="D166" s="40">
        <f t="shared" si="79"/>
        <v>2171957.4310730402</v>
      </c>
      <c r="E166" s="61">
        <f>VLOOKUP($A166,[3]!CurveTable,MATCH($E$4,[3]!CurveType,0))</f>
        <v>5.5175000000000001</v>
      </c>
      <c r="F166" s="50"/>
      <c r="G166" s="49">
        <f t="shared" si="80"/>
        <v>5.5175000000000001</v>
      </c>
      <c r="H166" s="61">
        <f t="shared" si="104"/>
        <v>0</v>
      </c>
      <c r="I166" s="49"/>
      <c r="J166" s="49">
        <f t="shared" si="81"/>
        <v>0</v>
      </c>
      <c r="K166" s="61"/>
      <c r="L166" s="49"/>
      <c r="M166" s="49"/>
      <c r="N166" s="49">
        <f t="shared" si="101"/>
        <v>5.1074999999999999</v>
      </c>
      <c r="O166" s="49">
        <f>Summary!$E$16</f>
        <v>5.7313275623318276</v>
      </c>
      <c r="P166" s="49"/>
      <c r="Q166" s="61">
        <f>VLOOKUP($A166,[3]!CurveTable,MATCH($Q$4,[3]!CurveType,0))</f>
        <v>0.17</v>
      </c>
      <c r="R166" s="61">
        <f>Q166+Summary!$C$26</f>
        <v>0.17</v>
      </c>
      <c r="S166" s="61"/>
      <c r="T166" s="70">
        <f t="shared" si="82"/>
        <v>43101</v>
      </c>
      <c r="U166" s="69">
        <f t="shared" si="99"/>
        <v>6096</v>
      </c>
      <c r="W166" s="7">
        <f t="shared" si="83"/>
        <v>31</v>
      </c>
      <c r="X166" s="51">
        <f t="shared" si="84"/>
        <v>43101</v>
      </c>
      <c r="Y166" s="7">
        <f t="shared" si="85"/>
        <v>6096</v>
      </c>
      <c r="Z166" s="60">
        <f>VLOOKUP($A166,[3]!CurveTable,MATCH($Z$4,[3]!CurveType,0))</f>
        <v>6.5517048555943105E-2</v>
      </c>
      <c r="AA166" s="55">
        <f t="shared" si="86"/>
        <v>0.3409747124418554</v>
      </c>
      <c r="AB166" s="7">
        <f t="shared" si="87"/>
        <v>1</v>
      </c>
      <c r="AC166" s="7">
        <f t="shared" si="88"/>
        <v>31</v>
      </c>
      <c r="AD166" s="43">
        <f t="shared" si="89"/>
        <v>11983775.125945499</v>
      </c>
      <c r="AE166" s="43">
        <f t="shared" si="90"/>
        <v>0</v>
      </c>
      <c r="AF166" s="43">
        <f t="shared" si="91"/>
        <v>11983775.125945499</v>
      </c>
      <c r="AG166" s="43">
        <f t="shared" si="92"/>
        <v>0</v>
      </c>
      <c r="AH166" s="43">
        <f t="shared" si="93"/>
        <v>0</v>
      </c>
      <c r="AI166" s="43">
        <f t="shared" si="94"/>
        <v>0</v>
      </c>
      <c r="AJ166" s="43">
        <f t="shared" si="95"/>
        <v>0</v>
      </c>
      <c r="AK166" s="43">
        <f t="shared" si="96"/>
        <v>0</v>
      </c>
      <c r="AL166" s="43">
        <f t="shared" si="97"/>
        <v>0</v>
      </c>
      <c r="AM166" s="53"/>
      <c r="AO166" s="14">
        <f>_xll.EURO(N166,O166,Z166,Z166,R166,U166,1,0)</f>
        <v>0.39515208362663801</v>
      </c>
      <c r="AP166" s="90">
        <f t="shared" si="98"/>
        <v>2517059.1047370564</v>
      </c>
      <c r="AQ166" s="7">
        <f>_xll.EURO(N166,O166,Z166,Z166,R166,U166,1,1)</f>
        <v>0.1916299590025933</v>
      </c>
      <c r="AR166" s="7">
        <f>AQ166+Put!AQ166</f>
        <v>0.26338055254746429</v>
      </c>
      <c r="AS166" s="90">
        <f t="shared" si="102"/>
        <v>1677694.3492639128</v>
      </c>
      <c r="AT166" s="42">
        <f t="shared" si="103"/>
        <v>167.76943492639128</v>
      </c>
    </row>
    <row r="167" spans="1:46">
      <c r="A167" s="47">
        <f t="shared" si="100"/>
        <v>43132</v>
      </c>
      <c r="B167" s="48">
        <f t="shared" si="77"/>
        <v>205479</v>
      </c>
      <c r="C167" s="40">
        <f t="shared" si="78"/>
        <v>5753412</v>
      </c>
      <c r="D167" s="40">
        <f t="shared" si="79"/>
        <v>1949716.5385222808</v>
      </c>
      <c r="E167" s="61">
        <f>VLOOKUP($A167,[3]!CurveTable,MATCH($E$4,[3]!CurveType,0))</f>
        <v>5.3975</v>
      </c>
      <c r="F167" s="50"/>
      <c r="G167" s="49">
        <f t="shared" si="80"/>
        <v>5.3975</v>
      </c>
      <c r="H167" s="61">
        <f t="shared" si="104"/>
        <v>0</v>
      </c>
      <c r="I167" s="49"/>
      <c r="J167" s="49">
        <f t="shared" si="81"/>
        <v>0</v>
      </c>
      <c r="K167" s="61"/>
      <c r="L167" s="49"/>
      <c r="M167" s="49"/>
      <c r="N167" s="49">
        <f t="shared" si="101"/>
        <v>4.9874999999999998</v>
      </c>
      <c r="O167" s="49">
        <f>Summary!$E$16</f>
        <v>5.7313275623318276</v>
      </c>
      <c r="P167" s="49"/>
      <c r="Q167" s="61">
        <f>VLOOKUP($A167,[3]!CurveTable,MATCH($Q$4,[3]!CurveType,0))</f>
        <v>0.17</v>
      </c>
      <c r="R167" s="61">
        <f>Q167+Summary!$C$26</f>
        <v>0.17</v>
      </c>
      <c r="S167" s="61"/>
      <c r="T167" s="70">
        <f t="shared" si="82"/>
        <v>43132</v>
      </c>
      <c r="U167" s="69">
        <f t="shared" si="99"/>
        <v>6127</v>
      </c>
      <c r="W167" s="7">
        <f t="shared" si="83"/>
        <v>28</v>
      </c>
      <c r="X167" s="51">
        <f t="shared" si="84"/>
        <v>43132</v>
      </c>
      <c r="Y167" s="7">
        <f t="shared" si="85"/>
        <v>6127</v>
      </c>
      <c r="Z167" s="60">
        <f>VLOOKUP($A167,[3]!CurveTable,MATCH($Z$4,[3]!CurveType,0))</f>
        <v>6.5559566270996697E-2</v>
      </c>
      <c r="AA167" s="55">
        <f t="shared" si="86"/>
        <v>0.33888004866021776</v>
      </c>
      <c r="AB167" s="7">
        <f t="shared" si="87"/>
        <v>1</v>
      </c>
      <c r="AC167" s="7">
        <f t="shared" si="88"/>
        <v>28</v>
      </c>
      <c r="AD167" s="43">
        <f t="shared" si="89"/>
        <v>10523595.01667401</v>
      </c>
      <c r="AE167" s="43">
        <f t="shared" si="90"/>
        <v>0</v>
      </c>
      <c r="AF167" s="43">
        <f t="shared" si="91"/>
        <v>10523595.01667401</v>
      </c>
      <c r="AG167" s="43">
        <f t="shared" si="92"/>
        <v>0</v>
      </c>
      <c r="AH167" s="43">
        <f t="shared" si="93"/>
        <v>0</v>
      </c>
      <c r="AI167" s="43">
        <f t="shared" si="94"/>
        <v>0</v>
      </c>
      <c r="AJ167" s="43">
        <f t="shared" si="95"/>
        <v>0</v>
      </c>
      <c r="AK167" s="43">
        <f t="shared" si="96"/>
        <v>0</v>
      </c>
      <c r="AL167" s="43">
        <f t="shared" si="97"/>
        <v>0</v>
      </c>
      <c r="AM167" s="53"/>
      <c r="AO167" s="14">
        <f>_xll.EURO(N167,O167,Z167,Z167,R167,U167,1,0)</f>
        <v>0.37125256458322586</v>
      </c>
      <c r="AP167" s="90">
        <f t="shared" si="98"/>
        <v>2135968.9601039067</v>
      </c>
      <c r="AQ167" s="7">
        <f>_xll.EURO(N167,O167,Z167,Z167,R167,U167,1,1)</f>
        <v>0.18612785151816177</v>
      </c>
      <c r="AR167" s="7">
        <f>AQ167+Put!AQ167</f>
        <v>0.26081302862062883</v>
      </c>
      <c r="AS167" s="90">
        <f t="shared" si="102"/>
        <v>1500564.8086222694</v>
      </c>
      <c r="AT167" s="42">
        <f t="shared" si="103"/>
        <v>150.05648086222695</v>
      </c>
    </row>
    <row r="168" spans="1:46">
      <c r="A168" s="47">
        <f t="shared" si="100"/>
        <v>43160</v>
      </c>
      <c r="B168" s="48">
        <f t="shared" si="77"/>
        <v>205479</v>
      </c>
      <c r="C168" s="40">
        <f t="shared" si="78"/>
        <v>6369849</v>
      </c>
      <c r="D168" s="40">
        <f t="shared" si="79"/>
        <v>2146620.8736696839</v>
      </c>
      <c r="E168" s="61">
        <f>VLOOKUP($A168,[3]!CurveTable,MATCH($E$4,[3]!CurveType,0))</f>
        <v>5.2585000000000006</v>
      </c>
      <c r="F168" s="50"/>
      <c r="G168" s="49">
        <f t="shared" si="80"/>
        <v>5.2585000000000006</v>
      </c>
      <c r="H168" s="61">
        <f t="shared" si="104"/>
        <v>0</v>
      </c>
      <c r="I168" s="49"/>
      <c r="J168" s="49">
        <f t="shared" si="81"/>
        <v>0</v>
      </c>
      <c r="K168" s="61"/>
      <c r="L168" s="49"/>
      <c r="M168" s="49"/>
      <c r="N168" s="49">
        <f t="shared" si="101"/>
        <v>4.8485000000000005</v>
      </c>
      <c r="O168" s="49">
        <f>Summary!$E$16</f>
        <v>5.7313275623318276</v>
      </c>
      <c r="P168" s="49"/>
      <c r="Q168" s="61">
        <f>VLOOKUP($A168,[3]!CurveTable,MATCH($Q$4,[3]!CurveType,0))</f>
        <v>0.17</v>
      </c>
      <c r="R168" s="61">
        <f>Q168+Summary!$C$26</f>
        <v>0.17</v>
      </c>
      <c r="S168" s="61"/>
      <c r="T168" s="70">
        <f t="shared" si="82"/>
        <v>43160</v>
      </c>
      <c r="U168" s="69">
        <f t="shared" si="99"/>
        <v>6155</v>
      </c>
      <c r="W168" s="7">
        <f t="shared" si="83"/>
        <v>31</v>
      </c>
      <c r="X168" s="51">
        <f t="shared" si="84"/>
        <v>43160</v>
      </c>
      <c r="Y168" s="7">
        <f t="shared" si="85"/>
        <v>6155</v>
      </c>
      <c r="Z168" s="60">
        <f>VLOOKUP($A168,[3]!CurveTable,MATCH($Z$4,[3]!CurveType,0))</f>
        <v>6.5597969368978798E-2</v>
      </c>
      <c r="AA168" s="55">
        <f t="shared" si="86"/>
        <v>0.33699713661496278</v>
      </c>
      <c r="AB168" s="7">
        <f t="shared" si="87"/>
        <v>1</v>
      </c>
      <c r="AC168" s="7">
        <f t="shared" si="88"/>
        <v>31</v>
      </c>
      <c r="AD168" s="43">
        <f t="shared" si="89"/>
        <v>11288005.864192035</v>
      </c>
      <c r="AE168" s="43">
        <f t="shared" si="90"/>
        <v>0</v>
      </c>
      <c r="AF168" s="43">
        <f t="shared" si="91"/>
        <v>11288005.864192035</v>
      </c>
      <c r="AG168" s="43">
        <f t="shared" si="92"/>
        <v>0</v>
      </c>
      <c r="AH168" s="43">
        <f t="shared" si="93"/>
        <v>0</v>
      </c>
      <c r="AI168" s="43">
        <f t="shared" si="94"/>
        <v>0</v>
      </c>
      <c r="AJ168" s="43">
        <f t="shared" si="95"/>
        <v>0</v>
      </c>
      <c r="AK168" s="43">
        <f t="shared" si="96"/>
        <v>0</v>
      </c>
      <c r="AL168" s="43">
        <f t="shared" si="97"/>
        <v>0</v>
      </c>
      <c r="AM168" s="53"/>
      <c r="AO168" s="14">
        <f>_xll.EURO(N168,O168,Z168,Z168,R168,U168,1,0)</f>
        <v>0.34480628864568974</v>
      </c>
      <c r="AP168" s="90">
        <f t="shared" si="98"/>
        <v>2196363.9929234581</v>
      </c>
      <c r="AQ168" s="7">
        <f>_xll.EURO(N168,O168,Z168,Z168,R168,U168,1,1)</f>
        <v>0.17993357564261331</v>
      </c>
      <c r="AR168" s="7">
        <f>AQ168+Put!AQ168</f>
        <v>0.25828613387766358</v>
      </c>
      <c r="AS168" s="90">
        <f t="shared" si="102"/>
        <v>1645243.6715945015</v>
      </c>
      <c r="AT168" s="42">
        <f t="shared" si="103"/>
        <v>164.52436715945015</v>
      </c>
    </row>
    <row r="169" spans="1:46">
      <c r="A169" s="47">
        <f t="shared" si="100"/>
        <v>43191</v>
      </c>
      <c r="B169" s="48">
        <f t="shared" si="77"/>
        <v>205479</v>
      </c>
      <c r="C169" s="40">
        <f t="shared" si="78"/>
        <v>6164370</v>
      </c>
      <c r="D169" s="40">
        <f t="shared" si="79"/>
        <v>2064585.9791196573</v>
      </c>
      <c r="E169" s="61">
        <f>VLOOKUP($A169,[3]!CurveTable,MATCH($E$4,[3]!CurveType,0))</f>
        <v>5.0884999999999998</v>
      </c>
      <c r="F169" s="50"/>
      <c r="G169" s="49">
        <f t="shared" si="80"/>
        <v>5.0884999999999998</v>
      </c>
      <c r="H169" s="61">
        <f t="shared" si="104"/>
        <v>0</v>
      </c>
      <c r="I169" s="49"/>
      <c r="J169" s="49">
        <f t="shared" si="81"/>
        <v>0</v>
      </c>
      <c r="K169" s="61"/>
      <c r="L169" s="49"/>
      <c r="M169" s="49"/>
      <c r="N169" s="49">
        <f t="shared" si="101"/>
        <v>4.6784999999999997</v>
      </c>
      <c r="O169" s="49">
        <f>Summary!$E$16</f>
        <v>5.7313275623318276</v>
      </c>
      <c r="P169" s="49"/>
      <c r="Q169" s="61">
        <f>VLOOKUP($A169,[3]!CurveTable,MATCH($Q$4,[3]!CurveType,0))</f>
        <v>0.17</v>
      </c>
      <c r="R169" s="61">
        <f>Q169+Summary!$C$26</f>
        <v>0.17</v>
      </c>
      <c r="S169" s="61"/>
      <c r="T169" s="70">
        <f t="shared" si="82"/>
        <v>43191</v>
      </c>
      <c r="U169" s="69">
        <f t="shared" si="99"/>
        <v>6186</v>
      </c>
      <c r="W169" s="7">
        <f t="shared" si="83"/>
        <v>30</v>
      </c>
      <c r="X169" s="51">
        <f t="shared" si="84"/>
        <v>43191</v>
      </c>
      <c r="Y169" s="7">
        <f t="shared" si="85"/>
        <v>6186</v>
      </c>
      <c r="Z169" s="60">
        <f>VLOOKUP($A169,[3]!CurveTable,MATCH($Z$4,[3]!CurveType,0))</f>
        <v>6.5640487085172797E-2</v>
      </c>
      <c r="AA169" s="55">
        <f t="shared" si="86"/>
        <v>0.33492246233105044</v>
      </c>
      <c r="AB169" s="7">
        <f t="shared" si="87"/>
        <v>1</v>
      </c>
      <c r="AC169" s="7">
        <f t="shared" si="88"/>
        <v>30</v>
      </c>
      <c r="AD169" s="43">
        <f t="shared" si="89"/>
        <v>10505645.754750377</v>
      </c>
      <c r="AE169" s="43">
        <f t="shared" si="90"/>
        <v>0</v>
      </c>
      <c r="AF169" s="43">
        <f t="shared" si="91"/>
        <v>10505645.754750377</v>
      </c>
      <c r="AG169" s="43">
        <f t="shared" si="92"/>
        <v>0</v>
      </c>
      <c r="AH169" s="43">
        <f t="shared" si="93"/>
        <v>0</v>
      </c>
      <c r="AI169" s="43">
        <f t="shared" si="94"/>
        <v>0</v>
      </c>
      <c r="AJ169" s="43">
        <f t="shared" si="95"/>
        <v>0</v>
      </c>
      <c r="AK169" s="43">
        <f t="shared" si="96"/>
        <v>0</v>
      </c>
      <c r="AL169" s="43">
        <f t="shared" si="97"/>
        <v>0</v>
      </c>
      <c r="AM169" s="53"/>
      <c r="AO169" s="14">
        <f>_xll.EURO(N169,O169,Z169,Z169,R169,U169,1,0)</f>
        <v>0.31388882027715181</v>
      </c>
      <c r="AP169" s="90">
        <f t="shared" si="98"/>
        <v>1934926.8270518663</v>
      </c>
      <c r="AQ169" s="7">
        <f>_xll.EURO(N169,O169,Z169,Z169,R169,U169,1,1)</f>
        <v>0.17232777207904384</v>
      </c>
      <c r="AR169" s="7">
        <f>AQ169+Put!AQ169</f>
        <v>0.25546554039458313</v>
      </c>
      <c r="AS169" s="90">
        <f t="shared" si="102"/>
        <v>1574784.1132421563</v>
      </c>
      <c r="AT169" s="42">
        <f t="shared" si="103"/>
        <v>157.47841132421564</v>
      </c>
    </row>
    <row r="170" spans="1:46">
      <c r="A170" s="47">
        <f t="shared" si="100"/>
        <v>43221</v>
      </c>
      <c r="B170" s="48">
        <f t="shared" si="77"/>
        <v>205479</v>
      </c>
      <c r="C170" s="40">
        <f t="shared" si="78"/>
        <v>6369849</v>
      </c>
      <c r="D170" s="40">
        <f t="shared" si="79"/>
        <v>2120679.8402285897</v>
      </c>
      <c r="E170" s="61">
        <f>VLOOKUP($A170,[3]!CurveTable,MATCH($E$4,[3]!CurveType,0))</f>
        <v>5.1475</v>
      </c>
      <c r="F170" s="50"/>
      <c r="G170" s="49">
        <f t="shared" si="80"/>
        <v>5.1475</v>
      </c>
      <c r="H170" s="61">
        <f t="shared" si="104"/>
        <v>0</v>
      </c>
      <c r="I170" s="49"/>
      <c r="J170" s="49">
        <f t="shared" si="81"/>
        <v>0</v>
      </c>
      <c r="K170" s="61"/>
      <c r="L170" s="49"/>
      <c r="M170" s="49"/>
      <c r="N170" s="49">
        <f t="shared" si="101"/>
        <v>4.7374999999999998</v>
      </c>
      <c r="O170" s="49">
        <f>Summary!$E$16</f>
        <v>5.7313275623318276</v>
      </c>
      <c r="P170" s="49"/>
      <c r="Q170" s="61">
        <f>VLOOKUP($A170,[3]!CurveTable,MATCH($Q$4,[3]!CurveType,0))</f>
        <v>0.17</v>
      </c>
      <c r="R170" s="61">
        <f>Q170+Summary!$C$26</f>
        <v>0.17</v>
      </c>
      <c r="S170" s="61"/>
      <c r="T170" s="70">
        <f t="shared" si="82"/>
        <v>43221</v>
      </c>
      <c r="U170" s="69">
        <f t="shared" si="99"/>
        <v>6216</v>
      </c>
      <c r="W170" s="7">
        <f t="shared" si="83"/>
        <v>31</v>
      </c>
      <c r="X170" s="51">
        <f t="shared" si="84"/>
        <v>43221</v>
      </c>
      <c r="Y170" s="7">
        <f t="shared" si="85"/>
        <v>6216</v>
      </c>
      <c r="Z170" s="60">
        <f>VLOOKUP($A170,[3]!CurveTable,MATCH($Z$4,[3]!CurveType,0))</f>
        <v>6.5681633262704195E-2</v>
      </c>
      <c r="AA170" s="55">
        <f t="shared" si="86"/>
        <v>0.33292466434111545</v>
      </c>
      <c r="AB170" s="7">
        <f t="shared" si="87"/>
        <v>1</v>
      </c>
      <c r="AC170" s="7">
        <f t="shared" si="88"/>
        <v>31</v>
      </c>
      <c r="AD170" s="43">
        <f t="shared" si="89"/>
        <v>10916199.477576666</v>
      </c>
      <c r="AE170" s="43">
        <f t="shared" si="90"/>
        <v>0</v>
      </c>
      <c r="AF170" s="43">
        <f t="shared" si="91"/>
        <v>10916199.477576666</v>
      </c>
      <c r="AG170" s="43">
        <f t="shared" si="92"/>
        <v>0</v>
      </c>
      <c r="AH170" s="43">
        <f t="shared" si="93"/>
        <v>0</v>
      </c>
      <c r="AI170" s="43">
        <f t="shared" si="94"/>
        <v>0</v>
      </c>
      <c r="AJ170" s="43">
        <f t="shared" si="95"/>
        <v>0</v>
      </c>
      <c r="AK170" s="43">
        <f t="shared" si="96"/>
        <v>0</v>
      </c>
      <c r="AL170" s="43">
        <f t="shared" si="97"/>
        <v>0</v>
      </c>
      <c r="AM170" s="53"/>
      <c r="AO170" s="14">
        <f>_xll.EURO(N170,O170,Z170,Z170,R170,U170,1,0)</f>
        <v>0.32320100034372601</v>
      </c>
      <c r="AP170" s="90">
        <f t="shared" si="98"/>
        <v>2058741.5688384827</v>
      </c>
      <c r="AQ170" s="7">
        <f>_xll.EURO(N170,O170,Z170,Z170,R170,U170,1,1)</f>
        <v>0.17380815892951942</v>
      </c>
      <c r="AR170" s="7">
        <f>AQ170+Put!AQ170</f>
        <v>0.25457615348746004</v>
      </c>
      <c r="AS170" s="90">
        <f t="shared" si="102"/>
        <v>1621611.6567159439</v>
      </c>
      <c r="AT170" s="42">
        <f t="shared" si="103"/>
        <v>162.1611656715944</v>
      </c>
    </row>
    <row r="171" spans="1:46" ht="13.5" thickBot="1">
      <c r="A171" s="47">
        <f t="shared" si="100"/>
        <v>43252</v>
      </c>
      <c r="B171" s="48">
        <f t="shared" si="77"/>
        <v>205479</v>
      </c>
      <c r="C171" s="40">
        <f t="shared" si="78"/>
        <v>6164370</v>
      </c>
      <c r="D171" s="40">
        <f t="shared" si="79"/>
        <v>2039608.3161431313</v>
      </c>
      <c r="E171" s="61">
        <f>VLOOKUP($A171,[3]!CurveTable,MATCH($E$4,[3]!CurveType,0))</f>
        <v>5.1875</v>
      </c>
      <c r="F171" s="50"/>
      <c r="G171" s="49">
        <f t="shared" si="80"/>
        <v>5.1875</v>
      </c>
      <c r="H171" s="61">
        <f t="shared" si="104"/>
        <v>0</v>
      </c>
      <c r="I171" s="49"/>
      <c r="J171" s="49">
        <f t="shared" si="81"/>
        <v>0</v>
      </c>
      <c r="K171" s="61"/>
      <c r="L171" s="49"/>
      <c r="M171" s="49"/>
      <c r="N171" s="49">
        <f t="shared" si="101"/>
        <v>4.7774999999999999</v>
      </c>
      <c r="O171" s="49">
        <f>Summary!$E$16</f>
        <v>5.7313275623318276</v>
      </c>
      <c r="P171" s="49"/>
      <c r="Q171" s="61">
        <f>VLOOKUP($A171,[3]!CurveTable,MATCH($Q$4,[3]!CurveType,0))</f>
        <v>0.17</v>
      </c>
      <c r="R171" s="61">
        <f>Q171+Summary!$C$26</f>
        <v>0.17</v>
      </c>
      <c r="S171" s="61"/>
      <c r="T171" s="70">
        <f t="shared" si="82"/>
        <v>43252</v>
      </c>
      <c r="U171" s="69">
        <f t="shared" si="99"/>
        <v>6247</v>
      </c>
      <c r="W171" s="7">
        <f t="shared" si="83"/>
        <v>30</v>
      </c>
      <c r="X171" s="51">
        <f t="shared" si="84"/>
        <v>43252</v>
      </c>
      <c r="Y171" s="7">
        <f t="shared" si="85"/>
        <v>6247</v>
      </c>
      <c r="Z171" s="60">
        <f>VLOOKUP($A171,[3]!CurveTable,MATCH($Z$4,[3]!CurveType,0))</f>
        <v>6.5724150980076307E-2</v>
      </c>
      <c r="AA171" s="55">
        <f t="shared" si="86"/>
        <v>0.33087052142281065</v>
      </c>
      <c r="AB171" s="7">
        <f t="shared" si="87"/>
        <v>1</v>
      </c>
      <c r="AC171" s="7">
        <f t="shared" si="88"/>
        <v>30</v>
      </c>
      <c r="AD171" s="43">
        <f t="shared" si="89"/>
        <v>10580468.139992494</v>
      </c>
      <c r="AE171" s="43">
        <f t="shared" si="90"/>
        <v>0</v>
      </c>
      <c r="AF171" s="43">
        <f t="shared" si="91"/>
        <v>10580468.139992494</v>
      </c>
      <c r="AG171" s="43">
        <f t="shared" si="92"/>
        <v>0</v>
      </c>
      <c r="AH171" s="43">
        <f t="shared" si="93"/>
        <v>0</v>
      </c>
      <c r="AI171" s="43">
        <f t="shared" si="94"/>
        <v>0</v>
      </c>
      <c r="AJ171" s="43">
        <f t="shared" si="95"/>
        <v>0</v>
      </c>
      <c r="AK171" s="43">
        <f t="shared" si="96"/>
        <v>0</v>
      </c>
      <c r="AL171" s="43">
        <f t="shared" si="97"/>
        <v>0</v>
      </c>
      <c r="AM171" s="53"/>
      <c r="AO171" s="14">
        <f>_xll.EURO(N171,O171,Z171,Z171,R171,U171,1,0)</f>
        <v>0.32918745618222611</v>
      </c>
      <c r="AP171" s="90">
        <f t="shared" si="98"/>
        <v>2029233.2792660291</v>
      </c>
      <c r="AQ171" s="7">
        <f>_xll.EURO(N171,O171,Z171,Z171,R171,U171,1,1)</f>
        <v>0.17446078469182341</v>
      </c>
      <c r="AR171" s="7">
        <f>AQ171+Put!AQ171</f>
        <v>0.25349486638125873</v>
      </c>
      <c r="AS171" s="90">
        <f t="shared" si="102"/>
        <v>1562636.1494746399</v>
      </c>
      <c r="AT171" s="42">
        <f t="shared" si="103"/>
        <v>156.26361494746399</v>
      </c>
    </row>
    <row r="172" spans="1:46">
      <c r="A172" s="47">
        <f t="shared" si="100"/>
        <v>43282</v>
      </c>
      <c r="B172" s="48">
        <f t="shared" si="77"/>
        <v>205479</v>
      </c>
      <c r="C172" s="40">
        <f t="shared" si="78"/>
        <v>6369849</v>
      </c>
      <c r="D172" s="40">
        <f t="shared" si="79"/>
        <v>2094995.7260718145</v>
      </c>
      <c r="E172" s="61">
        <f>VLOOKUP($A172,[3]!CurveTable,MATCH($E$4,[3]!CurveType,0))</f>
        <v>5.2324999999999999</v>
      </c>
      <c r="F172" s="50"/>
      <c r="G172" s="49">
        <f t="shared" si="80"/>
        <v>5.2324999999999999</v>
      </c>
      <c r="H172" s="61">
        <f t="shared" si="104"/>
        <v>0</v>
      </c>
      <c r="I172" s="49"/>
      <c r="J172" s="49">
        <f t="shared" si="81"/>
        <v>0</v>
      </c>
      <c r="K172" s="61"/>
      <c r="L172" s="49"/>
      <c r="M172" s="49"/>
      <c r="N172" s="49">
        <f t="shared" si="101"/>
        <v>4.8224999999999998</v>
      </c>
      <c r="O172" s="49">
        <f>Summary!$E$16</f>
        <v>5.7313275623318276</v>
      </c>
      <c r="P172" s="49"/>
      <c r="Q172" s="126">
        <f>Q171</f>
        <v>0.17</v>
      </c>
      <c r="R172" s="61">
        <f>Q172+Summary!$C$26</f>
        <v>0.17</v>
      </c>
      <c r="S172" s="61"/>
      <c r="T172" s="70">
        <f t="shared" si="82"/>
        <v>43282</v>
      </c>
      <c r="U172" s="69">
        <f t="shared" si="99"/>
        <v>6277</v>
      </c>
      <c r="W172" s="7">
        <f t="shared" si="83"/>
        <v>31</v>
      </c>
      <c r="X172" s="51">
        <f t="shared" si="84"/>
        <v>43282</v>
      </c>
      <c r="Y172" s="7">
        <f t="shared" si="85"/>
        <v>6277</v>
      </c>
      <c r="Z172" s="60">
        <f>VLOOKUP($A172,[3]!CurveTable,MATCH($Z$4,[3]!CurveType,0))</f>
        <v>6.5765297158748598E-2</v>
      </c>
      <c r="AA172" s="55">
        <f t="shared" si="86"/>
        <v>0.32889252572106725</v>
      </c>
      <c r="AB172" s="7">
        <f t="shared" si="87"/>
        <v>1</v>
      </c>
      <c r="AC172" s="7">
        <f t="shared" si="88"/>
        <v>31</v>
      </c>
      <c r="AD172" s="43">
        <f t="shared" si="89"/>
        <v>10962065.13667077</v>
      </c>
      <c r="AE172" s="43">
        <f t="shared" si="90"/>
        <v>0</v>
      </c>
      <c r="AF172" s="43">
        <f t="shared" si="91"/>
        <v>10962065.13667077</v>
      </c>
      <c r="AG172" s="43">
        <f t="shared" si="92"/>
        <v>0</v>
      </c>
      <c r="AH172" s="43">
        <f t="shared" si="93"/>
        <v>0</v>
      </c>
      <c r="AI172" s="43">
        <f t="shared" si="94"/>
        <v>0</v>
      </c>
      <c r="AJ172" s="43">
        <f t="shared" si="95"/>
        <v>0</v>
      </c>
      <c r="AK172" s="43">
        <f t="shared" si="96"/>
        <v>0</v>
      </c>
      <c r="AL172" s="43">
        <f t="shared" si="97"/>
        <v>0</v>
      </c>
      <c r="AM172" s="53"/>
      <c r="AO172" s="14">
        <f>_xll.EURO(N172,O172,Z172,Z172,R172,U172,1,0)</f>
        <v>0.33606695391709096</v>
      </c>
      <c r="AP172" s="90">
        <f t="shared" si="98"/>
        <v>2140695.750341828</v>
      </c>
      <c r="AQ172" s="7">
        <f>_xll.EURO(N172,O172,Z172,Z172,R172,U172,1,1)</f>
        <v>0.17529180732368596</v>
      </c>
      <c r="AR172" s="7">
        <f>AQ172+Put!AQ172</f>
        <v>0.25250383484757244</v>
      </c>
      <c r="AS172" s="90">
        <f t="shared" si="102"/>
        <v>1608411.2998999744</v>
      </c>
      <c r="AT172" s="42">
        <f t="shared" si="103"/>
        <v>160.84112998999743</v>
      </c>
    </row>
    <row r="173" spans="1:46">
      <c r="A173" s="47">
        <f t="shared" si="100"/>
        <v>43313</v>
      </c>
      <c r="B173" s="48">
        <f t="shared" si="77"/>
        <v>205479</v>
      </c>
      <c r="C173" s="40">
        <f t="shared" si="78"/>
        <v>6369849</v>
      </c>
      <c r="D173" s="40">
        <f t="shared" si="79"/>
        <v>2082041.0485236368</v>
      </c>
      <c r="E173" s="61">
        <f>VLOOKUP($A173,[3]!CurveTable,MATCH($E$4,[3]!CurveType,0))</f>
        <v>5.2675000000000001</v>
      </c>
      <c r="F173" s="50"/>
      <c r="G173" s="49">
        <f t="shared" si="80"/>
        <v>5.2675000000000001</v>
      </c>
      <c r="H173" s="61">
        <f t="shared" si="104"/>
        <v>0</v>
      </c>
      <c r="I173" s="49"/>
      <c r="J173" s="49">
        <f t="shared" si="81"/>
        <v>0</v>
      </c>
      <c r="K173" s="61"/>
      <c r="L173" s="49"/>
      <c r="M173" s="49"/>
      <c r="N173" s="49">
        <f t="shared" si="101"/>
        <v>4.8574999999999999</v>
      </c>
      <c r="O173" s="49">
        <f>Summary!$E$16</f>
        <v>5.7313275623318276</v>
      </c>
      <c r="P173" s="49"/>
      <c r="Q173" s="127">
        <f>Q172</f>
        <v>0.17</v>
      </c>
      <c r="R173" s="61">
        <f>Q173+Summary!$C$26</f>
        <v>0.17</v>
      </c>
      <c r="S173" s="61"/>
      <c r="T173" s="70">
        <f t="shared" si="82"/>
        <v>43313</v>
      </c>
      <c r="U173" s="69">
        <f t="shared" si="99"/>
        <v>6308</v>
      </c>
      <c r="W173" s="7">
        <f t="shared" si="83"/>
        <v>31</v>
      </c>
      <c r="X173" s="51">
        <f t="shared" si="84"/>
        <v>43313</v>
      </c>
      <c r="Y173" s="7">
        <f t="shared" si="85"/>
        <v>6308</v>
      </c>
      <c r="Z173" s="60">
        <f>VLOOKUP($A173,[3]!CurveTable,MATCH($Z$4,[3]!CurveType,0))</f>
        <v>6.5807814877299795E-2</v>
      </c>
      <c r="AA173" s="55">
        <f t="shared" si="86"/>
        <v>0.32685877616936237</v>
      </c>
      <c r="AB173" s="7">
        <f t="shared" si="87"/>
        <v>1</v>
      </c>
      <c r="AC173" s="7">
        <f t="shared" si="88"/>
        <v>31</v>
      </c>
      <c r="AD173" s="43">
        <f t="shared" si="89"/>
        <v>10967151.223098258</v>
      </c>
      <c r="AE173" s="43">
        <f t="shared" si="90"/>
        <v>0</v>
      </c>
      <c r="AF173" s="43">
        <f t="shared" si="91"/>
        <v>10967151.223098258</v>
      </c>
      <c r="AG173" s="43">
        <f t="shared" si="92"/>
        <v>0</v>
      </c>
      <c r="AH173" s="43">
        <f t="shared" si="93"/>
        <v>0</v>
      </c>
      <c r="AI173" s="43">
        <f t="shared" si="94"/>
        <v>0</v>
      </c>
      <c r="AJ173" s="43">
        <f t="shared" si="95"/>
        <v>0</v>
      </c>
      <c r="AK173" s="43">
        <f t="shared" si="96"/>
        <v>0</v>
      </c>
      <c r="AL173" s="43">
        <f t="shared" si="97"/>
        <v>0</v>
      </c>
      <c r="AM173" s="53"/>
      <c r="AO173" s="14">
        <f>_xll.EURO(N173,O173,Z173,Z173,R173,U173,1,0)</f>
        <v>0.34114389698939718</v>
      </c>
      <c r="AP173" s="90">
        <f t="shared" si="98"/>
        <v>2173035.1110940147</v>
      </c>
      <c r="AQ173" s="7">
        <f>_xll.EURO(N173,O173,Z173,Z173,R173,U173,1,1)</f>
        <v>0.17567753137529538</v>
      </c>
      <c r="AR173" s="7">
        <f>AQ173+Put!AQ173</f>
        <v>0.25138895833287522</v>
      </c>
      <c r="AS173" s="90">
        <f t="shared" si="102"/>
        <v>1601309.7048477069</v>
      </c>
      <c r="AT173" s="42">
        <f t="shared" si="103"/>
        <v>160.1309704847707</v>
      </c>
    </row>
    <row r="174" spans="1:46">
      <c r="A174" s="47">
        <f t="shared" si="100"/>
        <v>43344</v>
      </c>
      <c r="B174" s="48">
        <f t="shared" si="77"/>
        <v>205479</v>
      </c>
      <c r="C174" s="40">
        <f t="shared" si="78"/>
        <v>6164370</v>
      </c>
      <c r="D174" s="40">
        <f t="shared" si="79"/>
        <v>2002405.2099197435</v>
      </c>
      <c r="E174" s="61">
        <f>VLOOKUP($A174,[3]!CurveTable,MATCH($E$4,[3]!CurveType,0))</f>
        <v>5.2725</v>
      </c>
      <c r="F174" s="50"/>
      <c r="G174" s="49">
        <f t="shared" si="80"/>
        <v>5.2725</v>
      </c>
      <c r="H174" s="61">
        <f t="shared" si="104"/>
        <v>0</v>
      </c>
      <c r="I174" s="49"/>
      <c r="J174" s="49">
        <f t="shared" si="81"/>
        <v>0</v>
      </c>
      <c r="K174" s="61"/>
      <c r="L174" s="49"/>
      <c r="M174" s="49"/>
      <c r="N174" s="49">
        <f t="shared" si="101"/>
        <v>4.8624999999999998</v>
      </c>
      <c r="O174" s="49">
        <f>Summary!$E$16</f>
        <v>5.7313275623318276</v>
      </c>
      <c r="P174" s="49"/>
      <c r="Q174" s="127">
        <f t="shared" ref="Q174:Q237" si="105">Q173</f>
        <v>0.17</v>
      </c>
      <c r="R174" s="61">
        <f>Q174+Summary!$C$26</f>
        <v>0.17</v>
      </c>
      <c r="S174" s="61"/>
      <c r="T174" s="70">
        <f t="shared" si="82"/>
        <v>43344</v>
      </c>
      <c r="U174" s="69">
        <f t="shared" si="99"/>
        <v>6339</v>
      </c>
      <c r="W174" s="7">
        <f t="shared" si="83"/>
        <v>30</v>
      </c>
      <c r="X174" s="51">
        <f t="shared" si="84"/>
        <v>43344</v>
      </c>
      <c r="Y174" s="7">
        <f t="shared" si="85"/>
        <v>6339</v>
      </c>
      <c r="Z174" s="60">
        <f>VLOOKUP($A174,[3]!CurveTable,MATCH($Z$4,[3]!CurveType,0))</f>
        <v>6.5850332596449207E-2</v>
      </c>
      <c r="AA174" s="55">
        <f t="shared" si="86"/>
        <v>0.32483533758027883</v>
      </c>
      <c r="AB174" s="7">
        <f t="shared" si="87"/>
        <v>1</v>
      </c>
      <c r="AC174" s="7">
        <f t="shared" si="88"/>
        <v>30</v>
      </c>
      <c r="AD174" s="43">
        <f t="shared" si="89"/>
        <v>10557681.469301848</v>
      </c>
      <c r="AE174" s="43">
        <f t="shared" si="90"/>
        <v>0</v>
      </c>
      <c r="AF174" s="43">
        <f t="shared" si="91"/>
        <v>10557681.469301848</v>
      </c>
      <c r="AG174" s="43">
        <f t="shared" si="92"/>
        <v>0</v>
      </c>
      <c r="AH174" s="43">
        <f t="shared" si="93"/>
        <v>0</v>
      </c>
      <c r="AI174" s="43">
        <f t="shared" si="94"/>
        <v>0</v>
      </c>
      <c r="AJ174" s="43">
        <f t="shared" si="95"/>
        <v>0</v>
      </c>
      <c r="AK174" s="43">
        <f t="shared" si="96"/>
        <v>0</v>
      </c>
      <c r="AL174" s="43">
        <f t="shared" si="97"/>
        <v>0</v>
      </c>
      <c r="AM174" s="53"/>
      <c r="AO174" s="14">
        <f>_xll.EURO(N174,O174,Z174,Z174,R174,U174,1,0)</f>
        <v>0.34093163397391069</v>
      </c>
      <c r="AP174" s="90">
        <f t="shared" si="98"/>
        <v>2101628.7365197558</v>
      </c>
      <c r="AQ174" s="7">
        <f>_xll.EURO(N174,O174,Z174,Z174,R174,U174,1,1)</f>
        <v>0.17493556647968606</v>
      </c>
      <c r="AR174" s="7">
        <f>AQ174+Put!AQ174</f>
        <v>0.25003009196328002</v>
      </c>
      <c r="AS174" s="90">
        <f t="shared" si="102"/>
        <v>1541277.9979956844</v>
      </c>
      <c r="AT174" s="42">
        <f t="shared" si="103"/>
        <v>154.12779979956844</v>
      </c>
    </row>
    <row r="175" spans="1:46">
      <c r="A175" s="47">
        <f t="shared" si="100"/>
        <v>43374</v>
      </c>
      <c r="B175" s="48">
        <f t="shared" si="77"/>
        <v>205479</v>
      </c>
      <c r="C175" s="40">
        <f t="shared" si="78"/>
        <v>6369849</v>
      </c>
      <c r="D175" s="40">
        <f t="shared" si="79"/>
        <v>2056741.1477564485</v>
      </c>
      <c r="E175" s="61">
        <f>VLOOKUP($A175,[3]!CurveTable,MATCH($E$4,[3]!CurveType,0))</f>
        <v>5.3025000000000002</v>
      </c>
      <c r="F175" s="50"/>
      <c r="G175" s="49">
        <f t="shared" si="80"/>
        <v>5.3025000000000002</v>
      </c>
      <c r="H175" s="61">
        <f t="shared" si="104"/>
        <v>0</v>
      </c>
      <c r="I175" s="49"/>
      <c r="J175" s="49">
        <f t="shared" si="81"/>
        <v>0</v>
      </c>
      <c r="K175" s="61"/>
      <c r="L175" s="49"/>
      <c r="M175" s="49"/>
      <c r="N175" s="49">
        <f t="shared" si="101"/>
        <v>4.8925000000000001</v>
      </c>
      <c r="O175" s="49">
        <f>Summary!$E$16</f>
        <v>5.7313275623318276</v>
      </c>
      <c r="P175" s="49"/>
      <c r="Q175" s="127">
        <f t="shared" si="105"/>
        <v>0.17</v>
      </c>
      <c r="R175" s="61">
        <f>Q175+Summary!$C$26</f>
        <v>0.17</v>
      </c>
      <c r="S175" s="61"/>
      <c r="T175" s="70">
        <f t="shared" si="82"/>
        <v>43374</v>
      </c>
      <c r="U175" s="69">
        <f t="shared" si="99"/>
        <v>6369</v>
      </c>
      <c r="W175" s="7">
        <f t="shared" si="83"/>
        <v>31</v>
      </c>
      <c r="X175" s="51">
        <f t="shared" si="84"/>
        <v>43374</v>
      </c>
      <c r="Y175" s="7">
        <f t="shared" si="85"/>
        <v>6369</v>
      </c>
      <c r="Z175" s="60">
        <f>VLOOKUP($A175,[3]!CurveTable,MATCH($Z$4,[3]!CurveType,0))</f>
        <v>6.5891478776842302E-2</v>
      </c>
      <c r="AA175" s="55">
        <f t="shared" si="86"/>
        <v>0.32288695505285109</v>
      </c>
      <c r="AB175" s="7">
        <f t="shared" si="87"/>
        <v>1</v>
      </c>
      <c r="AC175" s="7">
        <f t="shared" si="88"/>
        <v>31</v>
      </c>
      <c r="AD175" s="43">
        <f t="shared" si="89"/>
        <v>10905869.935978569</v>
      </c>
      <c r="AE175" s="43">
        <f t="shared" si="90"/>
        <v>0</v>
      </c>
      <c r="AF175" s="43">
        <f t="shared" si="91"/>
        <v>10905869.935978569</v>
      </c>
      <c r="AG175" s="43">
        <f t="shared" si="92"/>
        <v>0</v>
      </c>
      <c r="AH175" s="43">
        <f t="shared" si="93"/>
        <v>0</v>
      </c>
      <c r="AI175" s="43">
        <f t="shared" si="94"/>
        <v>0</v>
      </c>
      <c r="AJ175" s="43">
        <f t="shared" si="95"/>
        <v>0</v>
      </c>
      <c r="AK175" s="43">
        <f t="shared" si="96"/>
        <v>0</v>
      </c>
      <c r="AL175" s="43">
        <f t="shared" si="97"/>
        <v>0</v>
      </c>
      <c r="AM175" s="53"/>
      <c r="AO175" s="14">
        <f>_xll.EURO(N175,O175,Z175,Z175,R175,U175,1,0)</f>
        <v>0.34510843550326598</v>
      </c>
      <c r="AP175" s="90">
        <f t="shared" si="98"/>
        <v>2198288.6227820432</v>
      </c>
      <c r="AQ175" s="7">
        <f>_xll.EURO(N175,O175,Z175,Z175,R175,U175,1,1)</f>
        <v>0.1751275918592311</v>
      </c>
      <c r="AR175" s="7">
        <f>AQ175+Put!AQ175</f>
        <v>0.24892397635314639</v>
      </c>
      <c r="AS175" s="90">
        <f t="shared" si="102"/>
        <v>1585608.1418491132</v>
      </c>
      <c r="AT175" s="42">
        <f t="shared" si="103"/>
        <v>158.56081418491132</v>
      </c>
    </row>
    <row r="176" spans="1:46">
      <c r="A176" s="47">
        <f t="shared" si="100"/>
        <v>43405</v>
      </c>
      <c r="B176" s="48">
        <f t="shared" si="77"/>
        <v>205479</v>
      </c>
      <c r="C176" s="40">
        <f t="shared" si="78"/>
        <v>6164370</v>
      </c>
      <c r="D176" s="40">
        <f t="shared" si="79"/>
        <v>1978045.8645207586</v>
      </c>
      <c r="E176" s="61">
        <f>VLOOKUP($A176,[3]!CurveTable,MATCH($E$4,[3]!CurveType,0))</f>
        <v>5.4124999999999996</v>
      </c>
      <c r="F176" s="50"/>
      <c r="G176" s="49">
        <f t="shared" si="80"/>
        <v>5.4124999999999996</v>
      </c>
      <c r="H176" s="61">
        <f t="shared" si="104"/>
        <v>0</v>
      </c>
      <c r="I176" s="49"/>
      <c r="J176" s="49">
        <f t="shared" si="81"/>
        <v>0</v>
      </c>
      <c r="K176" s="61"/>
      <c r="L176" s="49"/>
      <c r="M176" s="49"/>
      <c r="N176" s="49">
        <f t="shared" si="101"/>
        <v>5.0024999999999995</v>
      </c>
      <c r="O176" s="49">
        <f>Summary!$E$16</f>
        <v>5.7313275623318276</v>
      </c>
      <c r="P176" s="49"/>
      <c r="Q176" s="127">
        <f t="shared" si="105"/>
        <v>0.17</v>
      </c>
      <c r="R176" s="61">
        <f>Q176+Summary!$C$26</f>
        <v>0.17</v>
      </c>
      <c r="S176" s="61"/>
      <c r="T176" s="70">
        <f t="shared" si="82"/>
        <v>43405</v>
      </c>
      <c r="U176" s="69">
        <f t="shared" si="99"/>
        <v>6400</v>
      </c>
      <c r="W176" s="7">
        <f t="shared" si="83"/>
        <v>30</v>
      </c>
      <c r="X176" s="51">
        <f t="shared" si="84"/>
        <v>43405</v>
      </c>
      <c r="Y176" s="7">
        <f t="shared" si="85"/>
        <v>6400</v>
      </c>
      <c r="Z176" s="60">
        <f>VLOOKUP($A176,[3]!CurveTable,MATCH($Z$4,[3]!CurveType,0))</f>
        <v>6.5933996497170397E-2</v>
      </c>
      <c r="AA176" s="55">
        <f t="shared" si="86"/>
        <v>0.32088370174417802</v>
      </c>
      <c r="AB176" s="7">
        <f t="shared" si="87"/>
        <v>1</v>
      </c>
      <c r="AC176" s="7">
        <f t="shared" si="88"/>
        <v>30</v>
      </c>
      <c r="AD176" s="43">
        <f t="shared" si="89"/>
        <v>10706173.241718605</v>
      </c>
      <c r="AE176" s="43">
        <f t="shared" si="90"/>
        <v>0</v>
      </c>
      <c r="AF176" s="43">
        <f t="shared" si="91"/>
        <v>10706173.241718605</v>
      </c>
      <c r="AG176" s="43">
        <f t="shared" si="92"/>
        <v>0</v>
      </c>
      <c r="AH176" s="43">
        <f t="shared" si="93"/>
        <v>0</v>
      </c>
      <c r="AI176" s="43">
        <f t="shared" si="94"/>
        <v>0</v>
      </c>
      <c r="AJ176" s="43">
        <f t="shared" si="95"/>
        <v>0</v>
      </c>
      <c r="AK176" s="43">
        <f t="shared" si="96"/>
        <v>0</v>
      </c>
      <c r="AL176" s="43">
        <f t="shared" si="97"/>
        <v>0</v>
      </c>
      <c r="AM176" s="53"/>
      <c r="AO176" s="14">
        <f>_xll.EURO(N176,O176,Z176,Z176,R176,U176,1,0)</f>
        <v>0.3633556896911917</v>
      </c>
      <c r="AP176" s="90">
        <f t="shared" si="98"/>
        <v>2239858.9128616913</v>
      </c>
      <c r="AQ176" s="7">
        <f>_xll.EURO(N176,O176,Z176,Z176,R176,U176,1,1)</f>
        <v>0.17807844156804337</v>
      </c>
      <c r="AR176" s="7">
        <f>AQ176+Put!AQ176</f>
        <v>0.24843885202190907</v>
      </c>
      <c r="AS176" s="90">
        <f t="shared" si="102"/>
        <v>1531469.0062382957</v>
      </c>
      <c r="AT176" s="42">
        <f t="shared" si="103"/>
        <v>153.14690062382957</v>
      </c>
    </row>
    <row r="177" spans="1:46">
      <c r="A177" s="47">
        <f t="shared" si="100"/>
        <v>43435</v>
      </c>
      <c r="B177" s="48">
        <f t="shared" si="77"/>
        <v>205479</v>
      </c>
      <c r="C177" s="40">
        <f t="shared" si="78"/>
        <v>6369849</v>
      </c>
      <c r="D177" s="40">
        <f t="shared" si="79"/>
        <v>2031693.8285814733</v>
      </c>
      <c r="E177" s="61">
        <f>VLOOKUP($A177,[3]!CurveTable,MATCH($E$4,[3]!CurveType,0))</f>
        <v>5.5324999999999998</v>
      </c>
      <c r="F177" s="50"/>
      <c r="G177" s="49">
        <f t="shared" si="80"/>
        <v>5.5324999999999998</v>
      </c>
      <c r="H177" s="61">
        <f t="shared" si="104"/>
        <v>0</v>
      </c>
      <c r="I177" s="49"/>
      <c r="J177" s="49">
        <f t="shared" si="81"/>
        <v>0</v>
      </c>
      <c r="K177" s="61"/>
      <c r="L177" s="49"/>
      <c r="M177" s="49"/>
      <c r="N177" s="49">
        <f t="shared" si="101"/>
        <v>5.1224999999999996</v>
      </c>
      <c r="O177" s="49">
        <f>Summary!$E$16</f>
        <v>5.7313275623318276</v>
      </c>
      <c r="P177" s="49"/>
      <c r="Q177" s="127">
        <f t="shared" si="105"/>
        <v>0.17</v>
      </c>
      <c r="R177" s="61">
        <f>Q177+Summary!$C$26</f>
        <v>0.17</v>
      </c>
      <c r="S177" s="61"/>
      <c r="T177" s="70">
        <f t="shared" si="82"/>
        <v>43435</v>
      </c>
      <c r="U177" s="69">
        <f t="shared" si="99"/>
        <v>6430</v>
      </c>
      <c r="W177" s="7">
        <f t="shared" si="83"/>
        <v>31</v>
      </c>
      <c r="X177" s="51">
        <f t="shared" si="84"/>
        <v>43435</v>
      </c>
      <c r="Y177" s="7">
        <f t="shared" si="85"/>
        <v>6430</v>
      </c>
      <c r="Z177" s="60">
        <f>VLOOKUP($A177,[3]!CurveTable,MATCH($Z$4,[3]!CurveType,0))</f>
        <v>6.5975142678703899E-2</v>
      </c>
      <c r="AA177" s="55">
        <f t="shared" si="86"/>
        <v>0.31895478661762205</v>
      </c>
      <c r="AB177" s="7">
        <f t="shared" si="87"/>
        <v>1</v>
      </c>
      <c r="AC177" s="7">
        <f t="shared" si="88"/>
        <v>31</v>
      </c>
      <c r="AD177" s="43">
        <f t="shared" si="89"/>
        <v>11240346.106627</v>
      </c>
      <c r="AE177" s="43">
        <f t="shared" si="90"/>
        <v>0</v>
      </c>
      <c r="AF177" s="43">
        <f t="shared" si="91"/>
        <v>11240346.106627</v>
      </c>
      <c r="AG177" s="43">
        <f t="shared" si="92"/>
        <v>0</v>
      </c>
      <c r="AH177" s="43">
        <f t="shared" si="93"/>
        <v>0</v>
      </c>
      <c r="AI177" s="43">
        <f t="shared" si="94"/>
        <v>0</v>
      </c>
      <c r="AJ177" s="43">
        <f t="shared" si="95"/>
        <v>0</v>
      </c>
      <c r="AK177" s="43">
        <f t="shared" si="96"/>
        <v>0</v>
      </c>
      <c r="AL177" s="43">
        <f t="shared" si="97"/>
        <v>0</v>
      </c>
      <c r="AM177" s="53"/>
      <c r="AO177" s="14">
        <f>_xll.EURO(N177,O177,Z177,Z177,R177,U177,1,0)</f>
        <v>0.38366170696482205</v>
      </c>
      <c r="AP177" s="90">
        <f t="shared" si="98"/>
        <v>2443867.1404481647</v>
      </c>
      <c r="AQ177" s="7">
        <f>_xll.EURO(N177,O177,Z177,Z177,R177,U177,1,1)</f>
        <v>0.18122748069102956</v>
      </c>
      <c r="AR177" s="7">
        <f>AQ177+Put!AQ177</f>
        <v>0.2480996304403191</v>
      </c>
      <c r="AS177" s="90">
        <f t="shared" si="102"/>
        <v>1580357.1828606362</v>
      </c>
      <c r="AT177" s="42">
        <f t="shared" si="103"/>
        <v>158.03571828606363</v>
      </c>
    </row>
    <row r="178" spans="1:46">
      <c r="A178" s="47">
        <f t="shared" si="100"/>
        <v>43466</v>
      </c>
      <c r="B178" s="48">
        <f t="shared" si="77"/>
        <v>205479</v>
      </c>
      <c r="C178" s="40">
        <f t="shared" si="78"/>
        <v>6369849</v>
      </c>
      <c r="D178" s="40">
        <f t="shared" si="79"/>
        <v>2019061.1061563974</v>
      </c>
      <c r="E178" s="61">
        <f>VLOOKUP($A178,[3]!CurveTable,MATCH($E$4,[3]!CurveType,0))</f>
        <v>5.6224999999999996</v>
      </c>
      <c r="F178" s="50"/>
      <c r="G178" s="49">
        <f t="shared" si="80"/>
        <v>5.6224999999999996</v>
      </c>
      <c r="H178" s="61">
        <f t="shared" si="104"/>
        <v>0</v>
      </c>
      <c r="I178" s="49"/>
      <c r="J178" s="49">
        <f t="shared" si="81"/>
        <v>0</v>
      </c>
      <c r="K178" s="61"/>
      <c r="L178" s="49"/>
      <c r="M178" s="49"/>
      <c r="N178" s="49">
        <f t="shared" si="101"/>
        <v>5.2124999999999995</v>
      </c>
      <c r="O178" s="49">
        <f>Summary!$E$16</f>
        <v>5.7313275623318276</v>
      </c>
      <c r="P178" s="49"/>
      <c r="Q178" s="127">
        <f t="shared" si="105"/>
        <v>0.17</v>
      </c>
      <c r="R178" s="61">
        <f>Q178+Summary!$C$26</f>
        <v>0.17</v>
      </c>
      <c r="S178" s="61"/>
      <c r="T178" s="70">
        <f t="shared" si="82"/>
        <v>43466</v>
      </c>
      <c r="U178" s="69">
        <f t="shared" si="99"/>
        <v>6461</v>
      </c>
      <c r="W178" s="7">
        <f t="shared" si="83"/>
        <v>31</v>
      </c>
      <c r="X178" s="51">
        <f t="shared" si="84"/>
        <v>43466</v>
      </c>
      <c r="Y178" s="7">
        <f t="shared" si="85"/>
        <v>6461</v>
      </c>
      <c r="Z178" s="60">
        <f>VLOOKUP($A178,[3]!CurveTable,MATCH($Z$4,[3]!CurveType,0))</f>
        <v>6.6017660400210496E-2</v>
      </c>
      <c r="AA178" s="55">
        <f t="shared" si="86"/>
        <v>0.31697158066955705</v>
      </c>
      <c r="AB178" s="7">
        <f t="shared" si="87"/>
        <v>1</v>
      </c>
      <c r="AC178" s="7">
        <f t="shared" si="88"/>
        <v>31</v>
      </c>
      <c r="AD178" s="43">
        <f t="shared" si="89"/>
        <v>11352171.069364343</v>
      </c>
      <c r="AE178" s="43">
        <f t="shared" si="90"/>
        <v>0</v>
      </c>
      <c r="AF178" s="43">
        <f t="shared" si="91"/>
        <v>11352171.069364343</v>
      </c>
      <c r="AG178" s="43">
        <f t="shared" si="92"/>
        <v>0</v>
      </c>
      <c r="AH178" s="43">
        <f t="shared" si="93"/>
        <v>0</v>
      </c>
      <c r="AI178" s="43">
        <f t="shared" si="94"/>
        <v>0</v>
      </c>
      <c r="AJ178" s="43">
        <f t="shared" si="95"/>
        <v>0</v>
      </c>
      <c r="AK178" s="43">
        <f t="shared" si="96"/>
        <v>0</v>
      </c>
      <c r="AL178" s="43">
        <f t="shared" si="97"/>
        <v>0</v>
      </c>
      <c r="AM178" s="53"/>
      <c r="AO178" s="14">
        <f>_xll.EURO(N178,O178,Z178,Z178,R178,U178,1,0)</f>
        <v>0.39865678907381308</v>
      </c>
      <c r="AP178" s="90">
        <f t="shared" si="98"/>
        <v>2539383.5492250393</v>
      </c>
      <c r="AQ178" s="7">
        <f>_xll.EURO(N178,O178,Z178,Z178,R178,U178,1,1)</f>
        <v>0.18318565430812286</v>
      </c>
      <c r="AR178" s="7">
        <f>AQ178+Put!AQ178</f>
        <v>0.24746711859411746</v>
      </c>
      <c r="AS178" s="90">
        <f t="shared" si="102"/>
        <v>1576328.1779096206</v>
      </c>
      <c r="AT178" s="42">
        <f t="shared" si="103"/>
        <v>157.63281779096206</v>
      </c>
    </row>
    <row r="179" spans="1:46">
      <c r="A179" s="47">
        <f t="shared" si="100"/>
        <v>43497</v>
      </c>
      <c r="B179" s="48">
        <f t="shared" si="77"/>
        <v>205479</v>
      </c>
      <c r="C179" s="40">
        <f t="shared" si="78"/>
        <v>5753412</v>
      </c>
      <c r="D179" s="40">
        <f t="shared" si="79"/>
        <v>1812316.2067666594</v>
      </c>
      <c r="E179" s="61">
        <f>VLOOKUP($A179,[3]!CurveTable,MATCH($E$4,[3]!CurveType,0))</f>
        <v>5.5025000000000004</v>
      </c>
      <c r="F179" s="50"/>
      <c r="G179" s="49">
        <f t="shared" si="80"/>
        <v>5.5025000000000004</v>
      </c>
      <c r="H179" s="61">
        <f t="shared" si="104"/>
        <v>0</v>
      </c>
      <c r="I179" s="49"/>
      <c r="J179" s="49">
        <f t="shared" si="81"/>
        <v>0</v>
      </c>
      <c r="K179" s="61"/>
      <c r="L179" s="49"/>
      <c r="M179" s="49"/>
      <c r="N179" s="49">
        <f t="shared" si="101"/>
        <v>5.0925000000000002</v>
      </c>
      <c r="O179" s="49">
        <f>Summary!$E$16</f>
        <v>5.7313275623318276</v>
      </c>
      <c r="P179" s="49"/>
      <c r="Q179" s="127">
        <f t="shared" si="105"/>
        <v>0.17</v>
      </c>
      <c r="R179" s="61">
        <f>Q179+Summary!$C$26</f>
        <v>0.17</v>
      </c>
      <c r="S179" s="61"/>
      <c r="T179" s="70">
        <f t="shared" si="82"/>
        <v>43497</v>
      </c>
      <c r="U179" s="69">
        <f t="shared" si="99"/>
        <v>6492</v>
      </c>
      <c r="W179" s="7">
        <f t="shared" si="83"/>
        <v>28</v>
      </c>
      <c r="X179" s="51">
        <f t="shared" si="84"/>
        <v>43497</v>
      </c>
      <c r="Y179" s="7">
        <f t="shared" si="85"/>
        <v>6492</v>
      </c>
      <c r="Z179" s="60">
        <f>VLOOKUP($A179,[3]!CurveTable,MATCH($Z$4,[3]!CurveType,0))</f>
        <v>6.6060178122316196E-2</v>
      </c>
      <c r="AA179" s="55">
        <f t="shared" si="86"/>
        <v>0.31499850988711731</v>
      </c>
      <c r="AB179" s="7">
        <f t="shared" si="87"/>
        <v>1</v>
      </c>
      <c r="AC179" s="7">
        <f t="shared" si="88"/>
        <v>28</v>
      </c>
      <c r="AD179" s="43">
        <f t="shared" si="89"/>
        <v>9972269.9277335443</v>
      </c>
      <c r="AE179" s="43">
        <f t="shared" si="90"/>
        <v>0</v>
      </c>
      <c r="AF179" s="43">
        <f t="shared" si="91"/>
        <v>9972269.9277335443</v>
      </c>
      <c r="AG179" s="43">
        <f t="shared" si="92"/>
        <v>0</v>
      </c>
      <c r="AH179" s="43">
        <f t="shared" si="93"/>
        <v>0</v>
      </c>
      <c r="AI179" s="43">
        <f t="shared" si="94"/>
        <v>0</v>
      </c>
      <c r="AJ179" s="43">
        <f t="shared" si="95"/>
        <v>0</v>
      </c>
      <c r="AK179" s="43">
        <f t="shared" si="96"/>
        <v>0</v>
      </c>
      <c r="AL179" s="43">
        <f t="shared" si="97"/>
        <v>0</v>
      </c>
      <c r="AM179" s="53"/>
      <c r="AO179" s="14">
        <f>_xll.EURO(N179,O179,Z179,Z179,R179,U179,1,0)</f>
        <v>0.37557754214339634</v>
      </c>
      <c r="AP179" s="90">
        <f t="shared" si="98"/>
        <v>2160852.3378983224</v>
      </c>
      <c r="AQ179" s="7">
        <f>_xll.EURO(N179,O179,Z179,Z179,R179,U179,1,1)</f>
        <v>0.17824594612429179</v>
      </c>
      <c r="AR179" s="7">
        <f>AQ179+Put!AQ179</f>
        <v>0.24504747108719199</v>
      </c>
      <c r="AS179" s="90">
        <f t="shared" si="102"/>
        <v>1409859.0607227033</v>
      </c>
      <c r="AT179" s="42">
        <f t="shared" si="103"/>
        <v>140.98590607227032</v>
      </c>
    </row>
    <row r="180" spans="1:46">
      <c r="A180" s="47">
        <f t="shared" si="100"/>
        <v>43525</v>
      </c>
      <c r="B180" s="48">
        <f t="shared" si="77"/>
        <v>205479</v>
      </c>
      <c r="C180" s="40">
        <f t="shared" si="78"/>
        <v>6369849</v>
      </c>
      <c r="D180" s="40">
        <f t="shared" si="79"/>
        <v>1995196.3557303108</v>
      </c>
      <c r="E180" s="61">
        <f>VLOOKUP($A180,[3]!CurveTable,MATCH($E$4,[3]!CurveType,0))</f>
        <v>5.3635000000000002</v>
      </c>
      <c r="F180" s="50"/>
      <c r="G180" s="49">
        <f t="shared" si="80"/>
        <v>5.3635000000000002</v>
      </c>
      <c r="H180" s="61">
        <f t="shared" si="104"/>
        <v>0</v>
      </c>
      <c r="I180" s="49"/>
      <c r="J180" s="49">
        <f t="shared" si="81"/>
        <v>0</v>
      </c>
      <c r="K180" s="61"/>
      <c r="L180" s="49"/>
      <c r="M180" s="49"/>
      <c r="N180" s="49">
        <f t="shared" si="101"/>
        <v>4.9535</v>
      </c>
      <c r="O180" s="49">
        <f>Summary!$E$16</f>
        <v>5.7313275623318276</v>
      </c>
      <c r="P180" s="49"/>
      <c r="Q180" s="127">
        <f t="shared" si="105"/>
        <v>0.17</v>
      </c>
      <c r="R180" s="61">
        <f>Q180+Summary!$C$26</f>
        <v>0.17</v>
      </c>
      <c r="S180" s="61"/>
      <c r="T180" s="70">
        <f t="shared" si="82"/>
        <v>43525</v>
      </c>
      <c r="U180" s="69">
        <f t="shared" si="99"/>
        <v>6520</v>
      </c>
      <c r="W180" s="7">
        <f t="shared" si="83"/>
        <v>31</v>
      </c>
      <c r="X180" s="51">
        <f t="shared" si="84"/>
        <v>43525</v>
      </c>
      <c r="Y180" s="7">
        <f t="shared" si="85"/>
        <v>6520</v>
      </c>
      <c r="Z180" s="60">
        <f>VLOOKUP($A180,[3]!CurveTable,MATCH($Z$4,[3]!CurveType,0))</f>
        <v>6.6098581226668299E-2</v>
      </c>
      <c r="AA180" s="55">
        <f t="shared" si="86"/>
        <v>0.31322506322054272</v>
      </c>
      <c r="AB180" s="7">
        <f t="shared" si="87"/>
        <v>1</v>
      </c>
      <c r="AC180" s="7">
        <f t="shared" si="88"/>
        <v>31</v>
      </c>
      <c r="AD180" s="43">
        <f t="shared" si="89"/>
        <v>10701235.653959522</v>
      </c>
      <c r="AE180" s="43">
        <f t="shared" si="90"/>
        <v>0</v>
      </c>
      <c r="AF180" s="43">
        <f t="shared" si="91"/>
        <v>10701235.653959522</v>
      </c>
      <c r="AG180" s="43">
        <f t="shared" si="92"/>
        <v>0</v>
      </c>
      <c r="AH180" s="43">
        <f t="shared" si="93"/>
        <v>0</v>
      </c>
      <c r="AI180" s="43">
        <f t="shared" si="94"/>
        <v>0</v>
      </c>
      <c r="AJ180" s="43">
        <f t="shared" si="95"/>
        <v>0</v>
      </c>
      <c r="AK180" s="43">
        <f t="shared" si="96"/>
        <v>0</v>
      </c>
      <c r="AL180" s="43">
        <f t="shared" si="97"/>
        <v>0</v>
      </c>
      <c r="AM180" s="53"/>
      <c r="AO180" s="14">
        <f>_xll.EURO(N180,O180,Z180,Z180,R180,U180,1,0)</f>
        <v>0.35003874147962888</v>
      </c>
      <c r="AP180" s="90">
        <f t="shared" si="98"/>
        <v>2229693.9273752724</v>
      </c>
      <c r="AQ180" s="7">
        <f>_xll.EURO(N180,O180,Z180,Z180,R180,U180,1,1)</f>
        <v>0.17270817778261721</v>
      </c>
      <c r="AR180" s="7">
        <f>AQ180+Put!AQ180</f>
        <v>0.24266265035127133</v>
      </c>
      <c r="AS180" s="90">
        <f t="shared" si="102"/>
        <v>1545724.4406773953</v>
      </c>
      <c r="AT180" s="42">
        <f t="shared" si="103"/>
        <v>154.57244406773953</v>
      </c>
    </row>
    <row r="181" spans="1:46">
      <c r="A181" s="47">
        <f t="shared" si="100"/>
        <v>43556</v>
      </c>
      <c r="B181" s="48">
        <f t="shared" si="77"/>
        <v>205479</v>
      </c>
      <c r="C181" s="40">
        <f t="shared" si="78"/>
        <v>6164370</v>
      </c>
      <c r="D181" s="40">
        <f t="shared" si="79"/>
        <v>1918790.7461198599</v>
      </c>
      <c r="E181" s="61">
        <f>VLOOKUP($A181,[3]!CurveTable,MATCH($E$4,[3]!CurveType,0))</f>
        <v>5.1935000000000002</v>
      </c>
      <c r="F181" s="50"/>
      <c r="G181" s="49">
        <f t="shared" si="80"/>
        <v>5.1935000000000002</v>
      </c>
      <c r="H181" s="61">
        <f t="shared" si="104"/>
        <v>0</v>
      </c>
      <c r="I181" s="49"/>
      <c r="J181" s="49">
        <f t="shared" si="81"/>
        <v>0</v>
      </c>
      <c r="K181" s="61"/>
      <c r="L181" s="49"/>
      <c r="M181" s="49"/>
      <c r="N181" s="49">
        <f t="shared" si="101"/>
        <v>4.7835000000000001</v>
      </c>
      <c r="O181" s="49">
        <f>Summary!$E$16</f>
        <v>5.7313275623318276</v>
      </c>
      <c r="P181" s="49"/>
      <c r="Q181" s="127">
        <f t="shared" si="105"/>
        <v>0.17</v>
      </c>
      <c r="R181" s="61">
        <f>Q181+Summary!$C$26</f>
        <v>0.17</v>
      </c>
      <c r="S181" s="61"/>
      <c r="T181" s="70">
        <f t="shared" si="82"/>
        <v>43556</v>
      </c>
      <c r="U181" s="69">
        <f t="shared" si="99"/>
        <v>6551</v>
      </c>
      <c r="W181" s="7">
        <f t="shared" si="83"/>
        <v>30</v>
      </c>
      <c r="X181" s="51">
        <f t="shared" si="84"/>
        <v>43556</v>
      </c>
      <c r="Y181" s="7">
        <f t="shared" si="85"/>
        <v>6551</v>
      </c>
      <c r="Z181" s="60">
        <f>VLOOKUP($A181,[3]!CurveTable,MATCH($Z$4,[3]!CurveType,0))</f>
        <v>6.6141098949913602E-2</v>
      </c>
      <c r="AA181" s="55">
        <f t="shared" si="86"/>
        <v>0.31127118361160344</v>
      </c>
      <c r="AB181" s="7">
        <f t="shared" si="87"/>
        <v>1</v>
      </c>
      <c r="AC181" s="7">
        <f t="shared" si="88"/>
        <v>30</v>
      </c>
      <c r="AD181" s="43">
        <f t="shared" si="89"/>
        <v>9965239.7399734929</v>
      </c>
      <c r="AE181" s="43">
        <f t="shared" si="90"/>
        <v>0</v>
      </c>
      <c r="AF181" s="43">
        <f t="shared" si="91"/>
        <v>9965239.7399734929</v>
      </c>
      <c r="AG181" s="43">
        <f t="shared" si="92"/>
        <v>0</v>
      </c>
      <c r="AH181" s="43">
        <f t="shared" si="93"/>
        <v>0</v>
      </c>
      <c r="AI181" s="43">
        <f t="shared" si="94"/>
        <v>0</v>
      </c>
      <c r="AJ181" s="43">
        <f t="shared" si="95"/>
        <v>0</v>
      </c>
      <c r="AK181" s="43">
        <f t="shared" si="96"/>
        <v>0</v>
      </c>
      <c r="AL181" s="43">
        <f t="shared" si="97"/>
        <v>0</v>
      </c>
      <c r="AM181" s="53"/>
      <c r="AO181" s="14">
        <f>_xll.EURO(N181,O181,Z181,Z181,R181,U181,1,0)</f>
        <v>0.3201250137224198</v>
      </c>
      <c r="AP181" s="90">
        <f t="shared" si="98"/>
        <v>1973369.030840073</v>
      </c>
      <c r="AQ181" s="7">
        <f>_xll.EURO(N181,O181,Z181,Z181,R181,U181,1,1)</f>
        <v>0.16591543109787638</v>
      </c>
      <c r="AR181" s="7">
        <f>AQ181+Put!AQ181</f>
        <v>0.23998335613447119</v>
      </c>
      <c r="AS181" s="90">
        <f t="shared" si="102"/>
        <v>1479346.2010546501</v>
      </c>
      <c r="AT181" s="42">
        <f t="shared" si="103"/>
        <v>147.934620105465</v>
      </c>
    </row>
    <row r="182" spans="1:46">
      <c r="A182" s="47">
        <f t="shared" si="100"/>
        <v>43586</v>
      </c>
      <c r="B182" s="48">
        <f t="shared" si="77"/>
        <v>205479</v>
      </c>
      <c r="C182" s="40">
        <f t="shared" si="78"/>
        <v>6369849</v>
      </c>
      <c r="D182" s="40">
        <f t="shared" si="79"/>
        <v>1970766.8457451551</v>
      </c>
      <c r="E182" s="61">
        <f>VLOOKUP($A182,[3]!CurveTable,MATCH($E$4,[3]!CurveType,0))</f>
        <v>5.2525000000000004</v>
      </c>
      <c r="F182" s="50"/>
      <c r="G182" s="49">
        <f t="shared" si="80"/>
        <v>5.2525000000000004</v>
      </c>
      <c r="H182" s="61">
        <f t="shared" si="104"/>
        <v>0</v>
      </c>
      <c r="I182" s="49"/>
      <c r="J182" s="49">
        <f t="shared" si="81"/>
        <v>0</v>
      </c>
      <c r="K182" s="61"/>
      <c r="L182" s="49"/>
      <c r="M182" s="49"/>
      <c r="N182" s="49">
        <f t="shared" si="101"/>
        <v>4.8425000000000002</v>
      </c>
      <c r="O182" s="49">
        <f>Summary!$E$16</f>
        <v>5.7313275623318276</v>
      </c>
      <c r="P182" s="49"/>
      <c r="Q182" s="127">
        <f t="shared" si="105"/>
        <v>0.17</v>
      </c>
      <c r="R182" s="61">
        <f>Q182+Summary!$C$26</f>
        <v>0.17</v>
      </c>
      <c r="S182" s="61"/>
      <c r="T182" s="70">
        <f t="shared" si="82"/>
        <v>43586</v>
      </c>
      <c r="U182" s="69">
        <f t="shared" si="99"/>
        <v>6581</v>
      </c>
      <c r="W182" s="7">
        <f t="shared" si="83"/>
        <v>31</v>
      </c>
      <c r="X182" s="51">
        <f t="shared" si="84"/>
        <v>43586</v>
      </c>
      <c r="Y182" s="7">
        <f t="shared" si="85"/>
        <v>6581</v>
      </c>
      <c r="Z182" s="60">
        <f>VLOOKUP($A182,[3]!CurveTable,MATCH($Z$4,[3]!CurveType,0))</f>
        <v>6.6182245134270207E-2</v>
      </c>
      <c r="AA182" s="55">
        <f t="shared" si="86"/>
        <v>0.30938988439838294</v>
      </c>
      <c r="AB182" s="7">
        <f t="shared" si="87"/>
        <v>1</v>
      </c>
      <c r="AC182" s="7">
        <f t="shared" si="88"/>
        <v>31</v>
      </c>
      <c r="AD182" s="43">
        <f t="shared" si="89"/>
        <v>10351452.857276428</v>
      </c>
      <c r="AE182" s="43">
        <f t="shared" si="90"/>
        <v>0</v>
      </c>
      <c r="AF182" s="43">
        <f t="shared" si="91"/>
        <v>10351452.857276428</v>
      </c>
      <c r="AG182" s="43">
        <f t="shared" si="92"/>
        <v>0</v>
      </c>
      <c r="AH182" s="43">
        <f t="shared" si="93"/>
        <v>0</v>
      </c>
      <c r="AI182" s="43">
        <f t="shared" si="94"/>
        <v>0</v>
      </c>
      <c r="AJ182" s="43">
        <f t="shared" si="95"/>
        <v>0</v>
      </c>
      <c r="AK182" s="43">
        <f t="shared" si="96"/>
        <v>0</v>
      </c>
      <c r="AL182" s="43">
        <f t="shared" si="97"/>
        <v>0</v>
      </c>
      <c r="AM182" s="53"/>
      <c r="AO182" s="14">
        <f>_xll.EURO(N182,O182,Z182,Z182,R182,U182,1,0)</f>
        <v>0.32890162113634458</v>
      </c>
      <c r="AP182" s="90">
        <f t="shared" si="98"/>
        <v>2095053.6624937234</v>
      </c>
      <c r="AQ182" s="7">
        <f>_xll.EURO(N182,O182,Z182,Z182,R182,U182,1,1)</f>
        <v>0.16710450289344719</v>
      </c>
      <c r="AR182" s="7">
        <f>AQ182+Put!AQ182</f>
        <v>0.23910932433826354</v>
      </c>
      <c r="AS182" s="90">
        <f t="shared" si="102"/>
        <v>1523090.2905267638</v>
      </c>
      <c r="AT182" s="42">
        <f t="shared" si="103"/>
        <v>152.30902905267638</v>
      </c>
    </row>
    <row r="183" spans="1:46">
      <c r="A183" s="47">
        <f t="shared" si="100"/>
        <v>43617</v>
      </c>
      <c r="B183" s="48">
        <f t="shared" si="77"/>
        <v>205479</v>
      </c>
      <c r="C183" s="40">
        <f t="shared" si="78"/>
        <v>6164370</v>
      </c>
      <c r="D183" s="40">
        <f t="shared" si="79"/>
        <v>1895270.7613280676</v>
      </c>
      <c r="E183" s="61">
        <f>VLOOKUP($A183,[3]!CurveTable,MATCH($E$4,[3]!CurveType,0))</f>
        <v>5.2925000000000004</v>
      </c>
      <c r="F183" s="50"/>
      <c r="G183" s="49">
        <f t="shared" si="80"/>
        <v>5.2925000000000004</v>
      </c>
      <c r="H183" s="61">
        <f t="shared" si="104"/>
        <v>0</v>
      </c>
      <c r="I183" s="49"/>
      <c r="J183" s="49">
        <f t="shared" si="81"/>
        <v>0</v>
      </c>
      <c r="K183" s="61"/>
      <c r="L183" s="49"/>
      <c r="M183" s="49"/>
      <c r="N183" s="49">
        <f t="shared" si="101"/>
        <v>4.8825000000000003</v>
      </c>
      <c r="O183" s="49">
        <f>Summary!$E$16</f>
        <v>5.7313275623318276</v>
      </c>
      <c r="P183" s="49"/>
      <c r="Q183" s="127">
        <f t="shared" si="105"/>
        <v>0.17</v>
      </c>
      <c r="R183" s="61">
        <f>Q183+Summary!$C$26</f>
        <v>0.17</v>
      </c>
      <c r="S183" s="61"/>
      <c r="T183" s="70">
        <f t="shared" si="82"/>
        <v>43617</v>
      </c>
      <c r="U183" s="69">
        <f t="shared" si="99"/>
        <v>6612</v>
      </c>
      <c r="W183" s="7">
        <f t="shared" si="83"/>
        <v>30</v>
      </c>
      <c r="X183" s="51">
        <f t="shared" si="84"/>
        <v>43617</v>
      </c>
      <c r="Y183" s="7">
        <f t="shared" si="85"/>
        <v>6612</v>
      </c>
      <c r="Z183" s="60">
        <f>VLOOKUP($A183,[3]!CurveTable,MATCH($Z$4,[3]!CurveType,0))</f>
        <v>6.6224762858693997E-2</v>
      </c>
      <c r="AA183" s="55">
        <f t="shared" si="86"/>
        <v>0.30745571101800634</v>
      </c>
      <c r="AB183" s="7">
        <f t="shared" si="87"/>
        <v>1</v>
      </c>
      <c r="AC183" s="7">
        <f t="shared" si="88"/>
        <v>30</v>
      </c>
      <c r="AD183" s="43">
        <f t="shared" si="89"/>
        <v>10030720.504328799</v>
      </c>
      <c r="AE183" s="43">
        <f t="shared" si="90"/>
        <v>0</v>
      </c>
      <c r="AF183" s="43">
        <f t="shared" si="91"/>
        <v>10030720.504328799</v>
      </c>
      <c r="AG183" s="43">
        <f t="shared" si="92"/>
        <v>0</v>
      </c>
      <c r="AH183" s="43">
        <f t="shared" si="93"/>
        <v>0</v>
      </c>
      <c r="AI183" s="43">
        <f t="shared" si="94"/>
        <v>0</v>
      </c>
      <c r="AJ183" s="43">
        <f t="shared" si="95"/>
        <v>0</v>
      </c>
      <c r="AK183" s="43">
        <f t="shared" si="96"/>
        <v>0</v>
      </c>
      <c r="AL183" s="43">
        <f t="shared" si="97"/>
        <v>0</v>
      </c>
      <c r="AM183" s="53"/>
      <c r="AO183" s="14">
        <f>_xll.EURO(N183,O183,Z183,Z183,R183,U183,1,0)</f>
        <v>0.33446396447207277</v>
      </c>
      <c r="AP183" s="90">
        <f t="shared" si="98"/>
        <v>2061759.6286727113</v>
      </c>
      <c r="AQ183" s="7">
        <f>_xll.EURO(N183,O183,Z183,Z183,R183,U183,1,1)</f>
        <v>0.1675631814373916</v>
      </c>
      <c r="AR183" s="7">
        <f>AQ183+Put!AQ183</f>
        <v>0.23805283533127736</v>
      </c>
      <c r="AS183" s="90">
        <f t="shared" si="102"/>
        <v>1467445.7565310663</v>
      </c>
      <c r="AT183" s="42">
        <f t="shared" si="103"/>
        <v>146.74457565310664</v>
      </c>
    </row>
    <row r="184" spans="1:46">
      <c r="A184" s="47">
        <f t="shared" si="100"/>
        <v>43647</v>
      </c>
      <c r="B184" s="48">
        <f t="shared" si="77"/>
        <v>205479</v>
      </c>
      <c r="C184" s="40">
        <f t="shared" si="78"/>
        <v>6369849</v>
      </c>
      <c r="D184" s="40">
        <f t="shared" si="79"/>
        <v>1946583.9135737156</v>
      </c>
      <c r="E184" s="61">
        <f>VLOOKUP($A184,[3]!CurveTable,MATCH($E$4,[3]!CurveType,0))</f>
        <v>5.3375000000000004</v>
      </c>
      <c r="F184" s="50"/>
      <c r="G184" s="49">
        <f t="shared" si="80"/>
        <v>5.3375000000000004</v>
      </c>
      <c r="H184" s="61">
        <f t="shared" si="104"/>
        <v>0</v>
      </c>
      <c r="I184" s="49"/>
      <c r="J184" s="49">
        <f t="shared" si="81"/>
        <v>0</v>
      </c>
      <c r="K184" s="61"/>
      <c r="L184" s="49"/>
      <c r="M184" s="49"/>
      <c r="N184" s="49">
        <f t="shared" si="101"/>
        <v>4.9275000000000002</v>
      </c>
      <c r="O184" s="49">
        <f>Summary!$E$16</f>
        <v>5.7313275623318276</v>
      </c>
      <c r="P184" s="49"/>
      <c r="Q184" s="127">
        <f t="shared" si="105"/>
        <v>0.17</v>
      </c>
      <c r="R184" s="61">
        <f>Q184+Summary!$C$26</f>
        <v>0.17</v>
      </c>
      <c r="S184" s="61"/>
      <c r="T184" s="70">
        <f t="shared" si="82"/>
        <v>43647</v>
      </c>
      <c r="U184" s="69">
        <f t="shared" si="99"/>
        <v>6642</v>
      </c>
      <c r="W184" s="7">
        <f t="shared" si="83"/>
        <v>31</v>
      </c>
      <c r="X184" s="51">
        <f t="shared" si="84"/>
        <v>43647</v>
      </c>
      <c r="Y184" s="7">
        <f t="shared" si="85"/>
        <v>6642</v>
      </c>
      <c r="Z184" s="60">
        <f>VLOOKUP($A184,[3]!CurveTable,MATCH($Z$4,[3]!CurveType,0))</f>
        <v>6.6265909044190996E-2</v>
      </c>
      <c r="AA184" s="55">
        <f t="shared" si="86"/>
        <v>0.30559341572676457</v>
      </c>
      <c r="AB184" s="7">
        <f t="shared" si="87"/>
        <v>1</v>
      </c>
      <c r="AC184" s="7">
        <f t="shared" si="88"/>
        <v>31</v>
      </c>
      <c r="AD184" s="43">
        <f t="shared" si="89"/>
        <v>10389891.638699709</v>
      </c>
      <c r="AE184" s="43">
        <f t="shared" si="90"/>
        <v>0</v>
      </c>
      <c r="AF184" s="43">
        <f t="shared" si="91"/>
        <v>10389891.638699709</v>
      </c>
      <c r="AG184" s="43">
        <f t="shared" si="92"/>
        <v>0</v>
      </c>
      <c r="AH184" s="43">
        <f t="shared" si="93"/>
        <v>0</v>
      </c>
      <c r="AI184" s="43">
        <f t="shared" si="94"/>
        <v>0</v>
      </c>
      <c r="AJ184" s="43">
        <f t="shared" si="95"/>
        <v>0</v>
      </c>
      <c r="AK184" s="43">
        <f t="shared" si="96"/>
        <v>0</v>
      </c>
      <c r="AL184" s="43">
        <f t="shared" si="97"/>
        <v>0</v>
      </c>
      <c r="AM184" s="53"/>
      <c r="AO184" s="14">
        <f>_xll.EURO(N184,O184,Z184,Z184,R184,U184,1,0)</f>
        <v>0.34088271437452339</v>
      </c>
      <c r="AP184" s="90">
        <f t="shared" si="98"/>
        <v>2171371.4172758432</v>
      </c>
      <c r="AQ184" s="7">
        <f>_xll.EURO(N184,O184,Z184,Z184,R184,U184,1,1)</f>
        <v>0.16818247991672428</v>
      </c>
      <c r="AR184" s="7">
        <f>AQ184+Put!AQ184</f>
        <v>0.23708109626066112</v>
      </c>
      <c r="AS184" s="90">
        <f t="shared" si="102"/>
        <v>1510170.7839348761</v>
      </c>
      <c r="AT184" s="42">
        <f t="shared" si="103"/>
        <v>151.01707839348762</v>
      </c>
    </row>
    <row r="185" spans="1:46">
      <c r="A185" s="47">
        <f t="shared" si="100"/>
        <v>43678</v>
      </c>
      <c r="B185" s="48">
        <f t="shared" si="77"/>
        <v>205479</v>
      </c>
      <c r="C185" s="40">
        <f t="shared" si="78"/>
        <v>6369849</v>
      </c>
      <c r="D185" s="40">
        <f t="shared" si="79"/>
        <v>1934388.1700270516</v>
      </c>
      <c r="E185" s="61">
        <f>VLOOKUP($A185,[3]!CurveTable,MATCH($E$4,[3]!CurveType,0))</f>
        <v>5.3724999999999996</v>
      </c>
      <c r="F185" s="50"/>
      <c r="G185" s="49">
        <f t="shared" si="80"/>
        <v>5.3724999999999996</v>
      </c>
      <c r="H185" s="61">
        <f t="shared" si="104"/>
        <v>0</v>
      </c>
      <c r="I185" s="49"/>
      <c r="J185" s="49">
        <f t="shared" si="81"/>
        <v>0</v>
      </c>
      <c r="K185" s="61"/>
      <c r="L185" s="49"/>
      <c r="M185" s="49"/>
      <c r="N185" s="49">
        <f t="shared" si="101"/>
        <v>4.9624999999999995</v>
      </c>
      <c r="O185" s="49">
        <f>Summary!$E$16</f>
        <v>5.7313275623318276</v>
      </c>
      <c r="P185" s="49"/>
      <c r="Q185" s="127">
        <f t="shared" si="105"/>
        <v>0.17</v>
      </c>
      <c r="R185" s="61">
        <f>Q185+Summary!$C$26</f>
        <v>0.17</v>
      </c>
      <c r="S185" s="61"/>
      <c r="T185" s="70">
        <f t="shared" si="82"/>
        <v>43678</v>
      </c>
      <c r="U185" s="69">
        <f t="shared" si="99"/>
        <v>6673</v>
      </c>
      <c r="W185" s="7">
        <f t="shared" si="83"/>
        <v>31</v>
      </c>
      <c r="X185" s="51">
        <f t="shared" si="84"/>
        <v>43678</v>
      </c>
      <c r="Y185" s="7">
        <f t="shared" si="85"/>
        <v>6673</v>
      </c>
      <c r="Z185" s="60">
        <f>VLOOKUP($A185,[3]!CurveTable,MATCH($Z$4,[3]!CurveType,0))</f>
        <v>6.6308426769793108E-2</v>
      </c>
      <c r="AA185" s="55">
        <f t="shared" si="86"/>
        <v>0.30367881091483512</v>
      </c>
      <c r="AB185" s="7">
        <f t="shared" si="87"/>
        <v>1</v>
      </c>
      <c r="AC185" s="7">
        <f t="shared" si="88"/>
        <v>31</v>
      </c>
      <c r="AD185" s="43">
        <f t="shared" si="89"/>
        <v>10392500.443470335</v>
      </c>
      <c r="AE185" s="43">
        <f t="shared" si="90"/>
        <v>0</v>
      </c>
      <c r="AF185" s="43">
        <f t="shared" si="91"/>
        <v>10392500.443470335</v>
      </c>
      <c r="AG185" s="43">
        <f t="shared" si="92"/>
        <v>0</v>
      </c>
      <c r="AH185" s="43">
        <f t="shared" si="93"/>
        <v>0</v>
      </c>
      <c r="AI185" s="43">
        <f t="shared" si="94"/>
        <v>0</v>
      </c>
      <c r="AJ185" s="43">
        <f t="shared" si="95"/>
        <v>0</v>
      </c>
      <c r="AK185" s="43">
        <f t="shared" si="96"/>
        <v>0</v>
      </c>
      <c r="AL185" s="43">
        <f t="shared" si="97"/>
        <v>0</v>
      </c>
      <c r="AM185" s="53"/>
      <c r="AO185" s="14">
        <f>_xll.EURO(N185,O185,Z185,Z185,R185,U185,1,0)</f>
        <v>0.34555933845449033</v>
      </c>
      <c r="AP185" s="90">
        <f t="shared" si="98"/>
        <v>2201160.8064949969</v>
      </c>
      <c r="AQ185" s="7">
        <f>_xll.EURO(N185,O185,Z185,Z185,R185,U185,1,1)</f>
        <v>0.1684078175830824</v>
      </c>
      <c r="AR185" s="7">
        <f>AQ185+Put!AQ185</f>
        <v>0.23599226567003401</v>
      </c>
      <c r="AS185" s="90">
        <f t="shared" si="102"/>
        <v>1503235.0974860005</v>
      </c>
      <c r="AT185" s="42">
        <f t="shared" si="103"/>
        <v>150.32350974860006</v>
      </c>
    </row>
    <row r="186" spans="1:46">
      <c r="A186" s="47">
        <f t="shared" si="100"/>
        <v>43709</v>
      </c>
      <c r="B186" s="48">
        <f t="shared" si="77"/>
        <v>205479</v>
      </c>
      <c r="C186" s="40">
        <f t="shared" si="78"/>
        <v>6164370</v>
      </c>
      <c r="D186" s="40">
        <f t="shared" si="79"/>
        <v>1860247.1968774071</v>
      </c>
      <c r="E186" s="61">
        <f>VLOOKUP($A186,[3]!CurveTable,MATCH($E$4,[3]!CurveType,0))</f>
        <v>5.3775000000000004</v>
      </c>
      <c r="F186" s="50"/>
      <c r="G186" s="49">
        <f t="shared" si="80"/>
        <v>5.3775000000000004</v>
      </c>
      <c r="H186" s="61">
        <f t="shared" si="104"/>
        <v>0</v>
      </c>
      <c r="I186" s="49"/>
      <c r="J186" s="49">
        <f t="shared" si="81"/>
        <v>0</v>
      </c>
      <c r="K186" s="61"/>
      <c r="L186" s="49"/>
      <c r="M186" s="49"/>
      <c r="N186" s="49">
        <f t="shared" si="101"/>
        <v>4.9675000000000002</v>
      </c>
      <c r="O186" s="49">
        <f>Summary!$E$16</f>
        <v>5.7313275623318276</v>
      </c>
      <c r="P186" s="49"/>
      <c r="Q186" s="127">
        <f t="shared" si="105"/>
        <v>0.17</v>
      </c>
      <c r="R186" s="61">
        <f>Q186+Summary!$C$26</f>
        <v>0.17</v>
      </c>
      <c r="S186" s="61"/>
      <c r="T186" s="70">
        <f t="shared" si="82"/>
        <v>43709</v>
      </c>
      <c r="U186" s="69">
        <f t="shared" si="99"/>
        <v>6704</v>
      </c>
      <c r="W186" s="7">
        <f t="shared" si="83"/>
        <v>30</v>
      </c>
      <c r="X186" s="51">
        <f t="shared" si="84"/>
        <v>43709</v>
      </c>
      <c r="Y186" s="7">
        <f t="shared" si="85"/>
        <v>6704</v>
      </c>
      <c r="Z186" s="60">
        <f>VLOOKUP($A186,[3]!CurveTable,MATCH($Z$4,[3]!CurveType,0))</f>
        <v>6.6350944495994199E-2</v>
      </c>
      <c r="AA186" s="55">
        <f t="shared" si="86"/>
        <v>0.30177409806312844</v>
      </c>
      <c r="AB186" s="7">
        <f t="shared" si="87"/>
        <v>1</v>
      </c>
      <c r="AC186" s="7">
        <f t="shared" si="88"/>
        <v>30</v>
      </c>
      <c r="AD186" s="43">
        <f t="shared" si="89"/>
        <v>10003479.301208258</v>
      </c>
      <c r="AE186" s="43">
        <f t="shared" si="90"/>
        <v>0</v>
      </c>
      <c r="AF186" s="43">
        <f t="shared" si="91"/>
        <v>10003479.301208258</v>
      </c>
      <c r="AG186" s="43">
        <f t="shared" si="92"/>
        <v>0</v>
      </c>
      <c r="AH186" s="43">
        <f t="shared" si="93"/>
        <v>0</v>
      </c>
      <c r="AI186" s="43">
        <f t="shared" si="94"/>
        <v>0</v>
      </c>
      <c r="AJ186" s="43">
        <f t="shared" si="95"/>
        <v>0</v>
      </c>
      <c r="AK186" s="43">
        <f t="shared" si="96"/>
        <v>0</v>
      </c>
      <c r="AL186" s="43">
        <f t="shared" si="97"/>
        <v>0</v>
      </c>
      <c r="AM186" s="53"/>
      <c r="AO186" s="14">
        <f>_xll.EURO(N186,O186,Z186,Z186,R186,U186,1,0)</f>
        <v>0.34516383039634724</v>
      </c>
      <c r="AP186" s="90">
        <f t="shared" si="98"/>
        <v>2127717.5611803308</v>
      </c>
      <c r="AQ186" s="7">
        <f>_xll.EURO(N186,O186,Z186,Z186,R186,U186,1,1)</f>
        <v>0.16764457605423597</v>
      </c>
      <c r="AR186" s="7">
        <f>AQ186+Put!AQ186</f>
        <v>0.23467848877646053</v>
      </c>
      <c r="AS186" s="90">
        <f t="shared" si="102"/>
        <v>1446645.0358589499</v>
      </c>
      <c r="AT186" s="42">
        <f t="shared" si="103"/>
        <v>144.66450358589498</v>
      </c>
    </row>
    <row r="187" spans="1:46">
      <c r="A187" s="47">
        <f t="shared" si="100"/>
        <v>43739</v>
      </c>
      <c r="B187" s="48">
        <f t="shared" si="77"/>
        <v>205479</v>
      </c>
      <c r="C187" s="40">
        <f t="shared" si="78"/>
        <v>6369849</v>
      </c>
      <c r="D187" s="40">
        <f t="shared" si="79"/>
        <v>1910573.8631507191</v>
      </c>
      <c r="E187" s="61">
        <f>VLOOKUP($A187,[3]!CurveTable,MATCH($E$4,[3]!CurveType,0))</f>
        <v>5.4074999999999998</v>
      </c>
      <c r="F187" s="50"/>
      <c r="G187" s="49">
        <f t="shared" si="80"/>
        <v>5.4074999999999998</v>
      </c>
      <c r="H187" s="61">
        <f t="shared" si="104"/>
        <v>0</v>
      </c>
      <c r="I187" s="49"/>
      <c r="J187" s="49">
        <f t="shared" si="81"/>
        <v>0</v>
      </c>
      <c r="K187" s="61"/>
      <c r="L187" s="49"/>
      <c r="M187" s="49"/>
      <c r="N187" s="49">
        <f t="shared" si="101"/>
        <v>4.9974999999999996</v>
      </c>
      <c r="O187" s="49">
        <f>Summary!$E$16</f>
        <v>5.7313275623318276</v>
      </c>
      <c r="P187" s="49"/>
      <c r="Q187" s="127">
        <f t="shared" si="105"/>
        <v>0.17</v>
      </c>
      <c r="R187" s="61">
        <f>Q187+Summary!$C$26</f>
        <v>0.17</v>
      </c>
      <c r="S187" s="61"/>
      <c r="T187" s="70">
        <f t="shared" si="82"/>
        <v>43739</v>
      </c>
      <c r="U187" s="69">
        <f t="shared" si="99"/>
        <v>6734</v>
      </c>
      <c r="W187" s="7">
        <f t="shared" si="83"/>
        <v>31</v>
      </c>
      <c r="X187" s="51">
        <f t="shared" si="84"/>
        <v>43739</v>
      </c>
      <c r="Y187" s="7">
        <f t="shared" si="85"/>
        <v>6734</v>
      </c>
      <c r="Z187" s="60">
        <f>VLOOKUP($A187,[3]!CurveTable,MATCH($Z$4,[3]!CurveType,0))</f>
        <v>6.6392090683210697E-2</v>
      </c>
      <c r="AA187" s="55">
        <f t="shared" si="86"/>
        <v>0.29994021257815046</v>
      </c>
      <c r="AB187" s="7">
        <f t="shared" si="87"/>
        <v>1</v>
      </c>
      <c r="AC187" s="7">
        <f t="shared" si="88"/>
        <v>31</v>
      </c>
      <c r="AD187" s="43">
        <f t="shared" si="89"/>
        <v>10331428.164987514</v>
      </c>
      <c r="AE187" s="43">
        <f t="shared" si="90"/>
        <v>0</v>
      </c>
      <c r="AF187" s="43">
        <f t="shared" si="91"/>
        <v>10331428.164987514</v>
      </c>
      <c r="AG187" s="43">
        <f t="shared" si="92"/>
        <v>0</v>
      </c>
      <c r="AH187" s="43">
        <f t="shared" si="93"/>
        <v>0</v>
      </c>
      <c r="AI187" s="43">
        <f t="shared" si="94"/>
        <v>0</v>
      </c>
      <c r="AJ187" s="43">
        <f t="shared" si="95"/>
        <v>0</v>
      </c>
      <c r="AK187" s="43">
        <f t="shared" si="96"/>
        <v>0</v>
      </c>
      <c r="AL187" s="43">
        <f t="shared" si="97"/>
        <v>0</v>
      </c>
      <c r="AM187" s="53"/>
      <c r="AO187" s="14">
        <f>_xll.EURO(N187,O187,Z187,Z187,R187,U187,1,0)</f>
        <v>0.34897957270034696</v>
      </c>
      <c r="AP187" s="90">
        <f t="shared" si="98"/>
        <v>2222947.1821857323</v>
      </c>
      <c r="AQ187" s="7">
        <f>_xll.EURO(N187,O187,Z187,Z187,R187,U187,1,1)</f>
        <v>0.16770497688196948</v>
      </c>
      <c r="AR187" s="7">
        <f>AQ187+Put!AQ187</f>
        <v>0.233600130259215</v>
      </c>
      <c r="AS187" s="90">
        <f t="shared" si="102"/>
        <v>1487997.5561315303</v>
      </c>
      <c r="AT187" s="42">
        <f t="shared" si="103"/>
        <v>148.79975561315302</v>
      </c>
    </row>
    <row r="188" spans="1:46">
      <c r="A188" s="47">
        <f t="shared" si="100"/>
        <v>43770</v>
      </c>
      <c r="B188" s="48">
        <f t="shared" si="77"/>
        <v>205479</v>
      </c>
      <c r="C188" s="40">
        <f t="shared" si="78"/>
        <v>6164370</v>
      </c>
      <c r="D188" s="40">
        <f t="shared" si="79"/>
        <v>1837320.4427705947</v>
      </c>
      <c r="E188" s="61">
        <f>VLOOKUP($A188,[3]!CurveTable,MATCH($E$4,[3]!CurveType,0))</f>
        <v>5.5175000000000001</v>
      </c>
      <c r="F188" s="50"/>
      <c r="G188" s="49">
        <f t="shared" si="80"/>
        <v>5.5175000000000001</v>
      </c>
      <c r="H188" s="61">
        <f t="shared" si="104"/>
        <v>0</v>
      </c>
      <c r="I188" s="49"/>
      <c r="J188" s="49">
        <f t="shared" si="81"/>
        <v>0</v>
      </c>
      <c r="K188" s="61"/>
      <c r="L188" s="49"/>
      <c r="M188" s="49"/>
      <c r="N188" s="49">
        <f t="shared" si="101"/>
        <v>5.1074999999999999</v>
      </c>
      <c r="O188" s="49">
        <f>Summary!$E$16</f>
        <v>5.7313275623318276</v>
      </c>
      <c r="P188" s="49"/>
      <c r="Q188" s="127">
        <f t="shared" si="105"/>
        <v>0.17</v>
      </c>
      <c r="R188" s="61">
        <f>Q188+Summary!$C$26</f>
        <v>0.17</v>
      </c>
      <c r="S188" s="61"/>
      <c r="T188" s="70">
        <f t="shared" si="82"/>
        <v>43770</v>
      </c>
      <c r="U188" s="69">
        <f t="shared" si="99"/>
        <v>6765</v>
      </c>
      <c r="W188" s="7">
        <f t="shared" si="83"/>
        <v>30</v>
      </c>
      <c r="X188" s="51">
        <f t="shared" si="84"/>
        <v>43770</v>
      </c>
      <c r="Y188" s="7">
        <f t="shared" si="85"/>
        <v>6765</v>
      </c>
      <c r="Z188" s="60">
        <f>VLOOKUP($A188,[3]!CurveTable,MATCH($Z$4,[3]!CurveType,0))</f>
        <v>6.6434608410590498E-2</v>
      </c>
      <c r="AA188" s="55">
        <f t="shared" si="86"/>
        <v>0.2980548608812571</v>
      </c>
      <c r="AB188" s="7">
        <f t="shared" si="87"/>
        <v>1</v>
      </c>
      <c r="AC188" s="7">
        <f t="shared" si="88"/>
        <v>30</v>
      </c>
      <c r="AD188" s="43">
        <f t="shared" si="89"/>
        <v>10137415.542986756</v>
      </c>
      <c r="AE188" s="43">
        <f t="shared" si="90"/>
        <v>0</v>
      </c>
      <c r="AF188" s="43">
        <f t="shared" si="91"/>
        <v>10137415.542986756</v>
      </c>
      <c r="AG188" s="43">
        <f t="shared" si="92"/>
        <v>0</v>
      </c>
      <c r="AH188" s="43">
        <f t="shared" si="93"/>
        <v>0</v>
      </c>
      <c r="AI188" s="43">
        <f t="shared" si="94"/>
        <v>0</v>
      </c>
      <c r="AJ188" s="43">
        <f t="shared" si="95"/>
        <v>0</v>
      </c>
      <c r="AK188" s="43">
        <f t="shared" si="96"/>
        <v>0</v>
      </c>
      <c r="AL188" s="43">
        <f t="shared" si="97"/>
        <v>0</v>
      </c>
      <c r="AM188" s="53"/>
      <c r="AO188" s="14">
        <f>_xll.EURO(N188,O188,Z188,Z188,R188,U188,1,0)</f>
        <v>0.36624112849549229</v>
      </c>
      <c r="AP188" s="90">
        <f t="shared" si="98"/>
        <v>2257645.8252637577</v>
      </c>
      <c r="AQ188" s="7">
        <f>_xll.EURO(N188,O188,Z188,Z188,R188,U188,1,1)</f>
        <v>0.17018108251962405</v>
      </c>
      <c r="AR188" s="7">
        <f>AQ188+Put!AQ188</f>
        <v>0.23308771256084507</v>
      </c>
      <c r="AS188" s="90">
        <f t="shared" si="102"/>
        <v>1436838.9026786964</v>
      </c>
      <c r="AT188" s="42">
        <f t="shared" si="103"/>
        <v>143.68389026786966</v>
      </c>
    </row>
    <row r="189" spans="1:46">
      <c r="A189" s="47">
        <f t="shared" si="100"/>
        <v>43800</v>
      </c>
      <c r="B189" s="48">
        <f t="shared" si="77"/>
        <v>205479</v>
      </c>
      <c r="C189" s="40">
        <f t="shared" si="78"/>
        <v>6369849</v>
      </c>
      <c r="D189" s="40">
        <f t="shared" si="79"/>
        <v>1887001.8097307365</v>
      </c>
      <c r="E189" s="61">
        <f>VLOOKUP($A189,[3]!CurveTable,MATCH($E$4,[3]!CurveType,0))</f>
        <v>5.6375000000000002</v>
      </c>
      <c r="F189" s="50"/>
      <c r="G189" s="49">
        <f t="shared" si="80"/>
        <v>5.6375000000000002</v>
      </c>
      <c r="H189" s="61">
        <f t="shared" si="104"/>
        <v>0</v>
      </c>
      <c r="I189" s="49"/>
      <c r="J189" s="49">
        <f t="shared" si="81"/>
        <v>0</v>
      </c>
      <c r="K189" s="61"/>
      <c r="L189" s="49"/>
      <c r="M189" s="49"/>
      <c r="N189" s="49">
        <f t="shared" si="101"/>
        <v>5.2275</v>
      </c>
      <c r="O189" s="49">
        <f>Summary!$E$16</f>
        <v>5.7313275623318276</v>
      </c>
      <c r="P189" s="49"/>
      <c r="Q189" s="127">
        <f t="shared" si="105"/>
        <v>0.17</v>
      </c>
      <c r="R189" s="61">
        <f>Q189+Summary!$C$26</f>
        <v>0.17</v>
      </c>
      <c r="S189" s="61"/>
      <c r="T189" s="70">
        <f t="shared" si="82"/>
        <v>43800</v>
      </c>
      <c r="U189" s="69">
        <f t="shared" si="99"/>
        <v>6795</v>
      </c>
      <c r="W189" s="7">
        <f t="shared" si="83"/>
        <v>31</v>
      </c>
      <c r="X189" s="51">
        <f t="shared" si="84"/>
        <v>43800</v>
      </c>
      <c r="Y189" s="7">
        <f t="shared" si="85"/>
        <v>6795</v>
      </c>
      <c r="Z189" s="60">
        <f>VLOOKUP($A189,[3]!CurveTable,MATCH($Z$4,[3]!CurveType,0))</f>
        <v>6.6475754598946502E-2</v>
      </c>
      <c r="AA189" s="55">
        <f t="shared" si="86"/>
        <v>0.29623964551290566</v>
      </c>
      <c r="AB189" s="7">
        <f t="shared" si="87"/>
        <v>1</v>
      </c>
      <c r="AC189" s="7">
        <f t="shared" si="88"/>
        <v>31</v>
      </c>
      <c r="AD189" s="43">
        <f t="shared" si="89"/>
        <v>10637972.702357028</v>
      </c>
      <c r="AE189" s="43">
        <f t="shared" si="90"/>
        <v>0</v>
      </c>
      <c r="AF189" s="43">
        <f t="shared" si="91"/>
        <v>10637972.702357028</v>
      </c>
      <c r="AG189" s="43">
        <f t="shared" si="92"/>
        <v>0</v>
      </c>
      <c r="AH189" s="43">
        <f t="shared" si="93"/>
        <v>0</v>
      </c>
      <c r="AI189" s="43">
        <f t="shared" si="94"/>
        <v>0</v>
      </c>
      <c r="AJ189" s="43">
        <f t="shared" si="95"/>
        <v>0</v>
      </c>
      <c r="AK189" s="43">
        <f t="shared" si="96"/>
        <v>0</v>
      </c>
      <c r="AL189" s="43">
        <f t="shared" si="97"/>
        <v>0</v>
      </c>
      <c r="AM189" s="53"/>
      <c r="AO189" s="14">
        <f>_xll.EURO(N189,O189,Z189,Z189,R189,U189,1,0)</f>
        <v>0.3854337967126068</v>
      </c>
      <c r="AP189" s="90">
        <f t="shared" si="98"/>
        <v>2455155.0845560017</v>
      </c>
      <c r="AQ189" s="7">
        <f>_xll.EURO(N189,O189,Z189,Z189,R189,U189,1,1)</f>
        <v>0.17283320377295561</v>
      </c>
      <c r="AR189" s="7">
        <f>AQ189+Put!AQ189</f>
        <v>0.232704351252944</v>
      </c>
      <c r="AS189" s="90">
        <f t="shared" si="102"/>
        <v>1482291.5791242141</v>
      </c>
      <c r="AT189" s="42">
        <f t="shared" si="103"/>
        <v>148.22915791242141</v>
      </c>
    </row>
    <row r="190" spans="1:46">
      <c r="A190" s="47">
        <f t="shared" si="100"/>
        <v>43831</v>
      </c>
      <c r="B190" s="48">
        <f t="shared" si="77"/>
        <v>205479</v>
      </c>
      <c r="C190" s="40">
        <f t="shared" si="78"/>
        <v>6369849</v>
      </c>
      <c r="D190" s="40">
        <f t="shared" si="79"/>
        <v>1875114.8567259943</v>
      </c>
      <c r="E190" s="61">
        <f>VLOOKUP($A190,[3]!CurveTable,MATCH($E$4,[3]!CurveType,0))</f>
        <v>5.7275</v>
      </c>
      <c r="F190" s="50"/>
      <c r="G190" s="49">
        <f t="shared" si="80"/>
        <v>5.7275</v>
      </c>
      <c r="H190" s="61">
        <f t="shared" si="104"/>
        <v>0</v>
      </c>
      <c r="I190" s="49"/>
      <c r="J190" s="49">
        <f t="shared" si="81"/>
        <v>0</v>
      </c>
      <c r="K190" s="61"/>
      <c r="L190" s="49"/>
      <c r="M190" s="49"/>
      <c r="N190" s="49">
        <f t="shared" si="101"/>
        <v>5.3174999999999999</v>
      </c>
      <c r="O190" s="49">
        <f>Summary!$E$16</f>
        <v>5.7313275623318276</v>
      </c>
      <c r="P190" s="49"/>
      <c r="Q190" s="127">
        <f t="shared" si="105"/>
        <v>0.17</v>
      </c>
      <c r="R190" s="61">
        <f>Q190+Summary!$C$26</f>
        <v>0.17</v>
      </c>
      <c r="S190" s="61"/>
      <c r="T190" s="70">
        <f t="shared" si="82"/>
        <v>43831</v>
      </c>
      <c r="U190" s="69">
        <f t="shared" si="99"/>
        <v>6826</v>
      </c>
      <c r="W190" s="7">
        <f t="shared" si="83"/>
        <v>31</v>
      </c>
      <c r="X190" s="51">
        <f t="shared" si="84"/>
        <v>43831</v>
      </c>
      <c r="Y190" s="7">
        <f t="shared" si="85"/>
        <v>6826</v>
      </c>
      <c r="Z190" s="60">
        <f>VLOOKUP($A190,[3]!CurveTable,MATCH($Z$4,[3]!CurveType,0))</f>
        <v>6.6518272327504402E-2</v>
      </c>
      <c r="AA190" s="55">
        <f t="shared" si="86"/>
        <v>0.29437351760237868</v>
      </c>
      <c r="AB190" s="7">
        <f t="shared" si="87"/>
        <v>1</v>
      </c>
      <c r="AC190" s="7">
        <f t="shared" si="88"/>
        <v>31</v>
      </c>
      <c r="AD190" s="43">
        <f t="shared" si="89"/>
        <v>10739720.341898132</v>
      </c>
      <c r="AE190" s="43">
        <f t="shared" si="90"/>
        <v>0</v>
      </c>
      <c r="AF190" s="43">
        <f t="shared" si="91"/>
        <v>10739720.341898132</v>
      </c>
      <c r="AG190" s="43">
        <f t="shared" si="92"/>
        <v>0</v>
      </c>
      <c r="AH190" s="43">
        <f t="shared" si="93"/>
        <v>0</v>
      </c>
      <c r="AI190" s="43">
        <f t="shared" si="94"/>
        <v>0</v>
      </c>
      <c r="AJ190" s="43">
        <f t="shared" si="95"/>
        <v>0</v>
      </c>
      <c r="AK190" s="43">
        <f t="shared" si="96"/>
        <v>0</v>
      </c>
      <c r="AL190" s="43">
        <f t="shared" si="97"/>
        <v>0</v>
      </c>
      <c r="AM190" s="53"/>
      <c r="AO190" s="14">
        <f>_xll.EURO(N190,O190,Z190,Z190,R190,U190,1,0)</f>
        <v>0.39952040211668505</v>
      </c>
      <c r="AP190" s="90">
        <f t="shared" si="98"/>
        <v>2544884.6339025642</v>
      </c>
      <c r="AQ190" s="7">
        <f>_xll.EURO(N190,O190,Z190,Z190,R190,U190,1,1)</f>
        <v>0.174437903697928</v>
      </c>
      <c r="AR190" s="7">
        <f>AQ190+Put!AQ190</f>
        <v>0.23204838641517983</v>
      </c>
      <c r="AS190" s="90">
        <f t="shared" si="102"/>
        <v>1478113.1821583468</v>
      </c>
      <c r="AT190" s="42">
        <f t="shared" si="103"/>
        <v>147.81131821583469</v>
      </c>
    </row>
    <row r="191" spans="1:46">
      <c r="A191" s="47">
        <f t="shared" si="100"/>
        <v>43862</v>
      </c>
      <c r="B191" s="48">
        <f t="shared" si="77"/>
        <v>205479</v>
      </c>
      <c r="C191" s="40">
        <f t="shared" si="78"/>
        <v>5958891</v>
      </c>
      <c r="D191" s="40">
        <f t="shared" si="79"/>
        <v>1743077.5536121388</v>
      </c>
      <c r="E191" s="61">
        <f>VLOOKUP($A191,[3]!CurveTable,MATCH($E$4,[3]!CurveType,0))</f>
        <v>5.6074999999999999</v>
      </c>
      <c r="F191" s="50"/>
      <c r="G191" s="49">
        <f t="shared" si="80"/>
        <v>5.6074999999999999</v>
      </c>
      <c r="H191" s="61">
        <f t="shared" si="104"/>
        <v>0</v>
      </c>
      <c r="I191" s="49"/>
      <c r="J191" s="49">
        <f t="shared" si="81"/>
        <v>0</v>
      </c>
      <c r="K191" s="61"/>
      <c r="L191" s="49"/>
      <c r="M191" s="49"/>
      <c r="N191" s="49">
        <f t="shared" si="101"/>
        <v>5.1974999999999998</v>
      </c>
      <c r="O191" s="49">
        <f>Summary!$E$16</f>
        <v>5.7313275623318276</v>
      </c>
      <c r="P191" s="49"/>
      <c r="Q191" s="127">
        <f t="shared" si="105"/>
        <v>0.17</v>
      </c>
      <c r="R191" s="61">
        <f>Q191+Summary!$C$26</f>
        <v>0.17</v>
      </c>
      <c r="S191" s="61"/>
      <c r="T191" s="70">
        <f t="shared" si="82"/>
        <v>43862</v>
      </c>
      <c r="U191" s="69">
        <f t="shared" si="99"/>
        <v>6857</v>
      </c>
      <c r="W191" s="7">
        <f t="shared" si="83"/>
        <v>29</v>
      </c>
      <c r="X191" s="51">
        <f t="shared" si="84"/>
        <v>43862</v>
      </c>
      <c r="Y191" s="7">
        <f t="shared" si="85"/>
        <v>6857</v>
      </c>
      <c r="Z191" s="60">
        <f>VLOOKUP($A191,[3]!CurveTable,MATCH($Z$4,[3]!CurveType,0))</f>
        <v>6.6560790056660907E-2</v>
      </c>
      <c r="AA191" s="55">
        <f t="shared" si="86"/>
        <v>0.29251710655760255</v>
      </c>
      <c r="AB191" s="7">
        <f t="shared" si="87"/>
        <v>1</v>
      </c>
      <c r="AC191" s="7">
        <f t="shared" si="88"/>
        <v>29</v>
      </c>
      <c r="AD191" s="43">
        <f t="shared" si="89"/>
        <v>9774307.3818800692</v>
      </c>
      <c r="AE191" s="43">
        <f t="shared" si="90"/>
        <v>0</v>
      </c>
      <c r="AF191" s="43">
        <f t="shared" si="91"/>
        <v>9774307.3818800692</v>
      </c>
      <c r="AG191" s="43">
        <f t="shared" si="92"/>
        <v>0</v>
      </c>
      <c r="AH191" s="43">
        <f t="shared" si="93"/>
        <v>0</v>
      </c>
      <c r="AI191" s="43">
        <f t="shared" si="94"/>
        <v>0</v>
      </c>
      <c r="AJ191" s="43">
        <f t="shared" si="95"/>
        <v>0</v>
      </c>
      <c r="AK191" s="43">
        <f t="shared" si="96"/>
        <v>0</v>
      </c>
      <c r="AL191" s="43">
        <f t="shared" si="97"/>
        <v>0</v>
      </c>
      <c r="AM191" s="53"/>
      <c r="AO191" s="14">
        <f>_xll.EURO(N191,O191,Z191,Z191,R191,U191,1,0)</f>
        <v>0.37732535786511212</v>
      </c>
      <c r="AP191" s="90">
        <f t="shared" si="98"/>
        <v>2248440.679054196</v>
      </c>
      <c r="AQ191" s="7">
        <f>_xll.EURO(N191,O191,Z191,Z191,R191,U191,1,1)</f>
        <v>0.17000153613099564</v>
      </c>
      <c r="AR191" s="7">
        <f>AQ191+Put!AQ191</f>
        <v>0.22977864062167652</v>
      </c>
      <c r="AS191" s="90">
        <f t="shared" si="102"/>
        <v>1369225.8735927427</v>
      </c>
      <c r="AT191" s="42">
        <f t="shared" si="103"/>
        <v>136.92258735927427</v>
      </c>
    </row>
    <row r="192" spans="1:46">
      <c r="A192" s="47">
        <f t="shared" si="100"/>
        <v>43891</v>
      </c>
      <c r="B192" s="48">
        <f t="shared" si="77"/>
        <v>205479</v>
      </c>
      <c r="C192" s="40">
        <f t="shared" si="78"/>
        <v>6369849</v>
      </c>
      <c r="D192" s="40">
        <f t="shared" si="79"/>
        <v>1852283.4816931093</v>
      </c>
      <c r="E192" s="61">
        <f>VLOOKUP($A192,[3]!CurveTable,MATCH($E$4,[3]!CurveType,0))</f>
        <v>5.4685000000000006</v>
      </c>
      <c r="F192" s="50"/>
      <c r="G192" s="49">
        <f t="shared" si="80"/>
        <v>5.4685000000000006</v>
      </c>
      <c r="H192" s="61">
        <f t="shared" si="104"/>
        <v>0</v>
      </c>
      <c r="I192" s="49"/>
      <c r="J192" s="49">
        <f t="shared" si="81"/>
        <v>0</v>
      </c>
      <c r="K192" s="61"/>
      <c r="L192" s="49"/>
      <c r="M192" s="49"/>
      <c r="N192" s="49">
        <f t="shared" si="101"/>
        <v>5.0585000000000004</v>
      </c>
      <c r="O192" s="49">
        <f>Summary!$E$16</f>
        <v>5.7313275623318276</v>
      </c>
      <c r="P192" s="49"/>
      <c r="Q192" s="127">
        <f t="shared" si="105"/>
        <v>0.17</v>
      </c>
      <c r="R192" s="61">
        <f>Q192+Summary!$C$26</f>
        <v>0.17</v>
      </c>
      <c r="S192" s="61"/>
      <c r="T192" s="70">
        <f t="shared" si="82"/>
        <v>43891</v>
      </c>
      <c r="U192" s="69">
        <f t="shared" si="99"/>
        <v>6886</v>
      </c>
      <c r="W192" s="7">
        <f t="shared" si="83"/>
        <v>31</v>
      </c>
      <c r="X192" s="51">
        <f t="shared" si="84"/>
        <v>43891</v>
      </c>
      <c r="Y192" s="7">
        <f t="shared" si="85"/>
        <v>6886</v>
      </c>
      <c r="Z192" s="60">
        <f>VLOOKUP($A192,[3]!CurveTable,MATCH($Z$4,[3]!CurveType,0))</f>
        <v>6.6600564707059107E-2</v>
      </c>
      <c r="AA192" s="55">
        <f t="shared" si="86"/>
        <v>0.29078922933543783</v>
      </c>
      <c r="AB192" s="7">
        <f t="shared" si="87"/>
        <v>1</v>
      </c>
      <c r="AC192" s="7">
        <f t="shared" si="88"/>
        <v>31</v>
      </c>
      <c r="AD192" s="43">
        <f t="shared" si="89"/>
        <v>10129212.219638769</v>
      </c>
      <c r="AE192" s="43">
        <f t="shared" si="90"/>
        <v>0</v>
      </c>
      <c r="AF192" s="43">
        <f t="shared" si="91"/>
        <v>10129212.219638769</v>
      </c>
      <c r="AG192" s="43">
        <f t="shared" si="92"/>
        <v>0</v>
      </c>
      <c r="AH192" s="43">
        <f t="shared" si="93"/>
        <v>0</v>
      </c>
      <c r="AI192" s="43">
        <f t="shared" si="94"/>
        <v>0</v>
      </c>
      <c r="AJ192" s="43">
        <f t="shared" si="95"/>
        <v>0</v>
      </c>
      <c r="AK192" s="43">
        <f t="shared" si="96"/>
        <v>0</v>
      </c>
      <c r="AL192" s="43">
        <f t="shared" si="97"/>
        <v>0</v>
      </c>
      <c r="AM192" s="53"/>
      <c r="AO192" s="14">
        <f>_xll.EURO(N192,O192,Z192,Z192,R192,U192,1,0)</f>
        <v>0.35272646963625603</v>
      </c>
      <c r="AP192" s="90">
        <f t="shared" si="98"/>
        <v>2246814.349886036</v>
      </c>
      <c r="AQ192" s="7">
        <f>_xll.EURO(N192,O192,Z192,Z192,R192,U192,1,1)</f>
        <v>0.16502002488853057</v>
      </c>
      <c r="AR192" s="7">
        <f>AQ192+Put!AQ192</f>
        <v>0.22749831501022696</v>
      </c>
      <c r="AS192" s="90">
        <f t="shared" si="102"/>
        <v>1449129.9143695792</v>
      </c>
      <c r="AT192" s="42">
        <f t="shared" si="103"/>
        <v>144.91299143695792</v>
      </c>
    </row>
    <row r="193" spans="1:46">
      <c r="A193" s="47">
        <f t="shared" si="100"/>
        <v>43922</v>
      </c>
      <c r="B193" s="48">
        <f t="shared" si="77"/>
        <v>205479</v>
      </c>
      <c r="C193" s="40">
        <f t="shared" si="78"/>
        <v>6164370</v>
      </c>
      <c r="D193" s="40">
        <f t="shared" si="79"/>
        <v>1781204.1092058353</v>
      </c>
      <c r="E193" s="61">
        <f>VLOOKUP($A193,[3]!CurveTable,MATCH($E$4,[3]!CurveType,0))</f>
        <v>5.2985000000000007</v>
      </c>
      <c r="F193" s="50"/>
      <c r="G193" s="49">
        <f t="shared" si="80"/>
        <v>5.2985000000000007</v>
      </c>
      <c r="H193" s="61">
        <f t="shared" si="104"/>
        <v>0</v>
      </c>
      <c r="I193" s="49"/>
      <c r="J193" s="49">
        <f t="shared" si="81"/>
        <v>0</v>
      </c>
      <c r="K193" s="61"/>
      <c r="L193" s="49"/>
      <c r="M193" s="49"/>
      <c r="N193" s="49">
        <f t="shared" si="101"/>
        <v>4.8885000000000005</v>
      </c>
      <c r="O193" s="49">
        <f>Summary!$E$16</f>
        <v>5.7313275623318276</v>
      </c>
      <c r="P193" s="49"/>
      <c r="Q193" s="127">
        <f t="shared" si="105"/>
        <v>0.17</v>
      </c>
      <c r="R193" s="61">
        <f>Q193+Summary!$C$26</f>
        <v>0.17</v>
      </c>
      <c r="S193" s="61"/>
      <c r="T193" s="70">
        <f t="shared" si="82"/>
        <v>43922</v>
      </c>
      <c r="U193" s="69">
        <f t="shared" si="99"/>
        <v>6917</v>
      </c>
      <c r="W193" s="7">
        <f t="shared" si="83"/>
        <v>30</v>
      </c>
      <c r="X193" s="51">
        <f t="shared" si="84"/>
        <v>43922</v>
      </c>
      <c r="Y193" s="7">
        <f t="shared" si="85"/>
        <v>6917</v>
      </c>
      <c r="Z193" s="60">
        <f>VLOOKUP($A193,[3]!CurveTable,MATCH($Z$4,[3]!CurveType,0))</f>
        <v>6.6643082437374296E-2</v>
      </c>
      <c r="AA193" s="55">
        <f t="shared" si="86"/>
        <v>0.28895152452007833</v>
      </c>
      <c r="AB193" s="7">
        <f t="shared" si="87"/>
        <v>1</v>
      </c>
      <c r="AC193" s="7">
        <f t="shared" si="88"/>
        <v>30</v>
      </c>
      <c r="AD193" s="43">
        <f t="shared" si="89"/>
        <v>9437709.9726271201</v>
      </c>
      <c r="AE193" s="43">
        <f t="shared" si="90"/>
        <v>0</v>
      </c>
      <c r="AF193" s="43">
        <f t="shared" si="91"/>
        <v>9437709.9726271201</v>
      </c>
      <c r="AG193" s="43">
        <f t="shared" si="92"/>
        <v>0</v>
      </c>
      <c r="AH193" s="43">
        <f t="shared" si="93"/>
        <v>0</v>
      </c>
      <c r="AI193" s="43">
        <f t="shared" si="94"/>
        <v>0</v>
      </c>
      <c r="AJ193" s="43">
        <f t="shared" si="95"/>
        <v>0</v>
      </c>
      <c r="AK193" s="43">
        <f t="shared" si="96"/>
        <v>0</v>
      </c>
      <c r="AL193" s="43">
        <f t="shared" si="97"/>
        <v>0</v>
      </c>
      <c r="AM193" s="53"/>
      <c r="AO193" s="14">
        <f>_xll.EURO(N193,O193,Z193,Z193,R193,U193,1,0)</f>
        <v>0.32392312349520563</v>
      </c>
      <c r="AP193" s="90">
        <f t="shared" si="98"/>
        <v>1996781.9847801407</v>
      </c>
      <c r="AQ193" s="7">
        <f>_xll.EURO(N193,O193,Z193,Z193,R193,U193,1,1)</f>
        <v>0.15895594626254472</v>
      </c>
      <c r="AR193" s="7">
        <f>AQ193+Put!AQ193</f>
        <v>0.2249733757726998</v>
      </c>
      <c r="AS193" s="90">
        <f t="shared" si="102"/>
        <v>1386819.1284119575</v>
      </c>
      <c r="AT193" s="42">
        <f t="shared" si="103"/>
        <v>138.68191284119575</v>
      </c>
    </row>
    <row r="194" spans="1:46">
      <c r="A194" s="47">
        <f t="shared" si="100"/>
        <v>43952</v>
      </c>
      <c r="B194" s="48">
        <f t="shared" ref="B194:B241" si="106">B193</f>
        <v>205479</v>
      </c>
      <c r="C194" s="40">
        <f t="shared" ref="C194:C241" si="107">IF(AB194=0,0,IF(AND(AB194=1,$H$3=1),B194*W194,IF($H$3=2,B194,"N/A")))</f>
        <v>6369849</v>
      </c>
      <c r="D194" s="40">
        <f t="shared" ref="D194:D241" si="108">C194*AA194</f>
        <v>1829307.5913658384</v>
      </c>
      <c r="E194" s="61">
        <f>VLOOKUP($A194,[3]!CurveTable,MATCH($E$4,[3]!CurveType,0))</f>
        <v>5.3574999999999999</v>
      </c>
      <c r="F194" s="50"/>
      <c r="G194" s="49">
        <f t="shared" ref="G194:G241" si="109">E194</f>
        <v>5.3574999999999999</v>
      </c>
      <c r="H194" s="61">
        <f t="shared" si="104"/>
        <v>0</v>
      </c>
      <c r="I194" s="49"/>
      <c r="J194" s="49">
        <f t="shared" ref="J194:J241" si="110">H194</f>
        <v>0</v>
      </c>
      <c r="K194" s="61"/>
      <c r="L194" s="49"/>
      <c r="M194" s="49"/>
      <c r="N194" s="49">
        <f t="shared" si="101"/>
        <v>4.9474999999999998</v>
      </c>
      <c r="O194" s="49">
        <f>Summary!$E$16</f>
        <v>5.7313275623318276</v>
      </c>
      <c r="P194" s="49"/>
      <c r="Q194" s="127">
        <f t="shared" si="105"/>
        <v>0.17</v>
      </c>
      <c r="R194" s="61">
        <f>Q194+Summary!$C$26</f>
        <v>0.17</v>
      </c>
      <c r="S194" s="61"/>
      <c r="T194" s="70">
        <f t="shared" ref="T194:T241" si="111">X194</f>
        <v>43952</v>
      </c>
      <c r="U194" s="69">
        <f t="shared" si="99"/>
        <v>6947</v>
      </c>
      <c r="W194" s="7">
        <f t="shared" ref="W194:W241" si="112">A195-A194</f>
        <v>31</v>
      </c>
      <c r="X194" s="51">
        <f t="shared" ref="X194:X241" si="113">CHOOSE(F$3,A195+24,A194)</f>
        <v>43952</v>
      </c>
      <c r="Y194" s="7">
        <f t="shared" ref="Y194:Y241" si="114">X194-C$3</f>
        <v>6947</v>
      </c>
      <c r="Z194" s="60">
        <f>VLOOKUP($A194,[3]!CurveTable,MATCH($Z$4,[3]!CurveType,0))</f>
        <v>6.6684228628571596E-2</v>
      </c>
      <c r="AA194" s="55">
        <f t="shared" ref="AA194:AA241" si="115">1/(1+CHOOSE(F$3,(Z195+($K$3/10000))/2,(Z194+($K$3/10000))/2))^(2*Y194/365.25)</f>
        <v>0.28718225367129402</v>
      </c>
      <c r="AB194" s="7">
        <f t="shared" ref="AB194:AB241" si="116">IF(AND(mthbeg&lt;=A194,mthend&gt;=A194),1,0)</f>
        <v>1</v>
      </c>
      <c r="AC194" s="7">
        <f t="shared" ref="AC194:AC241" si="117">W194*AB194</f>
        <v>31</v>
      </c>
      <c r="AD194" s="43">
        <f t="shared" ref="AD194:AD241" si="118">$D194*E194</f>
        <v>9800515.4207424801</v>
      </c>
      <c r="AE194" s="43">
        <f t="shared" ref="AE194:AE241" si="119">$D194*F194</f>
        <v>0</v>
      </c>
      <c r="AF194" s="43">
        <f t="shared" ref="AF194:AF241" si="120">$D194*G194</f>
        <v>9800515.4207424801</v>
      </c>
      <c r="AG194" s="43">
        <f t="shared" ref="AG194:AG241" si="121">$D194*H194</f>
        <v>0</v>
      </c>
      <c r="AH194" s="43">
        <f t="shared" ref="AH194:AH241" si="122">$D194*I194</f>
        <v>0</v>
      </c>
      <c r="AI194" s="43">
        <f t="shared" ref="AI194:AI241" si="123">$D194*J194</f>
        <v>0</v>
      </c>
      <c r="AJ194" s="43">
        <f t="shared" ref="AJ194:AJ241" si="124">$D194*K194</f>
        <v>0</v>
      </c>
      <c r="AK194" s="43">
        <f t="shared" ref="AK194:AK241" si="125">$D194*L194</f>
        <v>0</v>
      </c>
      <c r="AL194" s="43">
        <f t="shared" ref="AL194:AL241" si="126">$D194*M194</f>
        <v>0</v>
      </c>
      <c r="AM194" s="53"/>
      <c r="AO194" s="14">
        <f>_xll.EURO(N194,O194,Z194,Z194,R194,U194,1,0)</f>
        <v>0.33215261780620942</v>
      </c>
      <c r="AP194" s="90">
        <f t="shared" ref="AP194:AP241" si="127">AO194*C194</f>
        <v>2115762.0203802651</v>
      </c>
      <c r="AQ194" s="7">
        <f>_xll.EURO(N194,O194,Z194,Z194,R194,U194,1,1)</f>
        <v>0.15989651680786798</v>
      </c>
      <c r="AR194" s="7">
        <f>AQ194+Put!AQ194</f>
        <v>0.22411525513425054</v>
      </c>
      <c r="AS194" s="90">
        <f t="shared" si="102"/>
        <v>1427580.3338016507</v>
      </c>
      <c r="AT194" s="42">
        <f t="shared" si="103"/>
        <v>142.75803338016507</v>
      </c>
    </row>
    <row r="195" spans="1:46">
      <c r="A195" s="47">
        <f t="shared" si="100"/>
        <v>43983</v>
      </c>
      <c r="B195" s="48">
        <f t="shared" si="106"/>
        <v>205479</v>
      </c>
      <c r="C195" s="40">
        <f t="shared" si="107"/>
        <v>6164370</v>
      </c>
      <c r="D195" s="40">
        <f t="shared" si="108"/>
        <v>1759085.7730561697</v>
      </c>
      <c r="E195" s="61">
        <f>VLOOKUP($A195,[3]!CurveTable,MATCH($E$4,[3]!CurveType,0))</f>
        <v>5.3975</v>
      </c>
      <c r="F195" s="50"/>
      <c r="G195" s="49">
        <f t="shared" si="109"/>
        <v>5.3975</v>
      </c>
      <c r="H195" s="61">
        <f t="shared" si="104"/>
        <v>0</v>
      </c>
      <c r="I195" s="49"/>
      <c r="J195" s="49">
        <f t="shared" si="110"/>
        <v>0</v>
      </c>
      <c r="K195" s="61"/>
      <c r="L195" s="49"/>
      <c r="M195" s="49"/>
      <c r="N195" s="49">
        <f t="shared" si="101"/>
        <v>4.9874999999999998</v>
      </c>
      <c r="O195" s="49">
        <f>Summary!$E$16</f>
        <v>5.7313275623318276</v>
      </c>
      <c r="P195" s="49"/>
      <c r="Q195" s="127">
        <f t="shared" si="105"/>
        <v>0.17</v>
      </c>
      <c r="R195" s="61">
        <f>Q195+Summary!$C$26</f>
        <v>0.17</v>
      </c>
      <c r="S195" s="61"/>
      <c r="T195" s="70">
        <f t="shared" si="111"/>
        <v>43983</v>
      </c>
      <c r="U195" s="69">
        <f t="shared" si="99"/>
        <v>6978</v>
      </c>
      <c r="W195" s="7">
        <f t="shared" si="112"/>
        <v>30</v>
      </c>
      <c r="X195" s="51">
        <f t="shared" si="113"/>
        <v>43983</v>
      </c>
      <c r="Y195" s="7">
        <f t="shared" si="114"/>
        <v>6978</v>
      </c>
      <c r="Z195" s="60">
        <f>VLOOKUP($A195,[3]!CurveTable,MATCH($Z$4,[3]!CurveType,0))</f>
        <v>6.6726746360065398E-2</v>
      </c>
      <c r="AA195" s="55">
        <f t="shared" si="115"/>
        <v>0.28536343098421568</v>
      </c>
      <c r="AB195" s="7">
        <f t="shared" si="116"/>
        <v>1</v>
      </c>
      <c r="AC195" s="7">
        <f t="shared" si="117"/>
        <v>30</v>
      </c>
      <c r="AD195" s="43">
        <f t="shared" si="118"/>
        <v>9494665.4600706752</v>
      </c>
      <c r="AE195" s="43">
        <f t="shared" si="119"/>
        <v>0</v>
      </c>
      <c r="AF195" s="43">
        <f t="shared" si="120"/>
        <v>9494665.4600706752</v>
      </c>
      <c r="AG195" s="43">
        <f t="shared" si="121"/>
        <v>0</v>
      </c>
      <c r="AH195" s="43">
        <f t="shared" si="122"/>
        <v>0</v>
      </c>
      <c r="AI195" s="43">
        <f t="shared" si="123"/>
        <v>0</v>
      </c>
      <c r="AJ195" s="43">
        <f t="shared" si="124"/>
        <v>0</v>
      </c>
      <c r="AK195" s="43">
        <f t="shared" si="125"/>
        <v>0</v>
      </c>
      <c r="AL195" s="43">
        <f t="shared" si="126"/>
        <v>0</v>
      </c>
      <c r="AM195" s="53"/>
      <c r="AO195" s="14">
        <f>_xll.EURO(N195,O195,Z195,Z195,R195,U195,1,0)</f>
        <v>0.3372918112623684</v>
      </c>
      <c r="AP195" s="90">
        <f t="shared" si="127"/>
        <v>2079191.522591406</v>
      </c>
      <c r="AQ195" s="7">
        <f>_xll.EURO(N195,O195,Z195,Z195,R195,U195,1,1)</f>
        <v>0.16019330325040121</v>
      </c>
      <c r="AR195" s="7">
        <f>AQ195+Put!AQ195</f>
        <v>0.22308603948009315</v>
      </c>
      <c r="AS195" s="90">
        <f t="shared" si="102"/>
        <v>1375184.8891899018</v>
      </c>
      <c r="AT195" s="42">
        <f t="shared" si="103"/>
        <v>137.51848891899019</v>
      </c>
    </row>
    <row r="196" spans="1:46">
      <c r="A196" s="47">
        <f t="shared" si="100"/>
        <v>44013</v>
      </c>
      <c r="B196" s="48">
        <f t="shared" si="106"/>
        <v>205479</v>
      </c>
      <c r="C196" s="40">
        <f t="shared" si="107"/>
        <v>6369849</v>
      </c>
      <c r="D196" s="40">
        <f t="shared" si="108"/>
        <v>1806567.9519172416</v>
      </c>
      <c r="E196" s="61">
        <f>VLOOKUP($A196,[3]!CurveTable,MATCH($E$4,[3]!CurveType,0))</f>
        <v>5.4424999999999999</v>
      </c>
      <c r="F196" s="50"/>
      <c r="G196" s="49">
        <f t="shared" si="109"/>
        <v>5.4424999999999999</v>
      </c>
      <c r="H196" s="61">
        <f t="shared" si="104"/>
        <v>0</v>
      </c>
      <c r="I196" s="49"/>
      <c r="J196" s="49">
        <f t="shared" si="110"/>
        <v>0</v>
      </c>
      <c r="K196" s="61"/>
      <c r="L196" s="49"/>
      <c r="M196" s="49"/>
      <c r="N196" s="49">
        <f t="shared" si="101"/>
        <v>5.0324999999999998</v>
      </c>
      <c r="O196" s="49">
        <f>Summary!$E$16</f>
        <v>5.7313275623318276</v>
      </c>
      <c r="P196" s="49"/>
      <c r="Q196" s="127">
        <f t="shared" si="105"/>
        <v>0.17</v>
      </c>
      <c r="R196" s="61">
        <f>Q196+Summary!$C$26</f>
        <v>0.17</v>
      </c>
      <c r="S196" s="61"/>
      <c r="T196" s="70">
        <f t="shared" si="111"/>
        <v>44013</v>
      </c>
      <c r="U196" s="69">
        <f t="shared" si="99"/>
        <v>7008</v>
      </c>
      <c r="W196" s="7">
        <f t="shared" si="112"/>
        <v>31</v>
      </c>
      <c r="X196" s="51">
        <f t="shared" si="113"/>
        <v>44013</v>
      </c>
      <c r="Y196" s="7">
        <f t="shared" si="114"/>
        <v>7008</v>
      </c>
      <c r="Z196" s="60">
        <f>VLOOKUP($A196,[3]!CurveTable,MATCH($Z$4,[3]!CurveType,0))</f>
        <v>6.6767892552403105E-2</v>
      </c>
      <c r="AA196" s="55">
        <f t="shared" si="115"/>
        <v>0.2836123669363656</v>
      </c>
      <c r="AB196" s="7">
        <f t="shared" si="116"/>
        <v>1</v>
      </c>
      <c r="AC196" s="7">
        <f t="shared" si="117"/>
        <v>31</v>
      </c>
      <c r="AD196" s="43">
        <f t="shared" si="118"/>
        <v>9832246.0783095863</v>
      </c>
      <c r="AE196" s="43">
        <f t="shared" si="119"/>
        <v>0</v>
      </c>
      <c r="AF196" s="43">
        <f t="shared" si="120"/>
        <v>9832246.0783095863</v>
      </c>
      <c r="AG196" s="43">
        <f t="shared" si="121"/>
        <v>0</v>
      </c>
      <c r="AH196" s="43">
        <f t="shared" si="122"/>
        <v>0</v>
      </c>
      <c r="AI196" s="43">
        <f t="shared" si="123"/>
        <v>0</v>
      </c>
      <c r="AJ196" s="43">
        <f t="shared" si="124"/>
        <v>0</v>
      </c>
      <c r="AK196" s="43">
        <f t="shared" si="125"/>
        <v>0</v>
      </c>
      <c r="AL196" s="43">
        <f t="shared" si="126"/>
        <v>0</v>
      </c>
      <c r="AM196" s="53"/>
      <c r="AO196" s="14">
        <f>_xll.EURO(N196,O196,Z196,Z196,R196,U196,1,0)</f>
        <v>0.34324943074376207</v>
      </c>
      <c r="AP196" s="90">
        <f t="shared" si="127"/>
        <v>2186447.043173722</v>
      </c>
      <c r="AQ196" s="7">
        <f>_xll.EURO(N196,O196,Z196,Z196,R196,U196,1,1)</f>
        <v>0.16063476305172011</v>
      </c>
      <c r="AR196" s="7">
        <f>AQ196+Put!AQ196</f>
        <v>0.22213617578173875</v>
      </c>
      <c r="AS196" s="90">
        <f t="shared" si="102"/>
        <v>1414973.8971671327</v>
      </c>
      <c r="AT196" s="42">
        <f t="shared" si="103"/>
        <v>141.49738971671326</v>
      </c>
    </row>
    <row r="197" spans="1:46">
      <c r="A197" s="47">
        <f t="shared" si="100"/>
        <v>44044</v>
      </c>
      <c r="B197" s="48">
        <f t="shared" si="106"/>
        <v>205479</v>
      </c>
      <c r="C197" s="40">
        <f t="shared" si="107"/>
        <v>6369849</v>
      </c>
      <c r="D197" s="40">
        <f t="shared" si="108"/>
        <v>1795101.7308067414</v>
      </c>
      <c r="E197" s="61">
        <f>VLOOKUP($A197,[3]!CurveTable,MATCH($E$4,[3]!CurveType,0))</f>
        <v>5.4775</v>
      </c>
      <c r="F197" s="50"/>
      <c r="G197" s="49">
        <f t="shared" si="109"/>
        <v>5.4775</v>
      </c>
      <c r="H197" s="61">
        <f t="shared" si="104"/>
        <v>0</v>
      </c>
      <c r="I197" s="49"/>
      <c r="J197" s="49">
        <f t="shared" si="110"/>
        <v>0</v>
      </c>
      <c r="K197" s="61"/>
      <c r="L197" s="49"/>
      <c r="M197" s="49"/>
      <c r="N197" s="49">
        <f t="shared" si="101"/>
        <v>5.0674999999999999</v>
      </c>
      <c r="O197" s="49">
        <f>Summary!$E$16</f>
        <v>5.7313275623318276</v>
      </c>
      <c r="P197" s="49"/>
      <c r="Q197" s="127">
        <f t="shared" si="105"/>
        <v>0.17</v>
      </c>
      <c r="R197" s="61">
        <f>Q197+Summary!$C$26</f>
        <v>0.17</v>
      </c>
      <c r="S197" s="61"/>
      <c r="T197" s="70">
        <f t="shared" si="111"/>
        <v>44044</v>
      </c>
      <c r="U197" s="69">
        <f t="shared" si="99"/>
        <v>7039</v>
      </c>
      <c r="W197" s="7">
        <f t="shared" si="112"/>
        <v>31</v>
      </c>
      <c r="X197" s="51">
        <f t="shared" si="113"/>
        <v>44044</v>
      </c>
      <c r="Y197" s="7">
        <f t="shared" si="114"/>
        <v>7039</v>
      </c>
      <c r="Z197" s="60">
        <f>VLOOKUP($A197,[3]!CurveTable,MATCH($Z$4,[3]!CurveType,0))</f>
        <v>6.6810410285074603E-2</v>
      </c>
      <c r="AA197" s="55">
        <f t="shared" si="115"/>
        <v>0.28181228955454696</v>
      </c>
      <c r="AB197" s="7">
        <f t="shared" si="116"/>
        <v>1</v>
      </c>
      <c r="AC197" s="7">
        <f t="shared" si="117"/>
        <v>31</v>
      </c>
      <c r="AD197" s="43">
        <f t="shared" si="118"/>
        <v>9832669.7304939255</v>
      </c>
      <c r="AE197" s="43">
        <f t="shared" si="119"/>
        <v>0</v>
      </c>
      <c r="AF197" s="43">
        <f t="shared" si="120"/>
        <v>9832669.7304939255</v>
      </c>
      <c r="AG197" s="43">
        <f t="shared" si="121"/>
        <v>0</v>
      </c>
      <c r="AH197" s="43">
        <f t="shared" si="122"/>
        <v>0</v>
      </c>
      <c r="AI197" s="43">
        <f t="shared" si="123"/>
        <v>0</v>
      </c>
      <c r="AJ197" s="43">
        <f t="shared" si="124"/>
        <v>0</v>
      </c>
      <c r="AK197" s="43">
        <f t="shared" si="125"/>
        <v>0</v>
      </c>
      <c r="AL197" s="43">
        <f t="shared" si="126"/>
        <v>0</v>
      </c>
      <c r="AM197" s="53"/>
      <c r="AO197" s="14">
        <f>_xll.EURO(N197,O197,Z197,Z197,R197,U197,1,0)</f>
        <v>0.34753190029070813</v>
      </c>
      <c r="AP197" s="90">
        <f t="shared" si="127"/>
        <v>2213725.7275348669</v>
      </c>
      <c r="AQ197" s="7">
        <f>_xll.EURO(N197,O197,Z197,Z197,R197,U197,1,1)</f>
        <v>0.16072795608013671</v>
      </c>
      <c r="AR197" s="7">
        <f>AQ197+Put!AQ197</f>
        <v>0.221076777181685</v>
      </c>
      <c r="AS197" s="90">
        <f t="shared" si="102"/>
        <v>1408225.6880539791</v>
      </c>
      <c r="AT197" s="42">
        <f t="shared" si="103"/>
        <v>140.82256880539791</v>
      </c>
    </row>
    <row r="198" spans="1:46">
      <c r="A198" s="47">
        <f t="shared" si="100"/>
        <v>44075</v>
      </c>
      <c r="B198" s="48">
        <f t="shared" si="106"/>
        <v>205479</v>
      </c>
      <c r="C198" s="40">
        <f t="shared" si="107"/>
        <v>6164370</v>
      </c>
      <c r="D198" s="40">
        <f t="shared" si="108"/>
        <v>1726157.281141073</v>
      </c>
      <c r="E198" s="61">
        <f>VLOOKUP($A198,[3]!CurveTable,MATCH($E$4,[3]!CurveType,0))</f>
        <v>5.4824999999999999</v>
      </c>
      <c r="F198" s="50"/>
      <c r="G198" s="49">
        <f t="shared" si="109"/>
        <v>5.4824999999999999</v>
      </c>
      <c r="H198" s="61">
        <f t="shared" si="104"/>
        <v>0</v>
      </c>
      <c r="I198" s="49"/>
      <c r="J198" s="49">
        <f t="shared" si="110"/>
        <v>0</v>
      </c>
      <c r="K198" s="61"/>
      <c r="L198" s="49"/>
      <c r="M198" s="49"/>
      <c r="N198" s="49">
        <f t="shared" si="101"/>
        <v>5.0724999999999998</v>
      </c>
      <c r="O198" s="49">
        <f>Summary!$E$16</f>
        <v>5.7313275623318276</v>
      </c>
      <c r="P198" s="49"/>
      <c r="Q198" s="127">
        <f t="shared" si="105"/>
        <v>0.17</v>
      </c>
      <c r="R198" s="61">
        <f>Q198+Summary!$C$26</f>
        <v>0.17</v>
      </c>
      <c r="S198" s="61"/>
      <c r="T198" s="70">
        <f t="shared" si="111"/>
        <v>44075</v>
      </c>
      <c r="U198" s="69">
        <f t="shared" si="99"/>
        <v>7070</v>
      </c>
      <c r="W198" s="7">
        <f t="shared" si="112"/>
        <v>30</v>
      </c>
      <c r="X198" s="51">
        <f t="shared" si="113"/>
        <v>44075</v>
      </c>
      <c r="Y198" s="7">
        <f t="shared" si="114"/>
        <v>7070</v>
      </c>
      <c r="Z198" s="60">
        <f>VLOOKUP($A198,[3]!CurveTable,MATCH($Z$4,[3]!CurveType,0))</f>
        <v>6.6852928018344804E-2</v>
      </c>
      <c r="AA198" s="55">
        <f t="shared" si="115"/>
        <v>0.28002168609948347</v>
      </c>
      <c r="AB198" s="7">
        <f t="shared" si="116"/>
        <v>1</v>
      </c>
      <c r="AC198" s="7">
        <f t="shared" si="117"/>
        <v>30</v>
      </c>
      <c r="AD198" s="43">
        <f t="shared" si="118"/>
        <v>9463657.2938559316</v>
      </c>
      <c r="AE198" s="43">
        <f t="shared" si="119"/>
        <v>0</v>
      </c>
      <c r="AF198" s="43">
        <f t="shared" si="120"/>
        <v>9463657.2938559316</v>
      </c>
      <c r="AG198" s="43">
        <f t="shared" si="121"/>
        <v>0</v>
      </c>
      <c r="AH198" s="43">
        <f t="shared" si="122"/>
        <v>0</v>
      </c>
      <c r="AI198" s="43">
        <f t="shared" si="123"/>
        <v>0</v>
      </c>
      <c r="AJ198" s="43">
        <f t="shared" si="124"/>
        <v>0</v>
      </c>
      <c r="AK198" s="43">
        <f t="shared" si="125"/>
        <v>0</v>
      </c>
      <c r="AL198" s="43">
        <f t="shared" si="126"/>
        <v>0</v>
      </c>
      <c r="AM198" s="53"/>
      <c r="AO198" s="14">
        <f>_xll.EURO(N198,O198,Z198,Z198,R198,U198,1,0)</f>
        <v>0.34697217201877173</v>
      </c>
      <c r="AP198" s="90">
        <f t="shared" si="127"/>
        <v>2138864.848027356</v>
      </c>
      <c r="AQ198" s="7">
        <f>_xll.EURO(N198,O198,Z198,Z198,R198,U198,1,1)</f>
        <v>0.15995530864649449</v>
      </c>
      <c r="AR198" s="7">
        <f>AQ198+Put!AQ198</f>
        <v>0.21981214130070628</v>
      </c>
      <c r="AS198" s="90">
        <f t="shared" si="102"/>
        <v>1355003.3694698347</v>
      </c>
      <c r="AT198" s="42">
        <f t="shared" si="103"/>
        <v>135.50033694698348</v>
      </c>
    </row>
    <row r="199" spans="1:46">
      <c r="A199" s="47">
        <f t="shared" si="100"/>
        <v>44105</v>
      </c>
      <c r="B199" s="48">
        <f t="shared" si="106"/>
        <v>205479</v>
      </c>
      <c r="C199" s="40">
        <f t="shared" si="107"/>
        <v>6369849</v>
      </c>
      <c r="D199" s="40">
        <f t="shared" si="108"/>
        <v>1772715.1622288951</v>
      </c>
      <c r="E199" s="61">
        <f>VLOOKUP($A199,[3]!CurveTable,MATCH($E$4,[3]!CurveType,0))</f>
        <v>5.5125000000000002</v>
      </c>
      <c r="F199" s="50"/>
      <c r="G199" s="49">
        <f t="shared" si="109"/>
        <v>5.5125000000000002</v>
      </c>
      <c r="H199" s="61">
        <f t="shared" si="104"/>
        <v>0</v>
      </c>
      <c r="I199" s="49"/>
      <c r="J199" s="49">
        <f t="shared" si="110"/>
        <v>0</v>
      </c>
      <c r="K199" s="61"/>
      <c r="L199" s="49"/>
      <c r="M199" s="49"/>
      <c r="N199" s="49">
        <f t="shared" si="101"/>
        <v>5.1025</v>
      </c>
      <c r="O199" s="49">
        <f>Summary!$E$16</f>
        <v>5.7313275623318276</v>
      </c>
      <c r="P199" s="49"/>
      <c r="Q199" s="127">
        <f t="shared" si="105"/>
        <v>0.17</v>
      </c>
      <c r="R199" s="61">
        <f>Q199+Summary!$C$26</f>
        <v>0.17</v>
      </c>
      <c r="S199" s="61"/>
      <c r="T199" s="70">
        <f t="shared" si="111"/>
        <v>44105</v>
      </c>
      <c r="U199" s="69">
        <f t="shared" si="99"/>
        <v>7100</v>
      </c>
      <c r="W199" s="7">
        <f t="shared" si="112"/>
        <v>31</v>
      </c>
      <c r="X199" s="51">
        <f t="shared" si="113"/>
        <v>44105</v>
      </c>
      <c r="Y199" s="7">
        <f t="shared" si="114"/>
        <v>7100</v>
      </c>
      <c r="Z199" s="60">
        <f>VLOOKUP($A199,[3]!CurveTable,MATCH($Z$4,[3]!CurveType,0))</f>
        <v>6.6894074212401997E-2</v>
      </c>
      <c r="AA199" s="55">
        <f t="shared" si="115"/>
        <v>0.27829783127180802</v>
      </c>
      <c r="AB199" s="7">
        <f t="shared" si="116"/>
        <v>1</v>
      </c>
      <c r="AC199" s="7">
        <f t="shared" si="117"/>
        <v>31</v>
      </c>
      <c r="AD199" s="43">
        <f t="shared" si="118"/>
        <v>9772092.3317867853</v>
      </c>
      <c r="AE199" s="43">
        <f t="shared" si="119"/>
        <v>0</v>
      </c>
      <c r="AF199" s="43">
        <f t="shared" si="120"/>
        <v>9772092.3317867853</v>
      </c>
      <c r="AG199" s="43">
        <f t="shared" si="121"/>
        <v>0</v>
      </c>
      <c r="AH199" s="43">
        <f t="shared" si="122"/>
        <v>0</v>
      </c>
      <c r="AI199" s="43">
        <f t="shared" si="123"/>
        <v>0</v>
      </c>
      <c r="AJ199" s="43">
        <f t="shared" si="124"/>
        <v>0</v>
      </c>
      <c r="AK199" s="43">
        <f t="shared" si="125"/>
        <v>0</v>
      </c>
      <c r="AL199" s="43">
        <f t="shared" si="126"/>
        <v>0</v>
      </c>
      <c r="AM199" s="53"/>
      <c r="AO199" s="14">
        <f>_xll.EURO(N199,O199,Z199,Z199,R199,U199,1,0)</f>
        <v>0.35043565403140325</v>
      </c>
      <c r="AP199" s="90">
        <f t="shared" si="127"/>
        <v>2232222.2003962798</v>
      </c>
      <c r="AQ199" s="7">
        <f>_xll.EURO(N199,O199,Z199,Z199,R199,U199,1,1)</f>
        <v>0.15990857899711458</v>
      </c>
      <c r="AR199" s="7">
        <f>AQ199+Put!AQ199</f>
        <v>0.21876502254660996</v>
      </c>
      <c r="AS199" s="90">
        <f t="shared" si="102"/>
        <v>1393500.1601035008</v>
      </c>
      <c r="AT199" s="42">
        <f t="shared" si="103"/>
        <v>139.35001601035009</v>
      </c>
    </row>
    <row r="200" spans="1:46">
      <c r="A200" s="47">
        <f t="shared" si="100"/>
        <v>44136</v>
      </c>
      <c r="B200" s="48">
        <f t="shared" si="106"/>
        <v>205479</v>
      </c>
      <c r="C200" s="40">
        <f t="shared" si="107"/>
        <v>6164370</v>
      </c>
      <c r="D200" s="40">
        <f t="shared" si="108"/>
        <v>1704607.1430621748</v>
      </c>
      <c r="E200" s="61">
        <f>VLOOKUP($A200,[3]!CurveTable,MATCH($E$4,[3]!CurveType,0))</f>
        <v>5.6224999999999996</v>
      </c>
      <c r="F200" s="50"/>
      <c r="G200" s="49">
        <f t="shared" si="109"/>
        <v>5.6224999999999996</v>
      </c>
      <c r="H200" s="61">
        <f t="shared" si="104"/>
        <v>0</v>
      </c>
      <c r="I200" s="49"/>
      <c r="J200" s="49">
        <f t="shared" si="110"/>
        <v>0</v>
      </c>
      <c r="K200" s="61"/>
      <c r="L200" s="49"/>
      <c r="M200" s="49"/>
      <c r="N200" s="49">
        <f t="shared" si="101"/>
        <v>5.2124999999999995</v>
      </c>
      <c r="O200" s="49">
        <f>Summary!$E$16</f>
        <v>5.7313275623318276</v>
      </c>
      <c r="P200" s="49"/>
      <c r="Q200" s="127">
        <f t="shared" si="105"/>
        <v>0.17</v>
      </c>
      <c r="R200" s="61">
        <f>Q200+Summary!$C$26</f>
        <v>0.17</v>
      </c>
      <c r="S200" s="61"/>
      <c r="T200" s="70">
        <f t="shared" si="111"/>
        <v>44136</v>
      </c>
      <c r="U200" s="69">
        <f t="shared" si="99"/>
        <v>7131</v>
      </c>
      <c r="W200" s="7">
        <f t="shared" si="112"/>
        <v>30</v>
      </c>
      <c r="X200" s="51">
        <f t="shared" si="113"/>
        <v>44136</v>
      </c>
      <c r="Y200" s="7">
        <f t="shared" si="114"/>
        <v>7131</v>
      </c>
      <c r="Z200" s="60">
        <f>VLOOKUP($A200,[3]!CurveTable,MATCH($Z$4,[3]!CurveType,0))</f>
        <v>6.6936591946849908E-2</v>
      </c>
      <c r="AA200" s="55">
        <f t="shared" si="115"/>
        <v>0.27652576712010712</v>
      </c>
      <c r="AB200" s="7">
        <f t="shared" si="116"/>
        <v>1</v>
      </c>
      <c r="AC200" s="7">
        <f t="shared" si="117"/>
        <v>30</v>
      </c>
      <c r="AD200" s="43">
        <f t="shared" si="118"/>
        <v>9584153.6618670765</v>
      </c>
      <c r="AE200" s="43">
        <f t="shared" si="119"/>
        <v>0</v>
      </c>
      <c r="AF200" s="43">
        <f t="shared" si="120"/>
        <v>9584153.6618670765</v>
      </c>
      <c r="AG200" s="43">
        <f t="shared" si="121"/>
        <v>0</v>
      </c>
      <c r="AH200" s="43">
        <f t="shared" si="122"/>
        <v>0</v>
      </c>
      <c r="AI200" s="43">
        <f t="shared" si="123"/>
        <v>0</v>
      </c>
      <c r="AJ200" s="43">
        <f t="shared" si="124"/>
        <v>0</v>
      </c>
      <c r="AK200" s="43">
        <f t="shared" si="125"/>
        <v>0</v>
      </c>
      <c r="AL200" s="43">
        <f t="shared" si="126"/>
        <v>0</v>
      </c>
      <c r="AM200" s="53"/>
      <c r="AO200" s="14">
        <f>_xll.EURO(N200,O200,Z200,Z200,R200,U200,1,0)</f>
        <v>0.36669553654342124</v>
      </c>
      <c r="AP200" s="90">
        <f t="shared" si="127"/>
        <v>2260446.9646021696</v>
      </c>
      <c r="AQ200" s="7">
        <f>_xll.EURO(N200,O200,Z200,Z200,R200,U200,1,1)</f>
        <v>0.16197554657475394</v>
      </c>
      <c r="AR200" s="7">
        <f>AQ200+Put!AQ200</f>
        <v>0.21822945029406204</v>
      </c>
      <c r="AS200" s="90">
        <f t="shared" si="102"/>
        <v>1345247.0765092073</v>
      </c>
      <c r="AT200" s="42">
        <f t="shared" si="103"/>
        <v>134.52470765092073</v>
      </c>
    </row>
    <row r="201" spans="1:46">
      <c r="A201" s="47">
        <f t="shared" si="100"/>
        <v>44166</v>
      </c>
      <c r="B201" s="48">
        <f t="shared" si="106"/>
        <v>205479</v>
      </c>
      <c r="C201" s="40">
        <f t="shared" si="107"/>
        <v>6369849</v>
      </c>
      <c r="D201" s="40">
        <f t="shared" si="108"/>
        <v>1750560.5489667256</v>
      </c>
      <c r="E201" s="61">
        <f>VLOOKUP($A201,[3]!CurveTable,MATCH($E$4,[3]!CurveType,0))</f>
        <v>5.7424999999999997</v>
      </c>
      <c r="F201" s="50"/>
      <c r="G201" s="49">
        <f t="shared" si="109"/>
        <v>5.7424999999999997</v>
      </c>
      <c r="H201" s="61">
        <f t="shared" si="104"/>
        <v>0</v>
      </c>
      <c r="I201" s="49"/>
      <c r="J201" s="49">
        <f t="shared" si="110"/>
        <v>0</v>
      </c>
      <c r="K201" s="61"/>
      <c r="L201" s="49"/>
      <c r="M201" s="49"/>
      <c r="N201" s="49">
        <f t="shared" si="101"/>
        <v>5.3324999999999996</v>
      </c>
      <c r="O201" s="49">
        <f>Summary!$E$16</f>
        <v>5.7313275623318276</v>
      </c>
      <c r="P201" s="49"/>
      <c r="Q201" s="127">
        <f t="shared" si="105"/>
        <v>0.17</v>
      </c>
      <c r="R201" s="61">
        <f>Q201+Summary!$C$26</f>
        <v>0.17</v>
      </c>
      <c r="S201" s="61"/>
      <c r="T201" s="70">
        <f t="shared" si="111"/>
        <v>44166</v>
      </c>
      <c r="U201" s="69">
        <f t="shared" si="99"/>
        <v>7161</v>
      </c>
      <c r="W201" s="7">
        <f t="shared" si="112"/>
        <v>31</v>
      </c>
      <c r="X201" s="51">
        <f t="shared" si="113"/>
        <v>44166</v>
      </c>
      <c r="Y201" s="7">
        <f t="shared" si="114"/>
        <v>7161</v>
      </c>
      <c r="Z201" s="60">
        <f>VLOOKUP($A201,[3]!CurveTable,MATCH($Z$4,[3]!CurveType,0))</f>
        <v>6.6977738142047605E-2</v>
      </c>
      <c r="AA201" s="55">
        <f t="shared" si="115"/>
        <v>0.27481978755959924</v>
      </c>
      <c r="AB201" s="7">
        <f t="shared" si="116"/>
        <v>1</v>
      </c>
      <c r="AC201" s="7">
        <f t="shared" si="117"/>
        <v>31</v>
      </c>
      <c r="AD201" s="43">
        <f t="shared" si="118"/>
        <v>10052593.95244142</v>
      </c>
      <c r="AE201" s="43">
        <f t="shared" si="119"/>
        <v>0</v>
      </c>
      <c r="AF201" s="43">
        <f t="shared" si="120"/>
        <v>10052593.95244142</v>
      </c>
      <c r="AG201" s="43">
        <f t="shared" si="121"/>
        <v>0</v>
      </c>
      <c r="AH201" s="43">
        <f t="shared" si="122"/>
        <v>0</v>
      </c>
      <c r="AI201" s="43">
        <f t="shared" si="123"/>
        <v>0</v>
      </c>
      <c r="AJ201" s="43">
        <f t="shared" si="124"/>
        <v>0</v>
      </c>
      <c r="AK201" s="43">
        <f t="shared" si="125"/>
        <v>0</v>
      </c>
      <c r="AL201" s="43">
        <f t="shared" si="126"/>
        <v>0</v>
      </c>
      <c r="AM201" s="53"/>
      <c r="AO201" s="14">
        <f>_xll.EURO(N201,O201,Z201,Z201,R201,U201,1,0)</f>
        <v>0.38476358350249973</v>
      </c>
      <c r="AP201" s="90">
        <f t="shared" si="127"/>
        <v>2450885.9276098143</v>
      </c>
      <c r="AQ201" s="7">
        <f>_xll.EURO(N201,O201,Z201,Z201,R201,U201,1,1)</f>
        <v>0.16419937569334392</v>
      </c>
      <c r="AR201" s="7">
        <f>AQ201+Put!AQ201</f>
        <v>0.21780866309375954</v>
      </c>
      <c r="AS201" s="90">
        <f t="shared" si="102"/>
        <v>1387408.2947991211</v>
      </c>
      <c r="AT201" s="42">
        <f t="shared" si="103"/>
        <v>138.74082947991212</v>
      </c>
    </row>
    <row r="202" spans="1:46">
      <c r="A202" s="47">
        <f t="shared" si="100"/>
        <v>44197</v>
      </c>
      <c r="B202" s="48">
        <f t="shared" si="106"/>
        <v>205479</v>
      </c>
      <c r="C202" s="40">
        <f t="shared" si="107"/>
        <v>6369849</v>
      </c>
      <c r="D202" s="40">
        <f t="shared" si="108"/>
        <v>1739389.992031107</v>
      </c>
      <c r="E202" s="61">
        <f>VLOOKUP($A202,[3]!CurveTable,MATCH($E$4,[3]!CurveType,0))</f>
        <v>5.8324999999999996</v>
      </c>
      <c r="F202" s="50"/>
      <c r="G202" s="49">
        <f t="shared" si="109"/>
        <v>5.8324999999999996</v>
      </c>
      <c r="H202" s="61">
        <f t="shared" si="104"/>
        <v>0</v>
      </c>
      <c r="I202" s="49"/>
      <c r="J202" s="49">
        <f t="shared" si="110"/>
        <v>0</v>
      </c>
      <c r="K202" s="61"/>
      <c r="L202" s="49"/>
      <c r="M202" s="49"/>
      <c r="N202" s="49">
        <f t="shared" si="101"/>
        <v>5.4224999999999994</v>
      </c>
      <c r="O202" s="49">
        <f>Summary!$E$16</f>
        <v>5.7313275623318276</v>
      </c>
      <c r="P202" s="49"/>
      <c r="Q202" s="127">
        <f t="shared" si="105"/>
        <v>0.17</v>
      </c>
      <c r="R202" s="61">
        <f>Q202+Summary!$C$26</f>
        <v>0.17</v>
      </c>
      <c r="S202" s="61"/>
      <c r="T202" s="70">
        <f t="shared" si="111"/>
        <v>44197</v>
      </c>
      <c r="U202" s="69">
        <f t="shared" ref="U202:U249" si="128">T202-$C$3</f>
        <v>7192</v>
      </c>
      <c r="W202" s="7">
        <f t="shared" si="112"/>
        <v>31</v>
      </c>
      <c r="X202" s="51">
        <f t="shared" si="113"/>
        <v>44197</v>
      </c>
      <c r="Y202" s="7">
        <f t="shared" si="114"/>
        <v>7192</v>
      </c>
      <c r="Z202" s="60">
        <f>VLOOKUP($A202,[3]!CurveTable,MATCH($Z$4,[3]!CurveType,0))</f>
        <v>6.7020255877673102E-2</v>
      </c>
      <c r="AA202" s="55">
        <f t="shared" si="115"/>
        <v>0.27306612637616795</v>
      </c>
      <c r="AB202" s="7">
        <f t="shared" si="116"/>
        <v>1</v>
      </c>
      <c r="AC202" s="7">
        <f t="shared" si="117"/>
        <v>31</v>
      </c>
      <c r="AD202" s="43">
        <f t="shared" si="118"/>
        <v>10144992.128521431</v>
      </c>
      <c r="AE202" s="43">
        <f t="shared" si="119"/>
        <v>0</v>
      </c>
      <c r="AF202" s="43">
        <f t="shared" si="120"/>
        <v>10144992.128521431</v>
      </c>
      <c r="AG202" s="43">
        <f t="shared" si="121"/>
        <v>0</v>
      </c>
      <c r="AH202" s="43">
        <f t="shared" si="122"/>
        <v>0</v>
      </c>
      <c r="AI202" s="43">
        <f t="shared" si="123"/>
        <v>0</v>
      </c>
      <c r="AJ202" s="43">
        <f t="shared" si="124"/>
        <v>0</v>
      </c>
      <c r="AK202" s="43">
        <f t="shared" si="125"/>
        <v>0</v>
      </c>
      <c r="AL202" s="43">
        <f t="shared" si="126"/>
        <v>0</v>
      </c>
      <c r="AM202" s="53"/>
      <c r="AO202" s="14">
        <f>_xll.EURO(N202,O202,Z202,Z202,R202,U202,1,0)</f>
        <v>0.39794541104787629</v>
      </c>
      <c r="AP202" s="90">
        <f t="shared" si="127"/>
        <v>2534852.1786179035</v>
      </c>
      <c r="AQ202" s="7">
        <f>_xll.EURO(N202,O202,Z202,Z202,R202,U202,1,1)</f>
        <v>0.16550261720203882</v>
      </c>
      <c r="AR202" s="7">
        <f>AQ202+Put!AQ202</f>
        <v>0.21713686681334235</v>
      </c>
      <c r="AS202" s="90">
        <f t="shared" si="102"/>
        <v>1383129.0539341019</v>
      </c>
      <c r="AT202" s="42">
        <f t="shared" si="103"/>
        <v>138.3129053934102</v>
      </c>
    </row>
    <row r="203" spans="1:46">
      <c r="A203" s="47">
        <f t="shared" ref="A203:A250" si="129">EDATE(A202,1)</f>
        <v>44228</v>
      </c>
      <c r="B203" s="48">
        <f t="shared" si="106"/>
        <v>205479</v>
      </c>
      <c r="C203" s="40">
        <f t="shared" si="107"/>
        <v>5753412</v>
      </c>
      <c r="D203" s="40">
        <f t="shared" si="108"/>
        <v>1561025.9005793836</v>
      </c>
      <c r="E203" s="61">
        <f>VLOOKUP($A203,[3]!CurveTable,MATCH($E$4,[3]!CurveType,0))</f>
        <v>5.7125000000000004</v>
      </c>
      <c r="F203" s="50"/>
      <c r="G203" s="49">
        <f t="shared" si="109"/>
        <v>5.7125000000000004</v>
      </c>
      <c r="H203" s="61">
        <f t="shared" si="104"/>
        <v>0</v>
      </c>
      <c r="I203" s="49"/>
      <c r="J203" s="49">
        <f t="shared" si="110"/>
        <v>0</v>
      </c>
      <c r="K203" s="61"/>
      <c r="L203" s="49"/>
      <c r="M203" s="49"/>
      <c r="N203" s="49">
        <f t="shared" ref="N203:N249" si="130">G203+J203+M203+$N$7</f>
        <v>5.3025000000000002</v>
      </c>
      <c r="O203" s="49">
        <f>Summary!$E$16</f>
        <v>5.7313275623318276</v>
      </c>
      <c r="P203" s="49"/>
      <c r="Q203" s="127">
        <f t="shared" si="105"/>
        <v>0.17</v>
      </c>
      <c r="R203" s="61">
        <f>Q203+Summary!$C$26</f>
        <v>0.17</v>
      </c>
      <c r="S203" s="61"/>
      <c r="T203" s="70">
        <f t="shared" si="111"/>
        <v>44228</v>
      </c>
      <c r="U203" s="69">
        <f t="shared" si="128"/>
        <v>7223</v>
      </c>
      <c r="W203" s="7">
        <f t="shared" si="112"/>
        <v>28</v>
      </c>
      <c r="X203" s="51">
        <f t="shared" si="113"/>
        <v>44228</v>
      </c>
      <c r="Y203" s="7">
        <f t="shared" si="114"/>
        <v>7223</v>
      </c>
      <c r="Z203" s="60">
        <f>VLOOKUP($A203,[3]!CurveTable,MATCH($Z$4,[3]!CurveType,0))</f>
        <v>6.7062773613898202E-2</v>
      </c>
      <c r="AA203" s="55">
        <f t="shared" si="115"/>
        <v>0.27132176534191949</v>
      </c>
      <c r="AB203" s="7">
        <f t="shared" si="116"/>
        <v>1</v>
      </c>
      <c r="AC203" s="7">
        <f t="shared" si="117"/>
        <v>28</v>
      </c>
      <c r="AD203" s="43">
        <f t="shared" si="118"/>
        <v>8917360.4570597298</v>
      </c>
      <c r="AE203" s="43">
        <f t="shared" si="119"/>
        <v>0</v>
      </c>
      <c r="AF203" s="43">
        <f t="shared" si="120"/>
        <v>8917360.4570597298</v>
      </c>
      <c r="AG203" s="43">
        <f t="shared" si="121"/>
        <v>0</v>
      </c>
      <c r="AH203" s="43">
        <f t="shared" si="122"/>
        <v>0</v>
      </c>
      <c r="AI203" s="43">
        <f t="shared" si="123"/>
        <v>0</v>
      </c>
      <c r="AJ203" s="43">
        <f t="shared" si="124"/>
        <v>0</v>
      </c>
      <c r="AK203" s="43">
        <f t="shared" si="125"/>
        <v>0</v>
      </c>
      <c r="AL203" s="43">
        <f t="shared" si="126"/>
        <v>0</v>
      </c>
      <c r="AM203" s="53"/>
      <c r="AO203" s="14">
        <f>_xll.EURO(N203,O203,Z203,Z203,R203,U203,1,0)</f>
        <v>0.37668281919751495</v>
      </c>
      <c r="AP203" s="90">
        <f t="shared" si="127"/>
        <v>2167211.4521648129</v>
      </c>
      <c r="AQ203" s="7">
        <f>_xll.EURO(N203,O203,Z203,Z203,R203,U203,1,1)</f>
        <v>0.16151754139654279</v>
      </c>
      <c r="AR203" s="7">
        <f>AQ203+Put!AQ203</f>
        <v>0.21501580388191255</v>
      </c>
      <c r="AS203" s="90">
        <f t="shared" ref="AS203:AS249" si="131">AR203*C203</f>
        <v>1237074.5062438422</v>
      </c>
      <c r="AT203" s="42">
        <f t="shared" ref="AT203:AT249" si="132">AS203/10000</f>
        <v>123.70745062438422</v>
      </c>
    </row>
    <row r="204" spans="1:46">
      <c r="A204" s="47">
        <f t="shared" si="129"/>
        <v>44256</v>
      </c>
      <c r="B204" s="48">
        <f t="shared" si="106"/>
        <v>205479</v>
      </c>
      <c r="C204" s="40">
        <f t="shared" si="107"/>
        <v>6369849</v>
      </c>
      <c r="D204" s="40">
        <f t="shared" si="108"/>
        <v>1718293.3803361238</v>
      </c>
      <c r="E204" s="61">
        <f>VLOOKUP($A204,[3]!CurveTable,MATCH($E$4,[3]!CurveType,0))</f>
        <v>5.5735000000000001</v>
      </c>
      <c r="F204" s="50"/>
      <c r="G204" s="49">
        <f t="shared" si="109"/>
        <v>5.5735000000000001</v>
      </c>
      <c r="H204" s="61">
        <f t="shared" si="104"/>
        <v>0</v>
      </c>
      <c r="I204" s="49"/>
      <c r="J204" s="49">
        <f t="shared" si="110"/>
        <v>0</v>
      </c>
      <c r="K204" s="61"/>
      <c r="L204" s="49"/>
      <c r="M204" s="49"/>
      <c r="N204" s="49">
        <f t="shared" si="130"/>
        <v>5.1635</v>
      </c>
      <c r="O204" s="49">
        <f>Summary!$E$16</f>
        <v>5.7313275623318276</v>
      </c>
      <c r="P204" s="49"/>
      <c r="Q204" s="127">
        <f t="shared" si="105"/>
        <v>0.17</v>
      </c>
      <c r="R204" s="61">
        <f>Q204+Summary!$C$26</f>
        <v>0.17</v>
      </c>
      <c r="S204" s="61"/>
      <c r="T204" s="70">
        <f t="shared" si="111"/>
        <v>44256</v>
      </c>
      <c r="U204" s="69">
        <f t="shared" si="128"/>
        <v>7251</v>
      </c>
      <c r="W204" s="7">
        <f t="shared" si="112"/>
        <v>31</v>
      </c>
      <c r="X204" s="51">
        <f t="shared" si="113"/>
        <v>44256</v>
      </c>
      <c r="Y204" s="7">
        <f t="shared" si="114"/>
        <v>7251</v>
      </c>
      <c r="Z204" s="60">
        <f>VLOOKUP($A204,[3]!CurveTable,MATCH($Z$4,[3]!CurveType,0))</f>
        <v>6.7101176731002396E-2</v>
      </c>
      <c r="AA204" s="55">
        <f t="shared" si="115"/>
        <v>0.26975417789905598</v>
      </c>
      <c r="AB204" s="7">
        <f t="shared" si="116"/>
        <v>1</v>
      </c>
      <c r="AC204" s="7">
        <f t="shared" si="117"/>
        <v>31</v>
      </c>
      <c r="AD204" s="43">
        <f t="shared" si="118"/>
        <v>9576908.1553033851</v>
      </c>
      <c r="AE204" s="43">
        <f t="shared" si="119"/>
        <v>0</v>
      </c>
      <c r="AF204" s="43">
        <f t="shared" si="120"/>
        <v>9576908.1553033851</v>
      </c>
      <c r="AG204" s="43">
        <f t="shared" si="121"/>
        <v>0</v>
      </c>
      <c r="AH204" s="43">
        <f t="shared" si="122"/>
        <v>0</v>
      </c>
      <c r="AI204" s="43">
        <f t="shared" si="123"/>
        <v>0</v>
      </c>
      <c r="AJ204" s="43">
        <f t="shared" si="124"/>
        <v>0</v>
      </c>
      <c r="AK204" s="43">
        <f t="shared" si="125"/>
        <v>0</v>
      </c>
      <c r="AL204" s="43">
        <f t="shared" si="126"/>
        <v>0</v>
      </c>
      <c r="AM204" s="53"/>
      <c r="AO204" s="14">
        <f>_xll.EURO(N204,O204,Z204,Z204,R204,U204,1,0)</f>
        <v>0.35316733179912119</v>
      </c>
      <c r="AP204" s="90">
        <f t="shared" si="127"/>
        <v>2249622.5752933002</v>
      </c>
      <c r="AQ204" s="7">
        <f>_xll.EURO(N204,O204,Z204,Z204,R204,U204,1,1)</f>
        <v>0.15709020364609333</v>
      </c>
      <c r="AR204" s="7">
        <f>AQ204+Put!AQ204</f>
        <v>0.21292631038997376</v>
      </c>
      <c r="AS204" s="90">
        <f t="shared" si="131"/>
        <v>1356308.4453112639</v>
      </c>
      <c r="AT204" s="42">
        <f t="shared" si="132"/>
        <v>135.6308445311264</v>
      </c>
    </row>
    <row r="205" spans="1:46">
      <c r="A205" s="47">
        <f t="shared" si="129"/>
        <v>44287</v>
      </c>
      <c r="B205" s="48">
        <f t="shared" si="106"/>
        <v>205479</v>
      </c>
      <c r="C205" s="40">
        <f t="shared" si="107"/>
        <v>6164370</v>
      </c>
      <c r="D205" s="40">
        <f t="shared" si="108"/>
        <v>1652220.1878384694</v>
      </c>
      <c r="E205" s="61">
        <f>VLOOKUP($A205,[3]!CurveTable,MATCH($E$4,[3]!CurveType,0))</f>
        <v>5.4035000000000002</v>
      </c>
      <c r="F205" s="50"/>
      <c r="G205" s="49">
        <f t="shared" si="109"/>
        <v>5.4035000000000002</v>
      </c>
      <c r="H205" s="61">
        <f t="shared" si="104"/>
        <v>0</v>
      </c>
      <c r="I205" s="49"/>
      <c r="J205" s="49">
        <f t="shared" si="110"/>
        <v>0</v>
      </c>
      <c r="K205" s="61"/>
      <c r="L205" s="49"/>
      <c r="M205" s="49"/>
      <c r="N205" s="49">
        <f t="shared" si="130"/>
        <v>4.9935</v>
      </c>
      <c r="O205" s="49">
        <f>Summary!$E$16</f>
        <v>5.7313275623318276</v>
      </c>
      <c r="P205" s="49"/>
      <c r="Q205" s="127">
        <f t="shared" si="105"/>
        <v>0.17</v>
      </c>
      <c r="R205" s="61">
        <f>Q205+Summary!$C$26</f>
        <v>0.17</v>
      </c>
      <c r="S205" s="61"/>
      <c r="T205" s="70">
        <f t="shared" si="111"/>
        <v>44287</v>
      </c>
      <c r="U205" s="69">
        <f t="shared" si="128"/>
        <v>7282</v>
      </c>
      <c r="W205" s="7">
        <f t="shared" si="112"/>
        <v>30</v>
      </c>
      <c r="X205" s="51">
        <f t="shared" si="113"/>
        <v>44287</v>
      </c>
      <c r="Y205" s="7">
        <f t="shared" si="114"/>
        <v>7282</v>
      </c>
      <c r="Z205" s="60">
        <f>VLOOKUP($A205,[3]!CurveTable,MATCH($Z$4,[3]!CurveType,0))</f>
        <v>6.7143694468366502E-2</v>
      </c>
      <c r="AA205" s="55">
        <f t="shared" si="115"/>
        <v>0.26802742013189823</v>
      </c>
      <c r="AB205" s="7">
        <f t="shared" si="116"/>
        <v>1</v>
      </c>
      <c r="AC205" s="7">
        <f t="shared" si="117"/>
        <v>30</v>
      </c>
      <c r="AD205" s="43">
        <f t="shared" si="118"/>
        <v>8927771.7849851698</v>
      </c>
      <c r="AE205" s="43">
        <f t="shared" si="119"/>
        <v>0</v>
      </c>
      <c r="AF205" s="43">
        <f t="shared" si="120"/>
        <v>8927771.7849851698</v>
      </c>
      <c r="AG205" s="43">
        <f t="shared" si="121"/>
        <v>0</v>
      </c>
      <c r="AH205" s="43">
        <f t="shared" si="122"/>
        <v>0</v>
      </c>
      <c r="AI205" s="43">
        <f t="shared" si="123"/>
        <v>0</v>
      </c>
      <c r="AJ205" s="43">
        <f t="shared" si="124"/>
        <v>0</v>
      </c>
      <c r="AK205" s="43">
        <f t="shared" si="125"/>
        <v>0</v>
      </c>
      <c r="AL205" s="43">
        <f t="shared" si="126"/>
        <v>0</v>
      </c>
      <c r="AM205" s="53"/>
      <c r="AO205" s="14">
        <f>_xll.EURO(N205,O205,Z205,Z205,R205,U205,1,0)</f>
        <v>0.32554248873544184</v>
      </c>
      <c r="AP205" s="90">
        <f t="shared" si="127"/>
        <v>2006764.3512860956</v>
      </c>
      <c r="AQ205" s="7">
        <f>_xll.EURO(N205,O205,Z205,Z205,R205,U205,1,1)</f>
        <v>0.15167504999361622</v>
      </c>
      <c r="AR205" s="7">
        <f>AQ205+Put!AQ205</f>
        <v>0.21056018487345635</v>
      </c>
      <c r="AS205" s="90">
        <f t="shared" si="131"/>
        <v>1297970.8868283881</v>
      </c>
      <c r="AT205" s="42">
        <f t="shared" si="132"/>
        <v>129.79708868283882</v>
      </c>
    </row>
    <row r="206" spans="1:46">
      <c r="A206" s="47">
        <f t="shared" si="129"/>
        <v>44317</v>
      </c>
      <c r="B206" s="48">
        <f t="shared" si="106"/>
        <v>205479</v>
      </c>
      <c r="C206" s="40">
        <f t="shared" si="107"/>
        <v>6369849</v>
      </c>
      <c r="D206" s="40">
        <f t="shared" si="108"/>
        <v>1696894.0421957874</v>
      </c>
      <c r="E206" s="61">
        <f>VLOOKUP($A206,[3]!CurveTable,MATCH($E$4,[3]!CurveType,0))</f>
        <v>5.4625000000000004</v>
      </c>
      <c r="F206" s="50"/>
      <c r="G206" s="49">
        <f t="shared" si="109"/>
        <v>5.4625000000000004</v>
      </c>
      <c r="H206" s="61">
        <f t="shared" si="104"/>
        <v>0</v>
      </c>
      <c r="I206" s="49"/>
      <c r="J206" s="49">
        <f t="shared" si="110"/>
        <v>0</v>
      </c>
      <c r="K206" s="61"/>
      <c r="L206" s="49"/>
      <c r="M206" s="49"/>
      <c r="N206" s="49">
        <f t="shared" si="130"/>
        <v>5.0525000000000002</v>
      </c>
      <c r="O206" s="49">
        <f>Summary!$E$16</f>
        <v>5.7313275623318276</v>
      </c>
      <c r="P206" s="49"/>
      <c r="Q206" s="127">
        <f t="shared" si="105"/>
        <v>0.17</v>
      </c>
      <c r="R206" s="61">
        <f>Q206+Summary!$C$26</f>
        <v>0.17</v>
      </c>
      <c r="S206" s="61"/>
      <c r="T206" s="70">
        <f t="shared" si="111"/>
        <v>44317</v>
      </c>
      <c r="U206" s="69">
        <f t="shared" si="128"/>
        <v>7312</v>
      </c>
      <c r="W206" s="7">
        <f t="shared" si="112"/>
        <v>31</v>
      </c>
      <c r="X206" s="51">
        <f t="shared" si="113"/>
        <v>44317</v>
      </c>
      <c r="Y206" s="7">
        <f t="shared" si="114"/>
        <v>7312</v>
      </c>
      <c r="Z206" s="60">
        <f>VLOOKUP($A206,[3]!CurveTable,MATCH($Z$4,[3]!CurveType,0))</f>
        <v>6.7179107053891796E-2</v>
      </c>
      <c r="AA206" s="55">
        <f t="shared" si="115"/>
        <v>0.26639470452059183</v>
      </c>
      <c r="AB206" s="7">
        <f t="shared" si="116"/>
        <v>1</v>
      </c>
      <c r="AC206" s="7">
        <f t="shared" si="117"/>
        <v>31</v>
      </c>
      <c r="AD206" s="43">
        <f t="shared" si="118"/>
        <v>9269283.7054944895</v>
      </c>
      <c r="AE206" s="43">
        <f t="shared" si="119"/>
        <v>0</v>
      </c>
      <c r="AF206" s="43">
        <f t="shared" si="120"/>
        <v>9269283.7054944895</v>
      </c>
      <c r="AG206" s="43">
        <f t="shared" si="121"/>
        <v>0</v>
      </c>
      <c r="AH206" s="43">
        <f t="shared" si="122"/>
        <v>0</v>
      </c>
      <c r="AI206" s="43">
        <f t="shared" si="123"/>
        <v>0</v>
      </c>
      <c r="AJ206" s="43">
        <f t="shared" si="124"/>
        <v>0</v>
      </c>
      <c r="AK206" s="43">
        <f t="shared" si="125"/>
        <v>0</v>
      </c>
      <c r="AL206" s="43">
        <f t="shared" si="126"/>
        <v>0</v>
      </c>
      <c r="AM206" s="53"/>
      <c r="AO206" s="14">
        <f>_xll.EURO(N206,O206,Z206,Z206,R206,U206,1,0)</f>
        <v>0.33326433523838367</v>
      </c>
      <c r="AP206" s="90">
        <f t="shared" si="127"/>
        <v>2122843.4925538828</v>
      </c>
      <c r="AQ206" s="7">
        <f>_xll.EURO(N206,O206,Z206,Z206,R206,U206,1,1)</f>
        <v>0.15242291106938136</v>
      </c>
      <c r="AR206" s="7">
        <f>AQ206+Put!AQ206</f>
        <v>0.2097437223648117</v>
      </c>
      <c r="AS206" s="90">
        <f t="shared" si="131"/>
        <v>1336035.8401617734</v>
      </c>
      <c r="AT206" s="42">
        <f t="shared" si="132"/>
        <v>133.60358401617734</v>
      </c>
    </row>
    <row r="207" spans="1:46">
      <c r="A207" s="47">
        <f t="shared" si="129"/>
        <v>44348</v>
      </c>
      <c r="B207" s="48">
        <f t="shared" si="106"/>
        <v>205479</v>
      </c>
      <c r="C207" s="40">
        <f t="shared" si="107"/>
        <v>6164370</v>
      </c>
      <c r="D207" s="40">
        <f t="shared" si="108"/>
        <v>1632750.6610998407</v>
      </c>
      <c r="E207" s="61">
        <f>VLOOKUP($A207,[3]!CurveTable,MATCH($E$4,[3]!CurveType,0))</f>
        <v>5.5025000000000004</v>
      </c>
      <c r="F207" s="50"/>
      <c r="G207" s="49">
        <f t="shared" si="109"/>
        <v>5.5025000000000004</v>
      </c>
      <c r="H207" s="61">
        <f t="shared" si="104"/>
        <v>0</v>
      </c>
      <c r="I207" s="49"/>
      <c r="J207" s="49">
        <f t="shared" si="110"/>
        <v>0</v>
      </c>
      <c r="K207" s="61"/>
      <c r="L207" s="49"/>
      <c r="M207" s="49"/>
      <c r="N207" s="49">
        <f t="shared" si="130"/>
        <v>5.0925000000000002</v>
      </c>
      <c r="O207" s="49">
        <f>Summary!$E$16</f>
        <v>5.7313275623318276</v>
      </c>
      <c r="P207" s="49"/>
      <c r="Q207" s="127">
        <f t="shared" si="105"/>
        <v>0.17</v>
      </c>
      <c r="R207" s="61">
        <f>Q207+Summary!$C$26</f>
        <v>0.17</v>
      </c>
      <c r="S207" s="61"/>
      <c r="T207" s="70">
        <f t="shared" si="111"/>
        <v>44348</v>
      </c>
      <c r="U207" s="69">
        <f t="shared" si="128"/>
        <v>7343</v>
      </c>
      <c r="W207" s="7">
        <f t="shared" si="112"/>
        <v>30</v>
      </c>
      <c r="X207" s="51">
        <f t="shared" si="113"/>
        <v>44348</v>
      </c>
      <c r="Y207" s="7">
        <f t="shared" si="114"/>
        <v>7343</v>
      </c>
      <c r="Z207" s="60">
        <f>VLOOKUP($A207,[3]!CurveTable,MATCH($Z$4,[3]!CurveType,0))</f>
        <v>6.7186076394634101E-2</v>
      </c>
      <c r="AA207" s="55">
        <f t="shared" si="115"/>
        <v>0.26486902329026984</v>
      </c>
      <c r="AB207" s="7">
        <f t="shared" si="116"/>
        <v>1</v>
      </c>
      <c r="AC207" s="7">
        <f t="shared" si="117"/>
        <v>30</v>
      </c>
      <c r="AD207" s="43">
        <f t="shared" si="118"/>
        <v>8984210.5127018746</v>
      </c>
      <c r="AE207" s="43">
        <f t="shared" si="119"/>
        <v>0</v>
      </c>
      <c r="AF207" s="43">
        <f t="shared" si="120"/>
        <v>8984210.5127018746</v>
      </c>
      <c r="AG207" s="43">
        <f t="shared" si="121"/>
        <v>0</v>
      </c>
      <c r="AH207" s="43">
        <f t="shared" si="122"/>
        <v>0</v>
      </c>
      <c r="AI207" s="43">
        <f t="shared" si="123"/>
        <v>0</v>
      </c>
      <c r="AJ207" s="43">
        <f t="shared" si="124"/>
        <v>0</v>
      </c>
      <c r="AK207" s="43">
        <f t="shared" si="125"/>
        <v>0</v>
      </c>
      <c r="AL207" s="43">
        <f t="shared" si="126"/>
        <v>0</v>
      </c>
      <c r="AM207" s="53"/>
      <c r="AO207" s="14">
        <f>_xll.EURO(N207,O207,Z207,Z207,R207,U207,1,0)</f>
        <v>0.33823189407909232</v>
      </c>
      <c r="AP207" s="90">
        <f t="shared" si="127"/>
        <v>2084986.5409043343</v>
      </c>
      <c r="AQ207" s="7">
        <f>_xll.EURO(N207,O207,Z207,Z207,R207,U207,1,1)</f>
        <v>0.15269517788001724</v>
      </c>
      <c r="AR207" s="7">
        <f>AQ207+Put!AQ207</f>
        <v>0.20889352093052924</v>
      </c>
      <c r="AS207" s="90">
        <f t="shared" si="131"/>
        <v>1287696.9536185265</v>
      </c>
      <c r="AT207" s="42">
        <f t="shared" si="132"/>
        <v>128.76969536185265</v>
      </c>
    </row>
    <row r="208" spans="1:46">
      <c r="A208" s="47">
        <f t="shared" si="129"/>
        <v>44378</v>
      </c>
      <c r="B208" s="48">
        <f t="shared" si="106"/>
        <v>205479</v>
      </c>
      <c r="C208" s="40">
        <f t="shared" si="107"/>
        <v>6369849</v>
      </c>
      <c r="D208" s="40">
        <f t="shared" si="108"/>
        <v>1677821.9893241345</v>
      </c>
      <c r="E208" s="61">
        <f>VLOOKUP($A208,[3]!CurveTable,MATCH($E$4,[3]!CurveType,0))</f>
        <v>5.5475000000000003</v>
      </c>
      <c r="F208" s="50"/>
      <c r="G208" s="49">
        <f t="shared" si="109"/>
        <v>5.5475000000000003</v>
      </c>
      <c r="H208" s="61">
        <f t="shared" si="104"/>
        <v>0</v>
      </c>
      <c r="I208" s="49"/>
      <c r="J208" s="49">
        <f t="shared" si="110"/>
        <v>0</v>
      </c>
      <c r="K208" s="61"/>
      <c r="L208" s="49"/>
      <c r="M208" s="49"/>
      <c r="N208" s="49">
        <f t="shared" si="130"/>
        <v>5.1375000000000002</v>
      </c>
      <c r="O208" s="49">
        <f>Summary!$E$16</f>
        <v>5.7313275623318276</v>
      </c>
      <c r="P208" s="49"/>
      <c r="Q208" s="127">
        <f t="shared" si="105"/>
        <v>0.17</v>
      </c>
      <c r="R208" s="61">
        <f>Q208+Summary!$C$26</f>
        <v>0.17</v>
      </c>
      <c r="S208" s="61"/>
      <c r="T208" s="70">
        <f t="shared" si="111"/>
        <v>44378</v>
      </c>
      <c r="U208" s="69">
        <f t="shared" si="128"/>
        <v>7373</v>
      </c>
      <c r="W208" s="7">
        <f t="shared" si="112"/>
        <v>31</v>
      </c>
      <c r="X208" s="51">
        <f t="shared" si="113"/>
        <v>44378</v>
      </c>
      <c r="Y208" s="7">
        <f t="shared" si="114"/>
        <v>7373</v>
      </c>
      <c r="Z208" s="60">
        <f>VLOOKUP($A208,[3]!CurveTable,MATCH($Z$4,[3]!CurveType,0))</f>
        <v>6.7192820917948204E-2</v>
      </c>
      <c r="AA208" s="55">
        <f t="shared" si="115"/>
        <v>0.26340059070852928</v>
      </c>
      <c r="AB208" s="7">
        <f t="shared" si="116"/>
        <v>1</v>
      </c>
      <c r="AC208" s="7">
        <f t="shared" si="117"/>
        <v>31</v>
      </c>
      <c r="AD208" s="43">
        <f t="shared" si="118"/>
        <v>9307717.4857756365</v>
      </c>
      <c r="AE208" s="43">
        <f t="shared" si="119"/>
        <v>0</v>
      </c>
      <c r="AF208" s="43">
        <f t="shared" si="120"/>
        <v>9307717.4857756365</v>
      </c>
      <c r="AG208" s="43">
        <f t="shared" si="121"/>
        <v>0</v>
      </c>
      <c r="AH208" s="43">
        <f t="shared" si="122"/>
        <v>0</v>
      </c>
      <c r="AI208" s="43">
        <f t="shared" si="123"/>
        <v>0</v>
      </c>
      <c r="AJ208" s="43">
        <f t="shared" si="124"/>
        <v>0</v>
      </c>
      <c r="AK208" s="43">
        <f t="shared" si="125"/>
        <v>0</v>
      </c>
      <c r="AL208" s="43">
        <f t="shared" si="126"/>
        <v>0</v>
      </c>
      <c r="AM208" s="53"/>
      <c r="AO208" s="14">
        <f>_xll.EURO(N208,O208,Z208,Z208,R208,U208,1,0)</f>
        <v>0.34398157486906644</v>
      </c>
      <c r="AP208" s="90">
        <f t="shared" si="127"/>
        <v>2191110.6906981482</v>
      </c>
      <c r="AQ208" s="7">
        <f>_xll.EURO(N208,O208,Z208,Z208,R208,U208,1,1)</f>
        <v>0.15309573380328087</v>
      </c>
      <c r="AR208" s="7">
        <f>AQ208+Put!AQ208</f>
        <v>0.2081126544624915</v>
      </c>
      <c r="AS208" s="90">
        <f t="shared" si="131"/>
        <v>1325646.183915247</v>
      </c>
      <c r="AT208" s="42">
        <f t="shared" si="132"/>
        <v>132.5646183915247</v>
      </c>
    </row>
    <row r="209" spans="1:46">
      <c r="A209" s="47">
        <f t="shared" si="129"/>
        <v>44409</v>
      </c>
      <c r="B209" s="48">
        <f t="shared" si="106"/>
        <v>205479</v>
      </c>
      <c r="C209" s="40">
        <f t="shared" si="107"/>
        <v>6369849</v>
      </c>
      <c r="D209" s="40">
        <f t="shared" si="108"/>
        <v>1668209.1030087089</v>
      </c>
      <c r="E209" s="61">
        <f>VLOOKUP($A209,[3]!CurveTable,MATCH($E$4,[3]!CurveType,0))</f>
        <v>5.5824999999999996</v>
      </c>
      <c r="F209" s="50"/>
      <c r="G209" s="49">
        <f t="shared" si="109"/>
        <v>5.5824999999999996</v>
      </c>
      <c r="H209" s="61">
        <f t="shared" si="104"/>
        <v>0</v>
      </c>
      <c r="I209" s="49"/>
      <c r="J209" s="49">
        <f t="shared" si="110"/>
        <v>0</v>
      </c>
      <c r="K209" s="61"/>
      <c r="L209" s="49"/>
      <c r="M209" s="49"/>
      <c r="N209" s="49">
        <f t="shared" si="130"/>
        <v>5.1724999999999994</v>
      </c>
      <c r="O209" s="49">
        <f>Summary!$E$16</f>
        <v>5.7313275623318276</v>
      </c>
      <c r="P209" s="49"/>
      <c r="Q209" s="127">
        <f t="shared" si="105"/>
        <v>0.17</v>
      </c>
      <c r="R209" s="61">
        <f>Q209+Summary!$C$26</f>
        <v>0.17</v>
      </c>
      <c r="S209" s="61"/>
      <c r="T209" s="70">
        <f t="shared" si="111"/>
        <v>44409</v>
      </c>
      <c r="U209" s="69">
        <f t="shared" si="128"/>
        <v>7404</v>
      </c>
      <c r="W209" s="7">
        <f t="shared" si="112"/>
        <v>31</v>
      </c>
      <c r="X209" s="51">
        <f t="shared" si="113"/>
        <v>44409</v>
      </c>
      <c r="Y209" s="7">
        <f t="shared" si="114"/>
        <v>7404</v>
      </c>
      <c r="Z209" s="60">
        <f>VLOOKUP($A209,[3]!CurveTable,MATCH($Z$4,[3]!CurveType,0))</f>
        <v>6.7199790258722497E-2</v>
      </c>
      <c r="AA209" s="55">
        <f t="shared" si="115"/>
        <v>0.26189146760130561</v>
      </c>
      <c r="AB209" s="7">
        <f t="shared" si="116"/>
        <v>1</v>
      </c>
      <c r="AC209" s="7">
        <f t="shared" si="117"/>
        <v>31</v>
      </c>
      <c r="AD209" s="43">
        <f t="shared" si="118"/>
        <v>9312777.3175461162</v>
      </c>
      <c r="AE209" s="43">
        <f t="shared" si="119"/>
        <v>0</v>
      </c>
      <c r="AF209" s="43">
        <f t="shared" si="120"/>
        <v>9312777.3175461162</v>
      </c>
      <c r="AG209" s="43">
        <f t="shared" si="121"/>
        <v>0</v>
      </c>
      <c r="AH209" s="43">
        <f t="shared" si="122"/>
        <v>0</v>
      </c>
      <c r="AI209" s="43">
        <f t="shared" si="123"/>
        <v>0</v>
      </c>
      <c r="AJ209" s="43">
        <f t="shared" si="124"/>
        <v>0</v>
      </c>
      <c r="AK209" s="43">
        <f t="shared" si="125"/>
        <v>0</v>
      </c>
      <c r="AL209" s="43">
        <f t="shared" si="126"/>
        <v>0</v>
      </c>
      <c r="AM209" s="53"/>
      <c r="AO209" s="14">
        <f>_xll.EURO(N209,O209,Z209,Z209,R209,U209,1,0)</f>
        <v>0.34814168040498666</v>
      </c>
      <c r="AP209" s="90">
        <f t="shared" si="127"/>
        <v>2217609.934786024</v>
      </c>
      <c r="AQ209" s="7">
        <f>_xll.EURO(N209,O209,Z209,Z209,R209,U209,1,1)</f>
        <v>0.15319270035071428</v>
      </c>
      <c r="AR209" s="7">
        <f>AQ209+Put!AQ209</f>
        <v>0.20723471721953662</v>
      </c>
      <c r="AS209" s="90">
        <f t="shared" si="131"/>
        <v>1320053.8562461482</v>
      </c>
      <c r="AT209" s="42">
        <f t="shared" si="132"/>
        <v>132.00538562461483</v>
      </c>
    </row>
    <row r="210" spans="1:46">
      <c r="A210" s="47">
        <f t="shared" si="129"/>
        <v>44440</v>
      </c>
      <c r="B210" s="48">
        <f t="shared" si="106"/>
        <v>205479</v>
      </c>
      <c r="C210" s="40">
        <f t="shared" si="107"/>
        <v>6164370</v>
      </c>
      <c r="D210" s="40">
        <f t="shared" si="108"/>
        <v>1605144.5757475253</v>
      </c>
      <c r="E210" s="61">
        <f>VLOOKUP($A210,[3]!CurveTable,MATCH($E$4,[3]!CurveType,0))</f>
        <v>5.5875000000000004</v>
      </c>
      <c r="F210" s="50"/>
      <c r="G210" s="49">
        <f t="shared" si="109"/>
        <v>5.5875000000000004</v>
      </c>
      <c r="H210" s="61">
        <f t="shared" si="104"/>
        <v>0</v>
      </c>
      <c r="I210" s="49"/>
      <c r="J210" s="49">
        <f t="shared" si="110"/>
        <v>0</v>
      </c>
      <c r="K210" s="61"/>
      <c r="L210" s="49"/>
      <c r="M210" s="49"/>
      <c r="N210" s="49">
        <f t="shared" si="130"/>
        <v>5.1775000000000002</v>
      </c>
      <c r="O210" s="49">
        <f>Summary!$E$16</f>
        <v>5.7313275623318276</v>
      </c>
      <c r="P210" s="49"/>
      <c r="Q210" s="127">
        <f t="shared" si="105"/>
        <v>0.17</v>
      </c>
      <c r="R210" s="61">
        <f>Q210+Summary!$C$26</f>
        <v>0.17</v>
      </c>
      <c r="S210" s="61"/>
      <c r="T210" s="70">
        <f t="shared" si="111"/>
        <v>44440</v>
      </c>
      <c r="U210" s="69">
        <f t="shared" si="128"/>
        <v>7435</v>
      </c>
      <c r="W210" s="7">
        <f t="shared" si="112"/>
        <v>30</v>
      </c>
      <c r="X210" s="51">
        <f t="shared" si="113"/>
        <v>44440</v>
      </c>
      <c r="Y210" s="7">
        <f t="shared" si="114"/>
        <v>7435</v>
      </c>
      <c r="Z210" s="60">
        <f>VLOOKUP($A210,[3]!CurveTable,MATCH($Z$4,[3]!CurveType,0))</f>
        <v>6.7206759599512306E-2</v>
      </c>
      <c r="AA210" s="55">
        <f t="shared" si="115"/>
        <v>0.26039069292523409</v>
      </c>
      <c r="AB210" s="7">
        <f t="shared" si="116"/>
        <v>1</v>
      </c>
      <c r="AC210" s="7">
        <f t="shared" si="117"/>
        <v>30</v>
      </c>
      <c r="AD210" s="43">
        <f t="shared" si="118"/>
        <v>8968745.3169892989</v>
      </c>
      <c r="AE210" s="43">
        <f t="shared" si="119"/>
        <v>0</v>
      </c>
      <c r="AF210" s="43">
        <f t="shared" si="120"/>
        <v>8968745.3169892989</v>
      </c>
      <c r="AG210" s="43">
        <f t="shared" si="121"/>
        <v>0</v>
      </c>
      <c r="AH210" s="43">
        <f t="shared" si="122"/>
        <v>0</v>
      </c>
      <c r="AI210" s="43">
        <f t="shared" si="123"/>
        <v>0</v>
      </c>
      <c r="AJ210" s="43">
        <f t="shared" si="124"/>
        <v>0</v>
      </c>
      <c r="AK210" s="43">
        <f t="shared" si="125"/>
        <v>0</v>
      </c>
      <c r="AL210" s="43">
        <f t="shared" si="126"/>
        <v>0</v>
      </c>
      <c r="AM210" s="53"/>
      <c r="AO210" s="14">
        <f>_xll.EURO(N210,O210,Z210,Z210,R210,U210,1,0)</f>
        <v>0.34769018772093069</v>
      </c>
      <c r="AP210" s="90">
        <f t="shared" si="127"/>
        <v>2143290.9624812733</v>
      </c>
      <c r="AQ210" s="7">
        <f>_xll.EURO(N210,O210,Z210,Z210,R210,U210,1,1)</f>
        <v>0.15253019760940928</v>
      </c>
      <c r="AR210" s="7">
        <f>AQ210+Put!AQ210</f>
        <v>0.20617021923999213</v>
      </c>
      <c r="AS210" s="90">
        <f t="shared" si="131"/>
        <v>1270909.5143764303</v>
      </c>
      <c r="AT210" s="42">
        <f t="shared" si="132"/>
        <v>127.09095143764303</v>
      </c>
    </row>
    <row r="211" spans="1:46">
      <c r="A211" s="47">
        <f t="shared" si="129"/>
        <v>44470</v>
      </c>
      <c r="B211" s="48">
        <f t="shared" si="106"/>
        <v>205479</v>
      </c>
      <c r="C211" s="40">
        <f t="shared" si="107"/>
        <v>6369849</v>
      </c>
      <c r="D211" s="40">
        <f t="shared" si="108"/>
        <v>1649448.4308325476</v>
      </c>
      <c r="E211" s="61">
        <f>VLOOKUP($A211,[3]!CurveTable,MATCH($E$4,[3]!CurveType,0))</f>
        <v>5.6174999999999997</v>
      </c>
      <c r="F211" s="50"/>
      <c r="G211" s="49">
        <f t="shared" si="109"/>
        <v>5.6174999999999997</v>
      </c>
      <c r="H211" s="61">
        <f t="shared" si="104"/>
        <v>0</v>
      </c>
      <c r="I211" s="49"/>
      <c r="J211" s="49">
        <f t="shared" si="110"/>
        <v>0</v>
      </c>
      <c r="K211" s="61"/>
      <c r="L211" s="49"/>
      <c r="M211" s="49"/>
      <c r="N211" s="49">
        <f t="shared" si="130"/>
        <v>5.2074999999999996</v>
      </c>
      <c r="O211" s="49">
        <f>Summary!$E$16</f>
        <v>5.7313275623318276</v>
      </c>
      <c r="P211" s="49"/>
      <c r="Q211" s="127">
        <f t="shared" si="105"/>
        <v>0.17</v>
      </c>
      <c r="R211" s="61">
        <f>Q211+Summary!$C$26</f>
        <v>0.17</v>
      </c>
      <c r="S211" s="61"/>
      <c r="T211" s="70">
        <f t="shared" si="111"/>
        <v>44470</v>
      </c>
      <c r="U211" s="69">
        <f t="shared" si="128"/>
        <v>7465</v>
      </c>
      <c r="W211" s="7">
        <f t="shared" si="112"/>
        <v>31</v>
      </c>
      <c r="X211" s="51">
        <f t="shared" si="113"/>
        <v>44470</v>
      </c>
      <c r="Y211" s="7">
        <f t="shared" si="114"/>
        <v>7465</v>
      </c>
      <c r="Z211" s="60">
        <f>VLOOKUP($A211,[3]!CurveTable,MATCH($Z$4,[3]!CurveType,0))</f>
        <v>6.7213504122872497E-2</v>
      </c>
      <c r="AA211" s="55">
        <f t="shared" si="115"/>
        <v>0.25894623731779948</v>
      </c>
      <c r="AB211" s="7">
        <f t="shared" si="116"/>
        <v>1</v>
      </c>
      <c r="AC211" s="7">
        <f t="shared" si="117"/>
        <v>31</v>
      </c>
      <c r="AD211" s="43">
        <f t="shared" si="118"/>
        <v>9265776.5602018349</v>
      </c>
      <c r="AE211" s="43">
        <f t="shared" si="119"/>
        <v>0</v>
      </c>
      <c r="AF211" s="43">
        <f t="shared" si="120"/>
        <v>9265776.5602018349</v>
      </c>
      <c r="AG211" s="43">
        <f t="shared" si="121"/>
        <v>0</v>
      </c>
      <c r="AH211" s="43">
        <f t="shared" si="122"/>
        <v>0</v>
      </c>
      <c r="AI211" s="43">
        <f t="shared" si="123"/>
        <v>0</v>
      </c>
      <c r="AJ211" s="43">
        <f t="shared" si="124"/>
        <v>0</v>
      </c>
      <c r="AK211" s="43">
        <f t="shared" si="125"/>
        <v>0</v>
      </c>
      <c r="AL211" s="43">
        <f t="shared" si="126"/>
        <v>0</v>
      </c>
      <c r="AM211" s="53"/>
      <c r="AO211" s="14">
        <f>_xll.EURO(N211,O211,Z211,Z211,R211,U211,1,0)</f>
        <v>0.35107589429566388</v>
      </c>
      <c r="AP211" s="90">
        <f t="shared" si="127"/>
        <v>2236300.4342033402</v>
      </c>
      <c r="AQ211" s="7">
        <f>_xll.EURO(N211,O211,Z211,Z211,R211,U211,1,1)</f>
        <v>0.15250616440899881</v>
      </c>
      <c r="AR211" s="7">
        <f>AQ211+Put!AQ211</f>
        <v>0.20530097284477408</v>
      </c>
      <c r="AS211" s="90">
        <f t="shared" si="131"/>
        <v>1307736.1965743112</v>
      </c>
      <c r="AT211" s="42">
        <f t="shared" si="132"/>
        <v>130.77361965743111</v>
      </c>
    </row>
    <row r="212" spans="1:46">
      <c r="A212" s="47">
        <f t="shared" si="129"/>
        <v>44501</v>
      </c>
      <c r="B212" s="48">
        <f t="shared" si="106"/>
        <v>205479</v>
      </c>
      <c r="C212" s="40">
        <f t="shared" si="107"/>
        <v>6164370</v>
      </c>
      <c r="D212" s="40">
        <f t="shared" si="108"/>
        <v>1587089.5539675059</v>
      </c>
      <c r="E212" s="61">
        <f>VLOOKUP($A212,[3]!CurveTable,MATCH($E$4,[3]!CurveType,0))</f>
        <v>5.7275</v>
      </c>
      <c r="F212" s="50"/>
      <c r="G212" s="49">
        <f t="shared" si="109"/>
        <v>5.7275</v>
      </c>
      <c r="H212" s="61">
        <f t="shared" si="104"/>
        <v>0</v>
      </c>
      <c r="I212" s="49"/>
      <c r="J212" s="49">
        <f t="shared" si="110"/>
        <v>0</v>
      </c>
      <c r="K212" s="61"/>
      <c r="L212" s="49"/>
      <c r="M212" s="49"/>
      <c r="N212" s="49">
        <f t="shared" si="130"/>
        <v>5.3174999999999999</v>
      </c>
      <c r="O212" s="49">
        <f>Summary!$E$16</f>
        <v>5.7313275623318276</v>
      </c>
      <c r="P212" s="49"/>
      <c r="Q212" s="127">
        <f t="shared" si="105"/>
        <v>0.17</v>
      </c>
      <c r="R212" s="61">
        <f>Q212+Summary!$C$26</f>
        <v>0.17</v>
      </c>
      <c r="S212" s="61"/>
      <c r="T212" s="70">
        <f t="shared" si="111"/>
        <v>44501</v>
      </c>
      <c r="U212" s="69">
        <f t="shared" si="128"/>
        <v>7496</v>
      </c>
      <c r="W212" s="7">
        <f t="shared" si="112"/>
        <v>30</v>
      </c>
      <c r="X212" s="51">
        <f t="shared" si="113"/>
        <v>44501</v>
      </c>
      <c r="Y212" s="7">
        <f t="shared" si="114"/>
        <v>7496</v>
      </c>
      <c r="Z212" s="60">
        <f>VLOOKUP($A212,[3]!CurveTable,MATCH($Z$4,[3]!CurveType,0))</f>
        <v>6.7220473463694808E-2</v>
      </c>
      <c r="AA212" s="55">
        <f t="shared" si="115"/>
        <v>0.2574617607261579</v>
      </c>
      <c r="AB212" s="7">
        <f t="shared" si="116"/>
        <v>1</v>
      </c>
      <c r="AC212" s="7">
        <f t="shared" si="117"/>
        <v>30</v>
      </c>
      <c r="AD212" s="43">
        <f t="shared" si="118"/>
        <v>9090055.4203488901</v>
      </c>
      <c r="AE212" s="43">
        <f t="shared" si="119"/>
        <v>0</v>
      </c>
      <c r="AF212" s="43">
        <f t="shared" si="120"/>
        <v>9090055.4203488901</v>
      </c>
      <c r="AG212" s="43">
        <f t="shared" si="121"/>
        <v>0</v>
      </c>
      <c r="AH212" s="43">
        <f t="shared" si="122"/>
        <v>0</v>
      </c>
      <c r="AI212" s="43">
        <f t="shared" si="123"/>
        <v>0</v>
      </c>
      <c r="AJ212" s="43">
        <f t="shared" si="124"/>
        <v>0</v>
      </c>
      <c r="AK212" s="43">
        <f t="shared" si="125"/>
        <v>0</v>
      </c>
      <c r="AL212" s="43">
        <f t="shared" si="126"/>
        <v>0</v>
      </c>
      <c r="AM212" s="53"/>
      <c r="AO212" s="14">
        <f>_xll.EURO(N212,O212,Z212,Z212,R212,U212,1,0)</f>
        <v>0.36666886871692239</v>
      </c>
      <c r="AP212" s="90">
        <f t="shared" si="127"/>
        <v>2260282.5742525347</v>
      </c>
      <c r="AQ212" s="7">
        <f>_xll.EURO(N212,O212,Z212,Z212,R212,U212,1,1)</f>
        <v>0.15434412128534275</v>
      </c>
      <c r="AR212" s="7">
        <f>AQ212+Put!AQ212</f>
        <v>0.20489818834467077</v>
      </c>
      <c r="AS212" s="90">
        <f t="shared" si="131"/>
        <v>1263068.2452862381</v>
      </c>
      <c r="AT212" s="42">
        <f t="shared" si="132"/>
        <v>126.30682452862382</v>
      </c>
    </row>
    <row r="213" spans="1:46">
      <c r="A213" s="47">
        <f t="shared" si="129"/>
        <v>44531</v>
      </c>
      <c r="B213" s="48">
        <f t="shared" si="106"/>
        <v>205479</v>
      </c>
      <c r="C213" s="40">
        <f t="shared" si="107"/>
        <v>6369849</v>
      </c>
      <c r="D213" s="40">
        <f t="shared" si="108"/>
        <v>1630891.5163238659</v>
      </c>
      <c r="E213" s="61">
        <f>VLOOKUP($A213,[3]!CurveTable,MATCH($E$4,[3]!CurveType,0))</f>
        <v>5.8475000000000001</v>
      </c>
      <c r="F213" s="50"/>
      <c r="G213" s="49">
        <f t="shared" si="109"/>
        <v>5.8475000000000001</v>
      </c>
      <c r="H213" s="61">
        <f t="shared" si="104"/>
        <v>0</v>
      </c>
      <c r="I213" s="49"/>
      <c r="J213" s="49">
        <f t="shared" si="110"/>
        <v>0</v>
      </c>
      <c r="K213" s="61"/>
      <c r="L213" s="49"/>
      <c r="M213" s="49"/>
      <c r="N213" s="49">
        <f t="shared" si="130"/>
        <v>5.4375</v>
      </c>
      <c r="O213" s="49">
        <f>Summary!$E$16</f>
        <v>5.7313275623318276</v>
      </c>
      <c r="P213" s="49"/>
      <c r="Q213" s="127">
        <f t="shared" si="105"/>
        <v>0.17</v>
      </c>
      <c r="R213" s="61">
        <f>Q213+Summary!$C$26</f>
        <v>0.17</v>
      </c>
      <c r="S213" s="61"/>
      <c r="T213" s="70">
        <f t="shared" si="111"/>
        <v>44531</v>
      </c>
      <c r="U213" s="69">
        <f t="shared" si="128"/>
        <v>7526</v>
      </c>
      <c r="W213" s="7">
        <f t="shared" si="112"/>
        <v>31</v>
      </c>
      <c r="X213" s="51">
        <f t="shared" si="113"/>
        <v>44531</v>
      </c>
      <c r="Y213" s="7">
        <f t="shared" si="114"/>
        <v>7526</v>
      </c>
      <c r="Z213" s="60">
        <f>VLOOKUP($A213,[3]!CurveTable,MATCH($Z$4,[3]!CurveType,0))</f>
        <v>6.72272179870856E-2</v>
      </c>
      <c r="AA213" s="55">
        <f t="shared" si="115"/>
        <v>0.25603299486751818</v>
      </c>
      <c r="AB213" s="7">
        <f t="shared" si="116"/>
        <v>1</v>
      </c>
      <c r="AC213" s="7">
        <f t="shared" si="117"/>
        <v>31</v>
      </c>
      <c r="AD213" s="43">
        <f t="shared" si="118"/>
        <v>9536638.141703805</v>
      </c>
      <c r="AE213" s="43">
        <f t="shared" si="119"/>
        <v>0</v>
      </c>
      <c r="AF213" s="43">
        <f t="shared" si="120"/>
        <v>9536638.141703805</v>
      </c>
      <c r="AG213" s="43">
        <f t="shared" si="121"/>
        <v>0</v>
      </c>
      <c r="AH213" s="43">
        <f t="shared" si="122"/>
        <v>0</v>
      </c>
      <c r="AI213" s="43">
        <f t="shared" si="123"/>
        <v>0</v>
      </c>
      <c r="AJ213" s="43">
        <f t="shared" si="124"/>
        <v>0</v>
      </c>
      <c r="AK213" s="43">
        <f t="shared" si="125"/>
        <v>0</v>
      </c>
      <c r="AL213" s="43">
        <f t="shared" si="126"/>
        <v>0</v>
      </c>
      <c r="AM213" s="53"/>
      <c r="AO213" s="14">
        <f>_xll.EURO(N213,O213,Z213,Z213,R213,U213,1,0)</f>
        <v>0.38397756289502044</v>
      </c>
      <c r="AP213" s="90">
        <f t="shared" si="127"/>
        <v>2445879.0950292828</v>
      </c>
      <c r="AQ213" s="7">
        <f>_xll.EURO(N213,O213,Z213,Z213,R213,U213,1,1)</f>
        <v>0.15632286462707484</v>
      </c>
      <c r="AR213" s="7">
        <f>AQ213+Put!AQ213</f>
        <v>0.2045941088445688</v>
      </c>
      <c r="AS213" s="90">
        <f t="shared" si="131"/>
        <v>1303233.5796294678</v>
      </c>
      <c r="AT213" s="42">
        <f t="shared" si="132"/>
        <v>130.32335796294677</v>
      </c>
    </row>
    <row r="214" spans="1:46">
      <c r="A214" s="47">
        <f t="shared" si="129"/>
        <v>44562</v>
      </c>
      <c r="B214" s="48">
        <f t="shared" si="106"/>
        <v>205479</v>
      </c>
      <c r="C214" s="40">
        <f t="shared" si="107"/>
        <v>6369849</v>
      </c>
      <c r="D214" s="40">
        <f t="shared" si="108"/>
        <v>1621538.3564097413</v>
      </c>
      <c r="E214" s="61">
        <f>VLOOKUP($A214,[3]!CurveTable,MATCH($E$4,[3]!CurveType,0))</f>
        <v>5.9375</v>
      </c>
      <c r="F214" s="50"/>
      <c r="G214" s="49">
        <f t="shared" si="109"/>
        <v>5.9375</v>
      </c>
      <c r="H214" s="61">
        <f t="shared" si="104"/>
        <v>0</v>
      </c>
      <c r="I214" s="49"/>
      <c r="J214" s="49">
        <f t="shared" si="110"/>
        <v>0</v>
      </c>
      <c r="K214" s="61"/>
      <c r="L214" s="49"/>
      <c r="M214" s="49"/>
      <c r="N214" s="49">
        <f t="shared" si="130"/>
        <v>5.5274999999999999</v>
      </c>
      <c r="O214" s="49">
        <f>Summary!$E$16</f>
        <v>5.7313275623318276</v>
      </c>
      <c r="P214" s="49"/>
      <c r="Q214" s="127">
        <f t="shared" si="105"/>
        <v>0.17</v>
      </c>
      <c r="R214" s="61">
        <f>Q214+Summary!$C$26</f>
        <v>0.17</v>
      </c>
      <c r="S214" s="61"/>
      <c r="T214" s="70">
        <f t="shared" si="111"/>
        <v>44562</v>
      </c>
      <c r="U214" s="69">
        <f t="shared" si="128"/>
        <v>7557</v>
      </c>
      <c r="W214" s="7">
        <f t="shared" si="112"/>
        <v>31</v>
      </c>
      <c r="X214" s="51">
        <f t="shared" si="113"/>
        <v>44562</v>
      </c>
      <c r="Y214" s="7">
        <f t="shared" si="114"/>
        <v>7557</v>
      </c>
      <c r="Z214" s="60">
        <f>VLOOKUP($A214,[3]!CurveTable,MATCH($Z$4,[3]!CurveType,0))</f>
        <v>6.7234187327938497E-2</v>
      </c>
      <c r="AA214" s="55">
        <f t="shared" si="115"/>
        <v>0.25456464610224533</v>
      </c>
      <c r="AB214" s="7">
        <f t="shared" si="116"/>
        <v>1</v>
      </c>
      <c r="AC214" s="7">
        <f t="shared" si="117"/>
        <v>31</v>
      </c>
      <c r="AD214" s="43">
        <f t="shared" si="118"/>
        <v>9627883.9911828395</v>
      </c>
      <c r="AE214" s="43">
        <f t="shared" si="119"/>
        <v>0</v>
      </c>
      <c r="AF214" s="43">
        <f t="shared" si="120"/>
        <v>9627883.9911828395</v>
      </c>
      <c r="AG214" s="43">
        <f t="shared" si="121"/>
        <v>0</v>
      </c>
      <c r="AH214" s="43">
        <f t="shared" si="122"/>
        <v>0</v>
      </c>
      <c r="AI214" s="43">
        <f t="shared" si="123"/>
        <v>0</v>
      </c>
      <c r="AJ214" s="43">
        <f t="shared" si="124"/>
        <v>0</v>
      </c>
      <c r="AK214" s="43">
        <f t="shared" si="125"/>
        <v>0</v>
      </c>
      <c r="AL214" s="43">
        <f t="shared" si="126"/>
        <v>0</v>
      </c>
      <c r="AM214" s="53"/>
      <c r="AO214" s="14">
        <f>_xll.EURO(N214,O214,Z214,Z214,R214,U214,1,0)</f>
        <v>0.39663756653137139</v>
      </c>
      <c r="AP214" s="90">
        <f t="shared" si="127"/>
        <v>2526521.4065322895</v>
      </c>
      <c r="AQ214" s="7">
        <f>_xll.EURO(N214,O214,Z214,Z214,R214,U214,1,1)</f>
        <v>0.15749526757895149</v>
      </c>
      <c r="AR214" s="7">
        <f>AQ214+Put!AQ214</f>
        <v>0.20406466863186637</v>
      </c>
      <c r="AS214" s="90">
        <f t="shared" si="131"/>
        <v>1299861.1254200253</v>
      </c>
      <c r="AT214" s="42">
        <f t="shared" si="132"/>
        <v>129.98611254200253</v>
      </c>
    </row>
    <row r="215" spans="1:46">
      <c r="A215" s="47">
        <f t="shared" si="129"/>
        <v>44593</v>
      </c>
      <c r="B215" s="48">
        <f t="shared" si="106"/>
        <v>205479</v>
      </c>
      <c r="C215" s="40">
        <f t="shared" si="107"/>
        <v>5753412</v>
      </c>
      <c r="D215" s="40">
        <f t="shared" si="108"/>
        <v>1456214.0575858341</v>
      </c>
      <c r="E215" s="61">
        <f>VLOOKUP($A215,[3]!CurveTable,MATCH($E$4,[3]!CurveType,0))</f>
        <v>5.8174999999999999</v>
      </c>
      <c r="F215" s="50"/>
      <c r="G215" s="49">
        <f t="shared" si="109"/>
        <v>5.8174999999999999</v>
      </c>
      <c r="H215" s="61">
        <f t="shared" si="104"/>
        <v>0</v>
      </c>
      <c r="I215" s="49"/>
      <c r="J215" s="49">
        <f t="shared" si="110"/>
        <v>0</v>
      </c>
      <c r="K215" s="61"/>
      <c r="L215" s="49"/>
      <c r="M215" s="49"/>
      <c r="N215" s="49">
        <f t="shared" si="130"/>
        <v>5.4074999999999998</v>
      </c>
      <c r="O215" s="49">
        <f>Summary!$E$16</f>
        <v>5.7313275623318276</v>
      </c>
      <c r="P215" s="49"/>
      <c r="Q215" s="127">
        <f t="shared" si="105"/>
        <v>0.17</v>
      </c>
      <c r="R215" s="61">
        <f>Q215+Summary!$C$26</f>
        <v>0.17</v>
      </c>
      <c r="S215" s="61"/>
      <c r="T215" s="70">
        <f t="shared" si="111"/>
        <v>44593</v>
      </c>
      <c r="U215" s="69">
        <f t="shared" si="128"/>
        <v>7588</v>
      </c>
      <c r="W215" s="7">
        <f t="shared" si="112"/>
        <v>28</v>
      </c>
      <c r="X215" s="51">
        <f t="shared" si="113"/>
        <v>44593</v>
      </c>
      <c r="Y215" s="7">
        <f t="shared" si="114"/>
        <v>7588</v>
      </c>
      <c r="Z215" s="60">
        <f>VLOOKUP($A215,[3]!CurveTable,MATCH($Z$4,[3]!CurveType,0))</f>
        <v>6.7241156668808297E-2</v>
      </c>
      <c r="AA215" s="55">
        <f t="shared" si="115"/>
        <v>0.25310442874347155</v>
      </c>
      <c r="AB215" s="7">
        <f t="shared" si="116"/>
        <v>1</v>
      </c>
      <c r="AC215" s="7">
        <f t="shared" si="117"/>
        <v>28</v>
      </c>
      <c r="AD215" s="43">
        <f t="shared" si="118"/>
        <v>8471525.2800055891</v>
      </c>
      <c r="AE215" s="43">
        <f t="shared" si="119"/>
        <v>0</v>
      </c>
      <c r="AF215" s="43">
        <f t="shared" si="120"/>
        <v>8471525.2800055891</v>
      </c>
      <c r="AG215" s="43">
        <f t="shared" si="121"/>
        <v>0</v>
      </c>
      <c r="AH215" s="43">
        <f t="shared" si="122"/>
        <v>0</v>
      </c>
      <c r="AI215" s="43">
        <f t="shared" si="123"/>
        <v>0</v>
      </c>
      <c r="AJ215" s="43">
        <f t="shared" si="124"/>
        <v>0</v>
      </c>
      <c r="AK215" s="43">
        <f t="shared" si="125"/>
        <v>0</v>
      </c>
      <c r="AL215" s="43">
        <f t="shared" si="126"/>
        <v>0</v>
      </c>
      <c r="AM215" s="53"/>
      <c r="AO215" s="14">
        <f>_xll.EURO(N215,O215,Z215,Z215,R215,U215,1,0)</f>
        <v>0.3764982734125355</v>
      </c>
      <c r="AP215" s="90">
        <f t="shared" si="127"/>
        <v>2166149.6842309628</v>
      </c>
      <c r="AQ215" s="7">
        <f>_xll.EURO(N215,O215,Z215,Z215,R215,U215,1,1)</f>
        <v>0.15400902628618982</v>
      </c>
      <c r="AR215" s="7">
        <f>AQ215+Put!AQ215</f>
        <v>0.2022301937966198</v>
      </c>
      <c r="AS215" s="90">
        <f t="shared" si="131"/>
        <v>1163513.6237517979</v>
      </c>
      <c r="AT215" s="42">
        <f t="shared" si="132"/>
        <v>116.35136237517979</v>
      </c>
    </row>
    <row r="216" spans="1:46">
      <c r="A216" s="47">
        <f t="shared" si="129"/>
        <v>44621</v>
      </c>
      <c r="B216" s="48">
        <f t="shared" si="106"/>
        <v>205479</v>
      </c>
      <c r="C216" s="40">
        <f t="shared" si="107"/>
        <v>6369849</v>
      </c>
      <c r="D216" s="40">
        <f t="shared" si="108"/>
        <v>1603880.0503735635</v>
      </c>
      <c r="E216" s="61">
        <f>VLOOKUP($A216,[3]!CurveTable,MATCH($E$4,[3]!CurveType,0))</f>
        <v>5.6785000000000005</v>
      </c>
      <c r="F216" s="50"/>
      <c r="G216" s="49">
        <f t="shared" si="109"/>
        <v>5.6785000000000005</v>
      </c>
      <c r="H216" s="61">
        <f t="shared" si="104"/>
        <v>0</v>
      </c>
      <c r="I216" s="49"/>
      <c r="J216" s="49">
        <f t="shared" si="110"/>
        <v>0</v>
      </c>
      <c r="K216" s="61"/>
      <c r="L216" s="49"/>
      <c r="M216" s="49"/>
      <c r="N216" s="49">
        <f t="shared" si="130"/>
        <v>5.2685000000000004</v>
      </c>
      <c r="O216" s="49">
        <f>Summary!$E$16</f>
        <v>5.7313275623318276</v>
      </c>
      <c r="P216" s="49"/>
      <c r="Q216" s="127">
        <f t="shared" si="105"/>
        <v>0.17</v>
      </c>
      <c r="R216" s="61">
        <f>Q216+Summary!$C$26</f>
        <v>0.17</v>
      </c>
      <c r="S216" s="61"/>
      <c r="T216" s="70">
        <f t="shared" si="111"/>
        <v>44621</v>
      </c>
      <c r="U216" s="69">
        <f t="shared" si="128"/>
        <v>7616</v>
      </c>
      <c r="W216" s="7">
        <f t="shared" si="112"/>
        <v>31</v>
      </c>
      <c r="X216" s="51">
        <f t="shared" si="113"/>
        <v>44621</v>
      </c>
      <c r="Y216" s="7">
        <f t="shared" si="114"/>
        <v>7616</v>
      </c>
      <c r="Z216" s="60">
        <f>VLOOKUP($A216,[3]!CurveTable,MATCH($Z$4,[3]!CurveType,0))</f>
        <v>6.7247451557349402E-2</v>
      </c>
      <c r="AA216" s="55">
        <f t="shared" si="115"/>
        <v>0.25179247583004927</v>
      </c>
      <c r="AB216" s="7">
        <f t="shared" si="116"/>
        <v>1</v>
      </c>
      <c r="AC216" s="7">
        <f t="shared" si="117"/>
        <v>31</v>
      </c>
      <c r="AD216" s="43">
        <f t="shared" si="118"/>
        <v>9107632.8660462815</v>
      </c>
      <c r="AE216" s="43">
        <f t="shared" si="119"/>
        <v>0</v>
      </c>
      <c r="AF216" s="43">
        <f t="shared" si="120"/>
        <v>9107632.8660462815</v>
      </c>
      <c r="AG216" s="43">
        <f t="shared" si="121"/>
        <v>0</v>
      </c>
      <c r="AH216" s="43">
        <f t="shared" si="122"/>
        <v>0</v>
      </c>
      <c r="AI216" s="43">
        <f t="shared" si="123"/>
        <v>0</v>
      </c>
      <c r="AJ216" s="43">
        <f t="shared" si="124"/>
        <v>0</v>
      </c>
      <c r="AK216" s="43">
        <f t="shared" si="125"/>
        <v>0</v>
      </c>
      <c r="AL216" s="43">
        <f t="shared" si="126"/>
        <v>0</v>
      </c>
      <c r="AM216" s="53"/>
      <c r="AO216" s="14">
        <f>_xll.EURO(N216,O216,Z216,Z216,R216,U216,1,0)</f>
        <v>0.35414758307598226</v>
      </c>
      <c r="AP216" s="90">
        <f t="shared" si="127"/>
        <v>2255866.6279089628</v>
      </c>
      <c r="AQ216" s="7">
        <f>_xll.EURO(N216,O216,Z216,Z216,R216,U216,1,1)</f>
        <v>0.15012551823343934</v>
      </c>
      <c r="AR216" s="7">
        <f>AQ216+Put!AQ216</f>
        <v>0.20041132996605876</v>
      </c>
      <c r="AS216" s="90">
        <f t="shared" si="131"/>
        <v>1276589.9097729693</v>
      </c>
      <c r="AT216" s="42">
        <f t="shared" si="132"/>
        <v>127.65899097729694</v>
      </c>
    </row>
    <row r="217" spans="1:46">
      <c r="A217" s="47">
        <f t="shared" si="129"/>
        <v>44652</v>
      </c>
      <c r="B217" s="48">
        <f t="shared" si="106"/>
        <v>205479</v>
      </c>
      <c r="C217" s="40">
        <f t="shared" si="107"/>
        <v>6164370</v>
      </c>
      <c r="D217" s="40">
        <f t="shared" si="108"/>
        <v>1543235.3268835896</v>
      </c>
      <c r="E217" s="61">
        <f>VLOOKUP($A217,[3]!CurveTable,MATCH($E$4,[3]!CurveType,0))</f>
        <v>5.5085000000000006</v>
      </c>
      <c r="F217" s="50"/>
      <c r="G217" s="49">
        <f t="shared" si="109"/>
        <v>5.5085000000000006</v>
      </c>
      <c r="H217" s="61">
        <f t="shared" si="104"/>
        <v>0</v>
      </c>
      <c r="I217" s="49"/>
      <c r="J217" s="49">
        <f t="shared" si="110"/>
        <v>0</v>
      </c>
      <c r="K217" s="61"/>
      <c r="L217" s="49"/>
      <c r="M217" s="49"/>
      <c r="N217" s="49">
        <f t="shared" si="130"/>
        <v>5.0985000000000005</v>
      </c>
      <c r="O217" s="49">
        <f>Summary!$E$16</f>
        <v>5.7313275623318276</v>
      </c>
      <c r="P217" s="49"/>
      <c r="Q217" s="127">
        <f t="shared" si="105"/>
        <v>0.17</v>
      </c>
      <c r="R217" s="61">
        <f>Q217+Summary!$C$26</f>
        <v>0.17</v>
      </c>
      <c r="S217" s="61"/>
      <c r="T217" s="70">
        <f t="shared" si="111"/>
        <v>44652</v>
      </c>
      <c r="U217" s="69">
        <f t="shared" si="128"/>
        <v>7647</v>
      </c>
      <c r="W217" s="7">
        <f t="shared" si="112"/>
        <v>30</v>
      </c>
      <c r="X217" s="51">
        <f t="shared" si="113"/>
        <v>44652</v>
      </c>
      <c r="Y217" s="7">
        <f t="shared" si="114"/>
        <v>7647</v>
      </c>
      <c r="Z217" s="60">
        <f>VLOOKUP($A217,[3]!CurveTable,MATCH($Z$4,[3]!CurveType,0))</f>
        <v>6.7254420898249304E-2</v>
      </c>
      <c r="AA217" s="55">
        <f t="shared" si="115"/>
        <v>0.25034761490364621</v>
      </c>
      <c r="AB217" s="7">
        <f t="shared" si="116"/>
        <v>1</v>
      </c>
      <c r="AC217" s="7">
        <f t="shared" si="117"/>
        <v>30</v>
      </c>
      <c r="AD217" s="43">
        <f t="shared" si="118"/>
        <v>8500911.7981382553</v>
      </c>
      <c r="AE217" s="43">
        <f t="shared" si="119"/>
        <v>0</v>
      </c>
      <c r="AF217" s="43">
        <f t="shared" si="120"/>
        <v>8500911.7981382553</v>
      </c>
      <c r="AG217" s="43">
        <f t="shared" si="121"/>
        <v>0</v>
      </c>
      <c r="AH217" s="43">
        <f t="shared" si="122"/>
        <v>0</v>
      </c>
      <c r="AI217" s="43">
        <f t="shared" si="123"/>
        <v>0</v>
      </c>
      <c r="AJ217" s="43">
        <f t="shared" si="124"/>
        <v>0</v>
      </c>
      <c r="AK217" s="43">
        <f t="shared" si="125"/>
        <v>0</v>
      </c>
      <c r="AL217" s="43">
        <f t="shared" si="126"/>
        <v>0</v>
      </c>
      <c r="AM217" s="53"/>
      <c r="AO217" s="14">
        <f>_xll.EURO(N217,O217,Z217,Z217,R217,U217,1,0)</f>
        <v>0.3278081381012658</v>
      </c>
      <c r="AP217" s="90">
        <f t="shared" si="127"/>
        <v>2020730.6522672998</v>
      </c>
      <c r="AQ217" s="7">
        <f>_xll.EURO(N217,O217,Z217,Z217,R217,U217,1,1)</f>
        <v>0.14536572875264867</v>
      </c>
      <c r="AR217" s="7">
        <f>AQ217+Put!AQ217</f>
        <v>0.19834112976571633</v>
      </c>
      <c r="AS217" s="90">
        <f t="shared" si="131"/>
        <v>1222648.1100938888</v>
      </c>
      <c r="AT217" s="42">
        <f t="shared" si="132"/>
        <v>122.26481100938888</v>
      </c>
    </row>
    <row r="218" spans="1:46">
      <c r="A218" s="47">
        <f t="shared" si="129"/>
        <v>44682</v>
      </c>
      <c r="B218" s="48">
        <f t="shared" si="106"/>
        <v>205479</v>
      </c>
      <c r="C218" s="40">
        <f t="shared" si="107"/>
        <v>6369849</v>
      </c>
      <c r="D218" s="40">
        <f t="shared" si="108"/>
        <v>1585818.4075135894</v>
      </c>
      <c r="E218" s="61">
        <f>VLOOKUP($A218,[3]!CurveTable,MATCH($E$4,[3]!CurveType,0))</f>
        <v>5.5674999999999999</v>
      </c>
      <c r="F218" s="50"/>
      <c r="G218" s="49">
        <f t="shared" si="109"/>
        <v>5.5674999999999999</v>
      </c>
      <c r="H218" s="61">
        <f t="shared" si="104"/>
        <v>0</v>
      </c>
      <c r="I218" s="49"/>
      <c r="J218" s="49">
        <f t="shared" si="110"/>
        <v>0</v>
      </c>
      <c r="K218" s="61"/>
      <c r="L218" s="49"/>
      <c r="M218" s="49"/>
      <c r="N218" s="49">
        <f t="shared" si="130"/>
        <v>5.1574999999999998</v>
      </c>
      <c r="O218" s="49">
        <f>Summary!$E$16</f>
        <v>5.7313275623318276</v>
      </c>
      <c r="P218" s="49"/>
      <c r="Q218" s="127">
        <f t="shared" si="105"/>
        <v>0.17</v>
      </c>
      <c r="R218" s="61">
        <f>Q218+Summary!$C$26</f>
        <v>0.17</v>
      </c>
      <c r="S218" s="61"/>
      <c r="T218" s="70">
        <f t="shared" si="111"/>
        <v>44682</v>
      </c>
      <c r="U218" s="69">
        <f t="shared" si="128"/>
        <v>7677</v>
      </c>
      <c r="W218" s="7">
        <f t="shared" si="112"/>
        <v>31</v>
      </c>
      <c r="X218" s="51">
        <f t="shared" si="113"/>
        <v>44682</v>
      </c>
      <c r="Y218" s="7">
        <f t="shared" si="114"/>
        <v>7677</v>
      </c>
      <c r="Z218" s="60">
        <f>VLOOKUP($A218,[3]!CurveTable,MATCH($Z$4,[3]!CurveType,0))</f>
        <v>6.7261165421716104E-2</v>
      </c>
      <c r="AA218" s="55">
        <f t="shared" si="115"/>
        <v>0.24895698587416898</v>
      </c>
      <c r="AB218" s="7">
        <f t="shared" si="116"/>
        <v>1</v>
      </c>
      <c r="AC218" s="7">
        <f t="shared" si="117"/>
        <v>31</v>
      </c>
      <c r="AD218" s="43">
        <f t="shared" si="118"/>
        <v>8829043.9838319086</v>
      </c>
      <c r="AE218" s="43">
        <f t="shared" si="119"/>
        <v>0</v>
      </c>
      <c r="AF218" s="43">
        <f t="shared" si="120"/>
        <v>8829043.9838319086</v>
      </c>
      <c r="AG218" s="43">
        <f t="shared" si="121"/>
        <v>0</v>
      </c>
      <c r="AH218" s="43">
        <f t="shared" si="122"/>
        <v>0</v>
      </c>
      <c r="AI218" s="43">
        <f t="shared" si="123"/>
        <v>0</v>
      </c>
      <c r="AJ218" s="43">
        <f t="shared" si="124"/>
        <v>0</v>
      </c>
      <c r="AK218" s="43">
        <f t="shared" si="125"/>
        <v>0</v>
      </c>
      <c r="AL218" s="43">
        <f t="shared" si="126"/>
        <v>0</v>
      </c>
      <c r="AM218" s="53"/>
      <c r="AO218" s="14">
        <f>_xll.EURO(N218,O218,Z218,Z218,R218,U218,1,0)</f>
        <v>0.33526408864247814</v>
      </c>
      <c r="AP218" s="90">
        <f t="shared" si="127"/>
        <v>2135581.6197752007</v>
      </c>
      <c r="AQ218" s="7">
        <f>_xll.EURO(N218,O218,Z218,Z218,R218,U218,1,1)</f>
        <v>0.14603353699368299</v>
      </c>
      <c r="AR218" s="7">
        <f>AQ218+Put!AQ218</f>
        <v>0.19766287330205856</v>
      </c>
      <c r="AS218" s="90">
        <f t="shared" si="131"/>
        <v>1259082.6558402444</v>
      </c>
      <c r="AT218" s="42">
        <f t="shared" si="132"/>
        <v>125.90826558402443</v>
      </c>
    </row>
    <row r="219" spans="1:46">
      <c r="A219" s="47">
        <f t="shared" si="129"/>
        <v>44713</v>
      </c>
      <c r="B219" s="48">
        <f t="shared" si="106"/>
        <v>205479</v>
      </c>
      <c r="C219" s="40">
        <f t="shared" si="107"/>
        <v>6164370</v>
      </c>
      <c r="D219" s="40">
        <f t="shared" si="108"/>
        <v>1525853.18245582</v>
      </c>
      <c r="E219" s="61">
        <f>VLOOKUP($A219,[3]!CurveTable,MATCH($E$4,[3]!CurveType,0))</f>
        <v>5.6074999999999999</v>
      </c>
      <c r="F219" s="50"/>
      <c r="G219" s="49">
        <f t="shared" si="109"/>
        <v>5.6074999999999999</v>
      </c>
      <c r="H219" s="61">
        <f t="shared" si="104"/>
        <v>0</v>
      </c>
      <c r="I219" s="49"/>
      <c r="J219" s="49">
        <f t="shared" si="110"/>
        <v>0</v>
      </c>
      <c r="K219" s="61"/>
      <c r="L219" s="49"/>
      <c r="M219" s="49"/>
      <c r="N219" s="49">
        <f t="shared" si="130"/>
        <v>5.1974999999999998</v>
      </c>
      <c r="O219" s="49">
        <f>Summary!$E$16</f>
        <v>5.7313275623318276</v>
      </c>
      <c r="P219" s="49"/>
      <c r="Q219" s="127">
        <f t="shared" si="105"/>
        <v>0.17</v>
      </c>
      <c r="R219" s="61">
        <f>Q219+Summary!$C$26</f>
        <v>0.17</v>
      </c>
      <c r="S219" s="61"/>
      <c r="T219" s="70">
        <f t="shared" si="111"/>
        <v>44713</v>
      </c>
      <c r="U219" s="69">
        <f t="shared" si="128"/>
        <v>7708</v>
      </c>
      <c r="W219" s="7">
        <f t="shared" si="112"/>
        <v>30</v>
      </c>
      <c r="X219" s="51">
        <f t="shared" si="113"/>
        <v>44713</v>
      </c>
      <c r="Y219" s="7">
        <f t="shared" si="114"/>
        <v>7708</v>
      </c>
      <c r="Z219" s="60">
        <f>VLOOKUP($A219,[3]!CurveTable,MATCH($Z$4,[3]!CurveType,0))</f>
        <v>6.7268134762647605E-2</v>
      </c>
      <c r="AA219" s="55">
        <f t="shared" si="115"/>
        <v>0.24752783860407795</v>
      </c>
      <c r="AB219" s="7">
        <f t="shared" si="116"/>
        <v>1</v>
      </c>
      <c r="AC219" s="7">
        <f t="shared" si="117"/>
        <v>30</v>
      </c>
      <c r="AD219" s="43">
        <f t="shared" si="118"/>
        <v>8556221.7206210103</v>
      </c>
      <c r="AE219" s="43">
        <f t="shared" si="119"/>
        <v>0</v>
      </c>
      <c r="AF219" s="43">
        <f t="shared" si="120"/>
        <v>8556221.7206210103</v>
      </c>
      <c r="AG219" s="43">
        <f t="shared" si="121"/>
        <v>0</v>
      </c>
      <c r="AH219" s="43">
        <f t="shared" si="122"/>
        <v>0</v>
      </c>
      <c r="AI219" s="43">
        <f t="shared" si="123"/>
        <v>0</v>
      </c>
      <c r="AJ219" s="43">
        <f t="shared" si="124"/>
        <v>0</v>
      </c>
      <c r="AK219" s="43">
        <f t="shared" si="125"/>
        <v>0</v>
      </c>
      <c r="AL219" s="43">
        <f t="shared" si="126"/>
        <v>0</v>
      </c>
      <c r="AM219" s="53"/>
      <c r="AO219" s="14">
        <f>_xll.EURO(N219,O219,Z219,Z219,R219,U219,1,0)</f>
        <v>0.33989340635202903</v>
      </c>
      <c r="AP219" s="90">
        <f t="shared" si="127"/>
        <v>2095228.7173142571</v>
      </c>
      <c r="AQ219" s="7">
        <f>_xll.EURO(N219,O219,Z219,Z219,R219,U219,1,1)</f>
        <v>0.14620229798275949</v>
      </c>
      <c r="AR219" s="7">
        <f>AQ219+Put!AQ219</f>
        <v>0.19684173504823951</v>
      </c>
      <c r="AS219" s="90">
        <f t="shared" si="131"/>
        <v>1213405.2862793163</v>
      </c>
      <c r="AT219" s="42">
        <f t="shared" si="132"/>
        <v>121.34052862793163</v>
      </c>
    </row>
    <row r="220" spans="1:46">
      <c r="A220" s="47">
        <f t="shared" si="129"/>
        <v>44743</v>
      </c>
      <c r="B220" s="48">
        <f t="shared" si="106"/>
        <v>205479</v>
      </c>
      <c r="C220" s="40">
        <f t="shared" si="107"/>
        <v>6369849</v>
      </c>
      <c r="D220" s="40">
        <f t="shared" si="108"/>
        <v>1567953.2150358749</v>
      </c>
      <c r="E220" s="61">
        <f>VLOOKUP($A220,[3]!CurveTable,MATCH($E$4,[3]!CurveType,0))</f>
        <v>5.6524999999999999</v>
      </c>
      <c r="F220" s="50"/>
      <c r="G220" s="49">
        <f t="shared" si="109"/>
        <v>5.6524999999999999</v>
      </c>
      <c r="H220" s="61">
        <f t="shared" si="104"/>
        <v>0</v>
      </c>
      <c r="I220" s="49"/>
      <c r="J220" s="49">
        <f t="shared" si="110"/>
        <v>0</v>
      </c>
      <c r="K220" s="61"/>
      <c r="L220" s="49"/>
      <c r="M220" s="49"/>
      <c r="N220" s="49">
        <f t="shared" si="130"/>
        <v>5.2424999999999997</v>
      </c>
      <c r="O220" s="49">
        <f>Summary!$E$16</f>
        <v>5.7313275623318276</v>
      </c>
      <c r="P220" s="49"/>
      <c r="Q220" s="127">
        <f t="shared" si="105"/>
        <v>0.17</v>
      </c>
      <c r="R220" s="61">
        <f>Q220+Summary!$C$26</f>
        <v>0.17</v>
      </c>
      <c r="S220" s="61"/>
      <c r="T220" s="70">
        <f t="shared" si="111"/>
        <v>44743</v>
      </c>
      <c r="U220" s="69">
        <f t="shared" si="128"/>
        <v>7738</v>
      </c>
      <c r="W220" s="7">
        <f t="shared" si="112"/>
        <v>31</v>
      </c>
      <c r="X220" s="51">
        <f t="shared" si="113"/>
        <v>44743</v>
      </c>
      <c r="Y220" s="7">
        <f t="shared" si="114"/>
        <v>7738</v>
      </c>
      <c r="Z220" s="60">
        <f>VLOOKUP($A220,[3]!CurveTable,MATCH($Z$4,[3]!CurveType,0))</f>
        <v>6.7274879286145506E-2</v>
      </c>
      <c r="AA220" s="55">
        <f t="shared" si="115"/>
        <v>0.24615233658378322</v>
      </c>
      <c r="AB220" s="7">
        <f t="shared" si="116"/>
        <v>1</v>
      </c>
      <c r="AC220" s="7">
        <f t="shared" si="117"/>
        <v>31</v>
      </c>
      <c r="AD220" s="43">
        <f t="shared" si="118"/>
        <v>8862855.547990283</v>
      </c>
      <c r="AE220" s="43">
        <f t="shared" si="119"/>
        <v>0</v>
      </c>
      <c r="AF220" s="43">
        <f t="shared" si="120"/>
        <v>8862855.547990283</v>
      </c>
      <c r="AG220" s="43">
        <f t="shared" si="121"/>
        <v>0</v>
      </c>
      <c r="AH220" s="43">
        <f t="shared" si="122"/>
        <v>0</v>
      </c>
      <c r="AI220" s="43">
        <f t="shared" si="123"/>
        <v>0</v>
      </c>
      <c r="AJ220" s="43">
        <f t="shared" si="124"/>
        <v>0</v>
      </c>
      <c r="AK220" s="43">
        <f t="shared" si="125"/>
        <v>0</v>
      </c>
      <c r="AL220" s="43">
        <f t="shared" si="126"/>
        <v>0</v>
      </c>
      <c r="AM220" s="53"/>
      <c r="AO220" s="14">
        <f>_xll.EURO(N220,O220,Z220,Z220,R220,U220,1,0)</f>
        <v>0.34527208521603681</v>
      </c>
      <c r="AP220" s="90">
        <f t="shared" si="127"/>
        <v>2199331.0467412868</v>
      </c>
      <c r="AQ220" s="7">
        <f>_xll.EURO(N220,O220,Z220,Z220,R220,U220,1,1)</f>
        <v>0.14648726326618469</v>
      </c>
      <c r="AR220" s="7">
        <f>AQ220+Put!AQ220</f>
        <v>0.1960852270147857</v>
      </c>
      <c r="AS220" s="90">
        <f t="shared" si="131"/>
        <v>1249033.2872149057</v>
      </c>
      <c r="AT220" s="42">
        <f t="shared" si="132"/>
        <v>124.90332872149057</v>
      </c>
    </row>
    <row r="221" spans="1:46" ht="13.5" thickBot="1">
      <c r="A221" s="47">
        <f t="shared" si="129"/>
        <v>44774</v>
      </c>
      <c r="B221" s="48">
        <f t="shared" si="106"/>
        <v>205479</v>
      </c>
      <c r="C221" s="40">
        <f t="shared" si="107"/>
        <v>6369849</v>
      </c>
      <c r="D221" s="40">
        <f t="shared" si="108"/>
        <v>1558948.8090709231</v>
      </c>
      <c r="E221" s="61">
        <f>VLOOKUP($A221,[3]!CurveTable,MATCH($E$4,[3]!CurveType,0))</f>
        <v>5.6875</v>
      </c>
      <c r="F221" s="50"/>
      <c r="G221" s="49">
        <f t="shared" si="109"/>
        <v>5.6875</v>
      </c>
      <c r="H221" s="61">
        <f t="shared" ref="H221:H248" si="133">H220</f>
        <v>0</v>
      </c>
      <c r="I221" s="49"/>
      <c r="J221" s="49">
        <f t="shared" si="110"/>
        <v>0</v>
      </c>
      <c r="K221" s="61"/>
      <c r="L221" s="49"/>
      <c r="M221" s="49"/>
      <c r="N221" s="49">
        <f t="shared" si="130"/>
        <v>5.2774999999999999</v>
      </c>
      <c r="O221" s="49">
        <f>Summary!$E$16</f>
        <v>5.7313275623318276</v>
      </c>
      <c r="P221" s="49"/>
      <c r="Q221" s="127">
        <f t="shared" si="105"/>
        <v>0.17</v>
      </c>
      <c r="R221" s="61">
        <f>Q221+Summary!$C$26</f>
        <v>0.17</v>
      </c>
      <c r="S221" s="61"/>
      <c r="T221" s="70">
        <f t="shared" si="111"/>
        <v>44774</v>
      </c>
      <c r="U221" s="69">
        <f t="shared" si="128"/>
        <v>7769</v>
      </c>
      <c r="W221" s="7">
        <f t="shared" si="112"/>
        <v>31</v>
      </c>
      <c r="X221" s="51">
        <f t="shared" si="113"/>
        <v>44774</v>
      </c>
      <c r="Y221" s="7">
        <f t="shared" si="114"/>
        <v>7769</v>
      </c>
      <c r="Z221" s="60">
        <f>VLOOKUP($A221,[3]!CurveTable,MATCH($Z$4,[3]!CurveType,0))</f>
        <v>6.7281848627108495E-2</v>
      </c>
      <c r="AA221" s="55">
        <f t="shared" si="115"/>
        <v>0.24473873855893966</v>
      </c>
      <c r="AB221" s="7">
        <f t="shared" si="116"/>
        <v>1</v>
      </c>
      <c r="AC221" s="7">
        <f t="shared" si="117"/>
        <v>31</v>
      </c>
      <c r="AD221" s="43">
        <f t="shared" si="118"/>
        <v>8866521.3515908755</v>
      </c>
      <c r="AE221" s="43">
        <f t="shared" si="119"/>
        <v>0</v>
      </c>
      <c r="AF221" s="43">
        <f t="shared" si="120"/>
        <v>8866521.3515908755</v>
      </c>
      <c r="AG221" s="43">
        <f t="shared" si="121"/>
        <v>0</v>
      </c>
      <c r="AH221" s="43">
        <f t="shared" si="122"/>
        <v>0</v>
      </c>
      <c r="AI221" s="43">
        <f t="shared" si="123"/>
        <v>0</v>
      </c>
      <c r="AJ221" s="43">
        <f t="shared" si="124"/>
        <v>0</v>
      </c>
      <c r="AK221" s="43">
        <f t="shared" si="125"/>
        <v>0</v>
      </c>
      <c r="AL221" s="43">
        <f t="shared" si="126"/>
        <v>0</v>
      </c>
      <c r="AM221" s="53"/>
      <c r="AO221" s="14">
        <f>_xll.EURO(N221,O221,Z221,Z221,R221,U221,1,0)</f>
        <v>0.34912252628290047</v>
      </c>
      <c r="AP221" s="90">
        <f t="shared" si="127"/>
        <v>2223857.7749206075</v>
      </c>
      <c r="AQ221" s="7">
        <f>_xll.EURO(N221,O221,Z221,Z221,R221,U221,1,1)</f>
        <v>0.14650202119165015</v>
      </c>
      <c r="AR221" s="7">
        <f>AQ221+Put!AQ221</f>
        <v>0.1952386523279977</v>
      </c>
      <c r="AS221" s="90">
        <f t="shared" si="131"/>
        <v>1243640.7342928438</v>
      </c>
      <c r="AT221" s="42">
        <f t="shared" si="132"/>
        <v>124.36407342928439</v>
      </c>
    </row>
    <row r="222" spans="1:46">
      <c r="A222" s="47">
        <f t="shared" si="129"/>
        <v>44805</v>
      </c>
      <c r="B222" s="48">
        <f t="shared" si="106"/>
        <v>205479</v>
      </c>
      <c r="C222" s="40">
        <f t="shared" si="107"/>
        <v>6164370</v>
      </c>
      <c r="D222" s="40">
        <f t="shared" si="108"/>
        <v>1498661.605020406</v>
      </c>
      <c r="E222" s="126">
        <f>E210*1.02</f>
        <v>5.6992500000000001</v>
      </c>
      <c r="F222" s="50"/>
      <c r="G222" s="49">
        <f t="shared" si="109"/>
        <v>5.6992500000000001</v>
      </c>
      <c r="H222" s="61">
        <f t="shared" si="133"/>
        <v>0</v>
      </c>
      <c r="I222" s="49"/>
      <c r="J222" s="49">
        <f t="shared" si="110"/>
        <v>0</v>
      </c>
      <c r="K222" s="61"/>
      <c r="L222" s="49"/>
      <c r="M222" s="49"/>
      <c r="N222" s="49">
        <f t="shared" si="130"/>
        <v>5.28925</v>
      </c>
      <c r="O222" s="49">
        <f>Summary!$E$16</f>
        <v>5.7313275623318276</v>
      </c>
      <c r="P222" s="49"/>
      <c r="Q222" s="127">
        <f t="shared" si="105"/>
        <v>0.17</v>
      </c>
      <c r="R222" s="61">
        <f>Q222+Summary!$C$26</f>
        <v>0.17</v>
      </c>
      <c r="S222" s="61"/>
      <c r="T222" s="70">
        <f t="shared" si="111"/>
        <v>44805</v>
      </c>
      <c r="U222" s="69">
        <f t="shared" si="128"/>
        <v>7800</v>
      </c>
      <c r="W222" s="7">
        <f t="shared" si="112"/>
        <v>30</v>
      </c>
      <c r="X222" s="51">
        <f t="shared" si="113"/>
        <v>44805</v>
      </c>
      <c r="Y222" s="7">
        <f t="shared" si="114"/>
        <v>7800</v>
      </c>
      <c r="Z222" s="126">
        <f t="shared" ref="Z222:Z249" si="134">Z221+0.00005</f>
        <v>6.733184862710849E-2</v>
      </c>
      <c r="AA222" s="55">
        <f t="shared" si="115"/>
        <v>0.24311675078238423</v>
      </c>
      <c r="AB222" s="7">
        <f t="shared" si="116"/>
        <v>1</v>
      </c>
      <c r="AC222" s="7">
        <f t="shared" si="117"/>
        <v>30</v>
      </c>
      <c r="AD222" s="43">
        <f t="shared" si="118"/>
        <v>8541247.1524125487</v>
      </c>
      <c r="AE222" s="43">
        <f t="shared" si="119"/>
        <v>0</v>
      </c>
      <c r="AF222" s="43">
        <f t="shared" si="120"/>
        <v>8541247.1524125487</v>
      </c>
      <c r="AG222" s="43">
        <f t="shared" si="121"/>
        <v>0</v>
      </c>
      <c r="AH222" s="43">
        <f t="shared" si="122"/>
        <v>0</v>
      </c>
      <c r="AI222" s="43">
        <f t="shared" si="123"/>
        <v>0</v>
      </c>
      <c r="AJ222" s="43">
        <f t="shared" si="124"/>
        <v>0</v>
      </c>
      <c r="AK222" s="43">
        <f t="shared" si="125"/>
        <v>0</v>
      </c>
      <c r="AL222" s="43">
        <f t="shared" si="126"/>
        <v>0</v>
      </c>
      <c r="AM222" s="53"/>
      <c r="AO222" s="14">
        <f>_xll.EURO(N222,O222,Z222,Z222,R222,U222,1,0)</f>
        <v>0.3492260251399904</v>
      </c>
      <c r="AP222" s="90">
        <f t="shared" si="127"/>
        <v>2152758.4325922024</v>
      </c>
      <c r="AQ222" s="7">
        <f>_xll.EURO(N222,O222,Z222,Z222,R222,U222,1,1)</f>
        <v>0.1458595605829224</v>
      </c>
      <c r="AR222" s="7">
        <f>AQ222+Put!AQ222</f>
        <v>0.19408257475054017</v>
      </c>
      <c r="AS222" s="90">
        <f t="shared" si="131"/>
        <v>1196396.8013149872</v>
      </c>
      <c r="AT222" s="42">
        <f t="shared" si="132"/>
        <v>119.63968013149872</v>
      </c>
    </row>
    <row r="223" spans="1:46">
      <c r="A223" s="47">
        <f t="shared" si="129"/>
        <v>44835</v>
      </c>
      <c r="B223" s="48">
        <f t="shared" si="106"/>
        <v>205479</v>
      </c>
      <c r="C223" s="40">
        <f t="shared" si="107"/>
        <v>6369849</v>
      </c>
      <c r="D223" s="40">
        <f t="shared" si="108"/>
        <v>1538620.1999679827</v>
      </c>
      <c r="E223" s="127">
        <f t="shared" ref="E223:E249" si="135">E211*1.02</f>
        <v>5.7298499999999999</v>
      </c>
      <c r="F223" s="50"/>
      <c r="G223" s="49">
        <f t="shared" si="109"/>
        <v>5.7298499999999999</v>
      </c>
      <c r="H223" s="61">
        <f t="shared" si="133"/>
        <v>0</v>
      </c>
      <c r="I223" s="49"/>
      <c r="J223" s="49">
        <f t="shared" si="110"/>
        <v>0</v>
      </c>
      <c r="K223" s="61"/>
      <c r="L223" s="49"/>
      <c r="M223" s="49"/>
      <c r="N223" s="49">
        <f t="shared" si="130"/>
        <v>5.3198499999999997</v>
      </c>
      <c r="O223" s="49">
        <f>Summary!$E$16</f>
        <v>5.7313275623318276</v>
      </c>
      <c r="P223" s="49"/>
      <c r="Q223" s="127">
        <f t="shared" si="105"/>
        <v>0.17</v>
      </c>
      <c r="R223" s="61">
        <f>Q223+Summary!$C$26</f>
        <v>0.17</v>
      </c>
      <c r="S223" s="61"/>
      <c r="T223" s="70">
        <f t="shared" si="111"/>
        <v>44835</v>
      </c>
      <c r="U223" s="69">
        <f t="shared" si="128"/>
        <v>7830</v>
      </c>
      <c r="W223" s="7">
        <f t="shared" si="112"/>
        <v>31</v>
      </c>
      <c r="X223" s="51">
        <f t="shared" si="113"/>
        <v>44835</v>
      </c>
      <c r="Y223" s="7">
        <f t="shared" si="114"/>
        <v>7830</v>
      </c>
      <c r="Z223" s="127">
        <f t="shared" si="134"/>
        <v>6.7381848627108484E-2</v>
      </c>
      <c r="AA223" s="55">
        <f t="shared" si="115"/>
        <v>0.2415473584959365</v>
      </c>
      <c r="AB223" s="7">
        <f t="shared" si="116"/>
        <v>1</v>
      </c>
      <c r="AC223" s="7">
        <f t="shared" si="117"/>
        <v>31</v>
      </c>
      <c r="AD223" s="43">
        <f t="shared" si="118"/>
        <v>8816062.9527865462</v>
      </c>
      <c r="AE223" s="43">
        <f t="shared" si="119"/>
        <v>0</v>
      </c>
      <c r="AF223" s="43">
        <f t="shared" si="120"/>
        <v>8816062.9527865462</v>
      </c>
      <c r="AG223" s="43">
        <f t="shared" si="121"/>
        <v>0</v>
      </c>
      <c r="AH223" s="43">
        <f t="shared" si="122"/>
        <v>0</v>
      </c>
      <c r="AI223" s="43">
        <f t="shared" si="123"/>
        <v>0</v>
      </c>
      <c r="AJ223" s="43">
        <f t="shared" si="124"/>
        <v>0</v>
      </c>
      <c r="AK223" s="43">
        <f t="shared" si="125"/>
        <v>0</v>
      </c>
      <c r="AL223" s="43">
        <f t="shared" si="126"/>
        <v>0</v>
      </c>
      <c r="AM223" s="53"/>
      <c r="AO223" s="14">
        <f>_xll.EURO(N223,O223,Z223,Z223,R223,U223,1,0)</f>
        <v>0.35209465151876329</v>
      </c>
      <c r="AP223" s="90">
        <f t="shared" si="127"/>
        <v>2242789.763882143</v>
      </c>
      <c r="AQ223" s="7">
        <f>_xll.EURO(N223,O223,Z223,Z223,R223,U223,1,1)</f>
        <v>0.14564569213244341</v>
      </c>
      <c r="AR223" s="7">
        <f>AQ223+Put!AQ223</f>
        <v>0.19307004063452599</v>
      </c>
      <c r="AS223" s="90">
        <f t="shared" si="131"/>
        <v>1229827.0052657947</v>
      </c>
      <c r="AT223" s="42">
        <f t="shared" si="132"/>
        <v>122.98270052657946</v>
      </c>
    </row>
    <row r="224" spans="1:46">
      <c r="A224" s="47">
        <f t="shared" si="129"/>
        <v>44866</v>
      </c>
      <c r="B224" s="48">
        <f t="shared" si="106"/>
        <v>205479</v>
      </c>
      <c r="C224" s="40">
        <f t="shared" si="107"/>
        <v>6164370</v>
      </c>
      <c r="D224" s="40">
        <f t="shared" si="108"/>
        <v>1479095.1184270016</v>
      </c>
      <c r="E224" s="127">
        <f t="shared" si="135"/>
        <v>5.8420500000000004</v>
      </c>
      <c r="F224" s="50"/>
      <c r="G224" s="49">
        <f t="shared" si="109"/>
        <v>5.8420500000000004</v>
      </c>
      <c r="H224" s="61">
        <f t="shared" si="133"/>
        <v>0</v>
      </c>
      <c r="I224" s="49"/>
      <c r="J224" s="49">
        <f t="shared" si="110"/>
        <v>0</v>
      </c>
      <c r="K224" s="61"/>
      <c r="L224" s="49"/>
      <c r="M224" s="49"/>
      <c r="N224" s="49">
        <f t="shared" si="130"/>
        <v>5.4320500000000003</v>
      </c>
      <c r="O224" s="49">
        <f>Summary!$E$16</f>
        <v>5.7313275623318276</v>
      </c>
      <c r="P224" s="49"/>
      <c r="Q224" s="127">
        <f t="shared" si="105"/>
        <v>0.17</v>
      </c>
      <c r="R224" s="61">
        <f>Q224+Summary!$C$26</f>
        <v>0.17</v>
      </c>
      <c r="S224" s="61"/>
      <c r="T224" s="70">
        <f t="shared" si="111"/>
        <v>44866</v>
      </c>
      <c r="U224" s="69">
        <f t="shared" si="128"/>
        <v>7861</v>
      </c>
      <c r="W224" s="7">
        <f t="shared" si="112"/>
        <v>30</v>
      </c>
      <c r="X224" s="51">
        <f t="shared" si="113"/>
        <v>44866</v>
      </c>
      <c r="Y224" s="7">
        <f t="shared" si="114"/>
        <v>7861</v>
      </c>
      <c r="Z224" s="127">
        <f t="shared" si="134"/>
        <v>6.7431848627108479E-2</v>
      </c>
      <c r="AA224" s="55">
        <f t="shared" si="115"/>
        <v>0.23994262486304385</v>
      </c>
      <c r="AB224" s="7">
        <f t="shared" si="116"/>
        <v>1</v>
      </c>
      <c r="AC224" s="7">
        <f t="shared" si="117"/>
        <v>30</v>
      </c>
      <c r="AD224" s="43">
        <f t="shared" si="118"/>
        <v>8640947.636606466</v>
      </c>
      <c r="AE224" s="43">
        <f t="shared" si="119"/>
        <v>0</v>
      </c>
      <c r="AF224" s="43">
        <f t="shared" si="120"/>
        <v>8640947.636606466</v>
      </c>
      <c r="AG224" s="43">
        <f t="shared" si="121"/>
        <v>0</v>
      </c>
      <c r="AH224" s="43">
        <f t="shared" si="122"/>
        <v>0</v>
      </c>
      <c r="AI224" s="43">
        <f t="shared" si="123"/>
        <v>0</v>
      </c>
      <c r="AJ224" s="43">
        <f t="shared" si="124"/>
        <v>0</v>
      </c>
      <c r="AK224" s="43">
        <f t="shared" si="125"/>
        <v>0</v>
      </c>
      <c r="AL224" s="43">
        <f t="shared" si="126"/>
        <v>0</v>
      </c>
      <c r="AM224" s="53"/>
      <c r="AO224" s="14">
        <f>_xll.EURO(N224,O224,Z224,Z224,R224,U224,1,0)</f>
        <v>0.36682347064584103</v>
      </c>
      <c r="AP224" s="90">
        <f t="shared" si="127"/>
        <v>2261235.5977451033</v>
      </c>
      <c r="AQ224" s="7">
        <f>_xll.EURO(N224,O224,Z224,Z224,R224,U224,1,1)</f>
        <v>0.14710060545220335</v>
      </c>
      <c r="AR224" s="7">
        <f>AQ224+Put!AQ224</f>
        <v>0.19248825875034722</v>
      </c>
      <c r="AS224" s="90">
        <f t="shared" si="131"/>
        <v>1186568.8475928779</v>
      </c>
      <c r="AT224" s="42">
        <f t="shared" si="132"/>
        <v>118.65688475928779</v>
      </c>
    </row>
    <row r="225" spans="1:46">
      <c r="A225" s="47">
        <f t="shared" si="129"/>
        <v>44896</v>
      </c>
      <c r="B225" s="48">
        <f t="shared" si="106"/>
        <v>205479</v>
      </c>
      <c r="C225" s="40">
        <f t="shared" si="107"/>
        <v>6369849</v>
      </c>
      <c r="D225" s="40">
        <f t="shared" si="108"/>
        <v>1518507.7586553306</v>
      </c>
      <c r="E225" s="127">
        <f t="shared" si="135"/>
        <v>5.9644500000000003</v>
      </c>
      <c r="F225" s="50"/>
      <c r="G225" s="49">
        <f t="shared" si="109"/>
        <v>5.9644500000000003</v>
      </c>
      <c r="H225" s="61">
        <f t="shared" si="133"/>
        <v>0</v>
      </c>
      <c r="I225" s="49"/>
      <c r="J225" s="49">
        <f t="shared" si="110"/>
        <v>0</v>
      </c>
      <c r="K225" s="61"/>
      <c r="L225" s="49"/>
      <c r="M225" s="49"/>
      <c r="N225" s="49">
        <f t="shared" si="130"/>
        <v>5.5544500000000001</v>
      </c>
      <c r="O225" s="49">
        <f>Summary!$E$16</f>
        <v>5.7313275623318276</v>
      </c>
      <c r="P225" s="49"/>
      <c r="Q225" s="127">
        <f t="shared" si="105"/>
        <v>0.17</v>
      </c>
      <c r="R225" s="61">
        <f>Q225+Summary!$C$26</f>
        <v>0.17</v>
      </c>
      <c r="S225" s="61"/>
      <c r="T225" s="70">
        <f t="shared" si="111"/>
        <v>44896</v>
      </c>
      <c r="U225" s="69">
        <f t="shared" si="128"/>
        <v>7891</v>
      </c>
      <c r="W225" s="7">
        <f t="shared" si="112"/>
        <v>31</v>
      </c>
      <c r="X225" s="51">
        <f t="shared" si="113"/>
        <v>44896</v>
      </c>
      <c r="Y225" s="7">
        <f t="shared" si="114"/>
        <v>7891</v>
      </c>
      <c r="Z225" s="127">
        <f t="shared" si="134"/>
        <v>6.7481848627108473E-2</v>
      </c>
      <c r="AA225" s="55">
        <f t="shared" si="115"/>
        <v>0.23838991452628322</v>
      </c>
      <c r="AB225" s="7">
        <f t="shared" si="116"/>
        <v>1</v>
      </c>
      <c r="AC225" s="7">
        <f t="shared" si="117"/>
        <v>31</v>
      </c>
      <c r="AD225" s="43">
        <f t="shared" si="118"/>
        <v>9057063.6011117864</v>
      </c>
      <c r="AE225" s="43">
        <f t="shared" si="119"/>
        <v>0</v>
      </c>
      <c r="AF225" s="43">
        <f t="shared" si="120"/>
        <v>9057063.6011117864</v>
      </c>
      <c r="AG225" s="43">
        <f t="shared" si="121"/>
        <v>0</v>
      </c>
      <c r="AH225" s="43">
        <f t="shared" si="122"/>
        <v>0</v>
      </c>
      <c r="AI225" s="43">
        <f t="shared" si="123"/>
        <v>0</v>
      </c>
      <c r="AJ225" s="43">
        <f t="shared" si="124"/>
        <v>0</v>
      </c>
      <c r="AK225" s="43">
        <f t="shared" si="125"/>
        <v>0</v>
      </c>
      <c r="AL225" s="43">
        <f t="shared" si="126"/>
        <v>0</v>
      </c>
      <c r="AM225" s="53"/>
      <c r="AO225" s="14">
        <f>_xll.EURO(N225,O225,Z225,Z225,R225,U225,1,0)</f>
        <v>0.38317016878096133</v>
      </c>
      <c r="AP225" s="90">
        <f t="shared" si="127"/>
        <v>2440736.1164392377</v>
      </c>
      <c r="AQ225" s="7">
        <f>_xll.EURO(N225,O225,Z225,Z225,R225,U225,1,1)</f>
        <v>0.14867771987974077</v>
      </c>
      <c r="AR225" s="7">
        <f>AQ225+Put!AQ225</f>
        <v>0.19199453588455639</v>
      </c>
      <c r="AS225" s="90">
        <f t="shared" si="131"/>
        <v>1222976.2024097056</v>
      </c>
      <c r="AT225" s="42">
        <f t="shared" si="132"/>
        <v>122.29762024097056</v>
      </c>
    </row>
    <row r="226" spans="1:46">
      <c r="A226" s="47">
        <f t="shared" si="129"/>
        <v>44927</v>
      </c>
      <c r="B226" s="48">
        <f t="shared" si="106"/>
        <v>205479</v>
      </c>
      <c r="C226" s="40">
        <f t="shared" si="107"/>
        <v>6369849</v>
      </c>
      <c r="D226" s="40">
        <f t="shared" si="108"/>
        <v>1508394.9724332371</v>
      </c>
      <c r="E226" s="127">
        <f t="shared" si="135"/>
        <v>6.0562500000000004</v>
      </c>
      <c r="F226" s="50"/>
      <c r="G226" s="49">
        <f t="shared" si="109"/>
        <v>6.0562500000000004</v>
      </c>
      <c r="H226" s="61">
        <f t="shared" si="133"/>
        <v>0</v>
      </c>
      <c r="I226" s="49"/>
      <c r="J226" s="49">
        <f t="shared" si="110"/>
        <v>0</v>
      </c>
      <c r="K226" s="61"/>
      <c r="L226" s="49"/>
      <c r="M226" s="49"/>
      <c r="N226" s="49">
        <f t="shared" si="130"/>
        <v>5.6462500000000002</v>
      </c>
      <c r="O226" s="49">
        <f>Summary!$E$16</f>
        <v>5.7313275623318276</v>
      </c>
      <c r="P226" s="49"/>
      <c r="Q226" s="127">
        <f t="shared" si="105"/>
        <v>0.17</v>
      </c>
      <c r="R226" s="61">
        <f>Q226+Summary!$C$26</f>
        <v>0.17</v>
      </c>
      <c r="S226" s="61"/>
      <c r="T226" s="70">
        <f t="shared" si="111"/>
        <v>44927</v>
      </c>
      <c r="U226" s="69">
        <f t="shared" si="128"/>
        <v>7922</v>
      </c>
      <c r="W226" s="7">
        <f t="shared" si="112"/>
        <v>31</v>
      </c>
      <c r="X226" s="51">
        <f t="shared" si="113"/>
        <v>44927</v>
      </c>
      <c r="Y226" s="7">
        <f t="shared" si="114"/>
        <v>7922</v>
      </c>
      <c r="Z226" s="127">
        <f t="shared" si="134"/>
        <v>6.7531848627108468E-2</v>
      </c>
      <c r="AA226" s="55">
        <f t="shared" si="115"/>
        <v>0.23680231233632651</v>
      </c>
      <c r="AB226" s="7">
        <f t="shared" si="116"/>
        <v>1</v>
      </c>
      <c r="AC226" s="7">
        <f t="shared" si="117"/>
        <v>31</v>
      </c>
      <c r="AD226" s="43">
        <f t="shared" si="118"/>
        <v>9135217.0517987926</v>
      </c>
      <c r="AE226" s="43">
        <f t="shared" si="119"/>
        <v>0</v>
      </c>
      <c r="AF226" s="43">
        <f t="shared" si="120"/>
        <v>9135217.0517987926</v>
      </c>
      <c r="AG226" s="43">
        <f t="shared" si="121"/>
        <v>0</v>
      </c>
      <c r="AH226" s="43">
        <f t="shared" si="122"/>
        <v>0</v>
      </c>
      <c r="AI226" s="43">
        <f t="shared" si="123"/>
        <v>0</v>
      </c>
      <c r="AJ226" s="43">
        <f t="shared" si="124"/>
        <v>0</v>
      </c>
      <c r="AK226" s="43">
        <f t="shared" si="125"/>
        <v>0</v>
      </c>
      <c r="AL226" s="43">
        <f t="shared" si="126"/>
        <v>0</v>
      </c>
      <c r="AM226" s="53"/>
      <c r="AO226" s="14">
        <f>_xll.EURO(N226,O226,Z226,Z226,R226,U226,1,0)</f>
        <v>0.3949593984697809</v>
      </c>
      <c r="AP226" s="90">
        <f t="shared" si="127"/>
        <v>2515831.7293833354</v>
      </c>
      <c r="AQ226" s="7">
        <f>_xll.EURO(N226,O226,Z226,Z226,R226,U226,1,1)</f>
        <v>0.14952733066309665</v>
      </c>
      <c r="AR226" s="7">
        <f>AQ226+Put!AQ226</f>
        <v>0.19129171731290054</v>
      </c>
      <c r="AS226" s="90">
        <f t="shared" si="131"/>
        <v>1218499.3542338621</v>
      </c>
      <c r="AT226" s="42">
        <f t="shared" si="132"/>
        <v>121.84993542338621</v>
      </c>
    </row>
    <row r="227" spans="1:46">
      <c r="A227" s="47">
        <f t="shared" si="129"/>
        <v>44958</v>
      </c>
      <c r="B227" s="48">
        <f t="shared" si="106"/>
        <v>205479</v>
      </c>
      <c r="C227" s="40">
        <f t="shared" si="107"/>
        <v>5753412</v>
      </c>
      <c r="D227" s="40">
        <f t="shared" si="108"/>
        <v>1353336.8896112235</v>
      </c>
      <c r="E227" s="127">
        <f t="shared" si="135"/>
        <v>5.9338499999999996</v>
      </c>
      <c r="F227" s="50"/>
      <c r="G227" s="49">
        <f t="shared" si="109"/>
        <v>5.9338499999999996</v>
      </c>
      <c r="H227" s="61">
        <f t="shared" si="133"/>
        <v>0</v>
      </c>
      <c r="I227" s="49"/>
      <c r="J227" s="49">
        <f t="shared" si="110"/>
        <v>0</v>
      </c>
      <c r="K227" s="61"/>
      <c r="L227" s="49"/>
      <c r="M227" s="49"/>
      <c r="N227" s="49">
        <f t="shared" si="130"/>
        <v>5.5238499999999995</v>
      </c>
      <c r="O227" s="49">
        <f>Summary!$E$16</f>
        <v>5.7313275623318276</v>
      </c>
      <c r="P227" s="49"/>
      <c r="Q227" s="127">
        <f t="shared" si="105"/>
        <v>0.17</v>
      </c>
      <c r="R227" s="61">
        <f>Q227+Summary!$C$26</f>
        <v>0.17</v>
      </c>
      <c r="S227" s="61"/>
      <c r="T227" s="70">
        <f t="shared" si="111"/>
        <v>44958</v>
      </c>
      <c r="U227" s="69">
        <f t="shared" si="128"/>
        <v>7953</v>
      </c>
      <c r="W227" s="7">
        <f t="shared" si="112"/>
        <v>28</v>
      </c>
      <c r="X227" s="51">
        <f t="shared" si="113"/>
        <v>44958</v>
      </c>
      <c r="Y227" s="7">
        <f t="shared" si="114"/>
        <v>7953</v>
      </c>
      <c r="Z227" s="127">
        <f t="shared" si="134"/>
        <v>6.7581848627108462E-2</v>
      </c>
      <c r="AA227" s="55">
        <f t="shared" si="115"/>
        <v>0.23522335782857606</v>
      </c>
      <c r="AB227" s="7">
        <f t="shared" si="116"/>
        <v>1</v>
      </c>
      <c r="AC227" s="7">
        <f t="shared" si="117"/>
        <v>28</v>
      </c>
      <c r="AD227" s="43">
        <f t="shared" si="118"/>
        <v>8030498.102419558</v>
      </c>
      <c r="AE227" s="43">
        <f t="shared" si="119"/>
        <v>0</v>
      </c>
      <c r="AF227" s="43">
        <f t="shared" si="120"/>
        <v>8030498.102419558</v>
      </c>
      <c r="AG227" s="43">
        <f t="shared" si="121"/>
        <v>0</v>
      </c>
      <c r="AH227" s="43">
        <f t="shared" si="122"/>
        <v>0</v>
      </c>
      <c r="AI227" s="43">
        <f t="shared" si="123"/>
        <v>0</v>
      </c>
      <c r="AJ227" s="43">
        <f t="shared" si="124"/>
        <v>0</v>
      </c>
      <c r="AK227" s="43">
        <f t="shared" si="125"/>
        <v>0</v>
      </c>
      <c r="AL227" s="43">
        <f t="shared" si="126"/>
        <v>0</v>
      </c>
      <c r="AM227" s="53"/>
      <c r="AO227" s="14">
        <f>_xll.EURO(N227,O227,Z227,Z227,R227,U227,1,0)</f>
        <v>0.37497802170364802</v>
      </c>
      <c r="AP227" s="90">
        <f t="shared" si="127"/>
        <v>2157403.0498060291</v>
      </c>
      <c r="AQ227" s="7">
        <f>_xll.EURO(N227,O227,Z227,Z227,R227,U227,1,1)</f>
        <v>0.14621198148128606</v>
      </c>
      <c r="AR227" s="7">
        <f>AQ227+Put!AQ227</f>
        <v>0.1893963025992563</v>
      </c>
      <c r="AS227" s="90">
        <f t="shared" si="131"/>
        <v>1089674.9601301923</v>
      </c>
      <c r="AT227" s="42">
        <f t="shared" si="132"/>
        <v>108.96749601301923</v>
      </c>
    </row>
    <row r="228" spans="1:46">
      <c r="A228" s="47">
        <f t="shared" si="129"/>
        <v>44986</v>
      </c>
      <c r="B228" s="48">
        <f t="shared" si="106"/>
        <v>205479</v>
      </c>
      <c r="C228" s="40">
        <f t="shared" si="107"/>
        <v>6369849</v>
      </c>
      <c r="D228" s="40">
        <f t="shared" si="108"/>
        <v>1489147.7674908834</v>
      </c>
      <c r="E228" s="127">
        <f t="shared" si="135"/>
        <v>5.7920700000000007</v>
      </c>
      <c r="F228" s="50"/>
      <c r="G228" s="49">
        <f t="shared" si="109"/>
        <v>5.7920700000000007</v>
      </c>
      <c r="H228" s="61">
        <f t="shared" si="133"/>
        <v>0</v>
      </c>
      <c r="I228" s="49"/>
      <c r="J228" s="49">
        <f t="shared" si="110"/>
        <v>0</v>
      </c>
      <c r="K228" s="61"/>
      <c r="L228" s="49"/>
      <c r="M228" s="49"/>
      <c r="N228" s="49">
        <f t="shared" si="130"/>
        <v>5.3820700000000006</v>
      </c>
      <c r="O228" s="49">
        <f>Summary!$E$16</f>
        <v>5.7313275623318276</v>
      </c>
      <c r="P228" s="49"/>
      <c r="Q228" s="127">
        <f t="shared" si="105"/>
        <v>0.17</v>
      </c>
      <c r="R228" s="61">
        <f>Q228+Summary!$C$26</f>
        <v>0.17</v>
      </c>
      <c r="S228" s="61"/>
      <c r="T228" s="70">
        <f t="shared" si="111"/>
        <v>44986</v>
      </c>
      <c r="U228" s="69">
        <f t="shared" si="128"/>
        <v>7981</v>
      </c>
      <c r="W228" s="7">
        <f t="shared" si="112"/>
        <v>31</v>
      </c>
      <c r="X228" s="51">
        <f t="shared" si="113"/>
        <v>44986</v>
      </c>
      <c r="Y228" s="7">
        <f t="shared" si="114"/>
        <v>7981</v>
      </c>
      <c r="Z228" s="127">
        <f t="shared" si="134"/>
        <v>6.7631848627108457E-2</v>
      </c>
      <c r="AA228" s="55">
        <f t="shared" si="115"/>
        <v>0.23378070147202601</v>
      </c>
      <c r="AB228" s="7">
        <f t="shared" si="116"/>
        <v>1</v>
      </c>
      <c r="AC228" s="7">
        <f t="shared" si="117"/>
        <v>31</v>
      </c>
      <c r="AD228" s="43">
        <f t="shared" si="118"/>
        <v>8625248.1096509211</v>
      </c>
      <c r="AE228" s="43">
        <f t="shared" si="119"/>
        <v>0</v>
      </c>
      <c r="AF228" s="43">
        <f t="shared" si="120"/>
        <v>8625248.1096509211</v>
      </c>
      <c r="AG228" s="43">
        <f t="shared" si="121"/>
        <v>0</v>
      </c>
      <c r="AH228" s="43">
        <f t="shared" si="122"/>
        <v>0</v>
      </c>
      <c r="AI228" s="43">
        <f t="shared" si="123"/>
        <v>0</v>
      </c>
      <c r="AJ228" s="43">
        <f t="shared" si="124"/>
        <v>0</v>
      </c>
      <c r="AK228" s="43">
        <f t="shared" si="125"/>
        <v>0</v>
      </c>
      <c r="AL228" s="43">
        <f t="shared" si="126"/>
        <v>0</v>
      </c>
      <c r="AM228" s="53"/>
      <c r="AO228" s="14">
        <f>_xll.EURO(N228,O228,Z228,Z228,R228,U228,1,0)</f>
        <v>0.35288129611505276</v>
      </c>
      <c r="AP228" s="90">
        <f t="shared" si="127"/>
        <v>2247800.5711771725</v>
      </c>
      <c r="AQ228" s="7">
        <f>_xll.EURO(N228,O228,Z228,Z228,R228,U228,1,1)</f>
        <v>0.14254847589285127</v>
      </c>
      <c r="AR228" s="7">
        <f>AQ228+Put!AQ228</f>
        <v>0.18751514644619074</v>
      </c>
      <c r="AS228" s="90">
        <f t="shared" si="131"/>
        <v>1194443.1680751217</v>
      </c>
      <c r="AT228" s="42">
        <f t="shared" si="132"/>
        <v>119.44431680751217</v>
      </c>
    </row>
    <row r="229" spans="1:46">
      <c r="A229" s="47">
        <f t="shared" si="129"/>
        <v>45017</v>
      </c>
      <c r="B229" s="48">
        <f t="shared" si="106"/>
        <v>205479</v>
      </c>
      <c r="C229" s="40">
        <f t="shared" si="107"/>
        <v>6164370</v>
      </c>
      <c r="D229" s="40">
        <f t="shared" si="108"/>
        <v>1431478.8170286922</v>
      </c>
      <c r="E229" s="127">
        <f t="shared" si="135"/>
        <v>5.6186700000000007</v>
      </c>
      <c r="F229" s="50"/>
      <c r="G229" s="49">
        <f t="shared" si="109"/>
        <v>5.6186700000000007</v>
      </c>
      <c r="H229" s="61">
        <f t="shared" si="133"/>
        <v>0</v>
      </c>
      <c r="I229" s="49"/>
      <c r="J229" s="49">
        <f t="shared" si="110"/>
        <v>0</v>
      </c>
      <c r="K229" s="61"/>
      <c r="L229" s="49"/>
      <c r="M229" s="49"/>
      <c r="N229" s="49">
        <f t="shared" si="130"/>
        <v>5.2086700000000006</v>
      </c>
      <c r="O229" s="49">
        <f>Summary!$E$16</f>
        <v>5.7313275623318276</v>
      </c>
      <c r="P229" s="49"/>
      <c r="Q229" s="127">
        <f t="shared" si="105"/>
        <v>0.17</v>
      </c>
      <c r="R229" s="61">
        <f>Q229+Summary!$C$26</f>
        <v>0.17</v>
      </c>
      <c r="S229" s="61"/>
      <c r="T229" s="70">
        <f t="shared" si="111"/>
        <v>45017</v>
      </c>
      <c r="U229" s="69">
        <f t="shared" si="128"/>
        <v>8012</v>
      </c>
      <c r="W229" s="7">
        <f t="shared" si="112"/>
        <v>30</v>
      </c>
      <c r="X229" s="51">
        <f t="shared" si="113"/>
        <v>45017</v>
      </c>
      <c r="Y229" s="7">
        <f t="shared" si="114"/>
        <v>8012</v>
      </c>
      <c r="Z229" s="127">
        <f t="shared" si="134"/>
        <v>6.7681848627108451E-2</v>
      </c>
      <c r="AA229" s="55">
        <f t="shared" si="115"/>
        <v>0.23221818564244071</v>
      </c>
      <c r="AB229" s="7">
        <f t="shared" si="116"/>
        <v>1</v>
      </c>
      <c r="AC229" s="7">
        <f t="shared" si="117"/>
        <v>30</v>
      </c>
      <c r="AD229" s="43">
        <f t="shared" si="118"/>
        <v>8043007.084874603</v>
      </c>
      <c r="AE229" s="43">
        <f t="shared" si="119"/>
        <v>0</v>
      </c>
      <c r="AF229" s="43">
        <f t="shared" si="120"/>
        <v>8043007.084874603</v>
      </c>
      <c r="AG229" s="43">
        <f t="shared" si="121"/>
        <v>0</v>
      </c>
      <c r="AH229" s="43">
        <f t="shared" si="122"/>
        <v>0</v>
      </c>
      <c r="AI229" s="43">
        <f t="shared" si="123"/>
        <v>0</v>
      </c>
      <c r="AJ229" s="43">
        <f t="shared" si="124"/>
        <v>0</v>
      </c>
      <c r="AK229" s="43">
        <f t="shared" si="125"/>
        <v>0</v>
      </c>
      <c r="AL229" s="43">
        <f t="shared" si="126"/>
        <v>0</v>
      </c>
      <c r="AM229" s="53"/>
      <c r="AO229" s="14">
        <f>_xll.EURO(N229,O229,Z229,Z229,R229,U229,1,0)</f>
        <v>0.32693260851771361</v>
      </c>
      <c r="AP229" s="90">
        <f t="shared" si="127"/>
        <v>2015333.5639683383</v>
      </c>
      <c r="AQ229" s="7">
        <f>_xll.EURO(N229,O229,Z229,Z229,R229,U229,1,1)</f>
        <v>0.13810095981575291</v>
      </c>
      <c r="AR229" s="7">
        <f>AQ229+Put!AQ229</f>
        <v>0.18539972957880319</v>
      </c>
      <c r="AS229" s="90">
        <f t="shared" si="131"/>
        <v>1142872.531023687</v>
      </c>
      <c r="AT229" s="42">
        <f t="shared" si="132"/>
        <v>114.28725310236869</v>
      </c>
    </row>
    <row r="230" spans="1:46">
      <c r="A230" s="47">
        <f t="shared" si="129"/>
        <v>45047</v>
      </c>
      <c r="B230" s="48">
        <f t="shared" si="106"/>
        <v>205479</v>
      </c>
      <c r="C230" s="40">
        <f t="shared" si="107"/>
        <v>6369849</v>
      </c>
      <c r="D230" s="40">
        <f t="shared" si="108"/>
        <v>1469564.2639704056</v>
      </c>
      <c r="E230" s="127">
        <f t="shared" si="135"/>
        <v>5.6788499999999997</v>
      </c>
      <c r="F230" s="50"/>
      <c r="G230" s="49">
        <f t="shared" si="109"/>
        <v>5.6788499999999997</v>
      </c>
      <c r="H230" s="61">
        <f t="shared" si="133"/>
        <v>0</v>
      </c>
      <c r="I230" s="49"/>
      <c r="J230" s="49">
        <f t="shared" si="110"/>
        <v>0</v>
      </c>
      <c r="K230" s="61"/>
      <c r="L230" s="49"/>
      <c r="M230" s="49"/>
      <c r="N230" s="49">
        <f t="shared" si="130"/>
        <v>5.2688499999999996</v>
      </c>
      <c r="O230" s="49">
        <f>Summary!$E$16</f>
        <v>5.7313275623318276</v>
      </c>
      <c r="P230" s="49"/>
      <c r="Q230" s="127">
        <f t="shared" si="105"/>
        <v>0.17</v>
      </c>
      <c r="R230" s="61">
        <f>Q230+Summary!$C$26</f>
        <v>0.17</v>
      </c>
      <c r="S230" s="61"/>
      <c r="T230" s="70">
        <f t="shared" si="111"/>
        <v>45047</v>
      </c>
      <c r="U230" s="69">
        <f t="shared" si="128"/>
        <v>8042</v>
      </c>
      <c r="W230" s="7">
        <f t="shared" si="112"/>
        <v>31</v>
      </c>
      <c r="X230" s="51">
        <f t="shared" si="113"/>
        <v>45047</v>
      </c>
      <c r="Y230" s="7">
        <f t="shared" si="114"/>
        <v>8042</v>
      </c>
      <c r="Z230" s="127">
        <f t="shared" si="134"/>
        <v>6.7731848627108446E-2</v>
      </c>
      <c r="AA230" s="55">
        <f t="shared" si="115"/>
        <v>0.23070629523092392</v>
      </c>
      <c r="AB230" s="7">
        <f t="shared" si="116"/>
        <v>1</v>
      </c>
      <c r="AC230" s="7">
        <f t="shared" si="117"/>
        <v>31</v>
      </c>
      <c r="AD230" s="43">
        <f t="shared" si="118"/>
        <v>8345435.0204483373</v>
      </c>
      <c r="AE230" s="43">
        <f t="shared" si="119"/>
        <v>0</v>
      </c>
      <c r="AF230" s="43">
        <f t="shared" si="120"/>
        <v>8345435.0204483373</v>
      </c>
      <c r="AG230" s="43">
        <f t="shared" si="121"/>
        <v>0</v>
      </c>
      <c r="AH230" s="43">
        <f t="shared" si="122"/>
        <v>0</v>
      </c>
      <c r="AI230" s="43">
        <f t="shared" si="123"/>
        <v>0</v>
      </c>
      <c r="AJ230" s="43">
        <f t="shared" si="124"/>
        <v>0</v>
      </c>
      <c r="AK230" s="43">
        <f t="shared" si="125"/>
        <v>0</v>
      </c>
      <c r="AL230" s="43">
        <f t="shared" si="126"/>
        <v>0</v>
      </c>
      <c r="AM230" s="53"/>
      <c r="AO230" s="14">
        <f>_xll.EURO(N230,O230,Z230,Z230,R230,U230,1,0)</f>
        <v>0.33373073522844648</v>
      </c>
      <c r="AP230" s="90">
        <f t="shared" si="127"/>
        <v>2125814.3900641846</v>
      </c>
      <c r="AQ230" s="7">
        <f>_xll.EURO(N230,O230,Z230,Z230,R230,U230,1,1)</f>
        <v>0.13850917662383486</v>
      </c>
      <c r="AR230" s="7">
        <f>AQ230+Put!AQ230</f>
        <v>0.18457019626122728</v>
      </c>
      <c r="AS230" s="90">
        <f t="shared" si="131"/>
        <v>1175684.2800843823</v>
      </c>
      <c r="AT230" s="42">
        <f t="shared" si="132"/>
        <v>117.56842800843823</v>
      </c>
    </row>
    <row r="231" spans="1:46">
      <c r="A231" s="47">
        <f t="shared" si="129"/>
        <v>45078</v>
      </c>
      <c r="B231" s="48">
        <f t="shared" si="106"/>
        <v>205479</v>
      </c>
      <c r="C231" s="40">
        <f t="shared" si="107"/>
        <v>6164370</v>
      </c>
      <c r="D231" s="40">
        <f t="shared" si="108"/>
        <v>1412630.7727933333</v>
      </c>
      <c r="E231" s="127">
        <f t="shared" si="135"/>
        <v>5.7196499999999997</v>
      </c>
      <c r="F231" s="50"/>
      <c r="G231" s="49">
        <f t="shared" si="109"/>
        <v>5.7196499999999997</v>
      </c>
      <c r="H231" s="61">
        <f t="shared" si="133"/>
        <v>0</v>
      </c>
      <c r="I231" s="49"/>
      <c r="J231" s="49">
        <f t="shared" si="110"/>
        <v>0</v>
      </c>
      <c r="K231" s="61"/>
      <c r="L231" s="49"/>
      <c r="M231" s="49"/>
      <c r="N231" s="49">
        <f t="shared" si="130"/>
        <v>5.3096499999999995</v>
      </c>
      <c r="O231" s="49">
        <f>Summary!$E$16</f>
        <v>5.7313275623318276</v>
      </c>
      <c r="P231" s="49"/>
      <c r="Q231" s="127">
        <f t="shared" si="105"/>
        <v>0.17</v>
      </c>
      <c r="R231" s="61">
        <f>Q231+Summary!$C$26</f>
        <v>0.17</v>
      </c>
      <c r="S231" s="61"/>
      <c r="T231" s="70">
        <f t="shared" si="111"/>
        <v>45078</v>
      </c>
      <c r="U231" s="69">
        <f t="shared" si="128"/>
        <v>8073</v>
      </c>
      <c r="W231" s="7">
        <f t="shared" si="112"/>
        <v>30</v>
      </c>
      <c r="X231" s="51">
        <f t="shared" si="113"/>
        <v>45078</v>
      </c>
      <c r="Y231" s="7">
        <f t="shared" si="114"/>
        <v>8073</v>
      </c>
      <c r="Z231" s="127">
        <f t="shared" si="134"/>
        <v>6.778184862710844E-2</v>
      </c>
      <c r="AA231" s="55">
        <f t="shared" si="115"/>
        <v>0.22916060729536566</v>
      </c>
      <c r="AB231" s="7">
        <f t="shared" si="116"/>
        <v>1</v>
      </c>
      <c r="AC231" s="7">
        <f t="shared" si="117"/>
        <v>30</v>
      </c>
      <c r="AD231" s="43">
        <f t="shared" si="118"/>
        <v>8079753.5996073885</v>
      </c>
      <c r="AE231" s="43">
        <f t="shared" si="119"/>
        <v>0</v>
      </c>
      <c r="AF231" s="43">
        <f t="shared" si="120"/>
        <v>8079753.5996073885</v>
      </c>
      <c r="AG231" s="43">
        <f t="shared" si="121"/>
        <v>0</v>
      </c>
      <c r="AH231" s="43">
        <f t="shared" si="122"/>
        <v>0</v>
      </c>
      <c r="AI231" s="43">
        <f t="shared" si="123"/>
        <v>0</v>
      </c>
      <c r="AJ231" s="43">
        <f t="shared" si="124"/>
        <v>0</v>
      </c>
      <c r="AK231" s="43">
        <f t="shared" si="125"/>
        <v>0</v>
      </c>
      <c r="AL231" s="43">
        <f t="shared" si="126"/>
        <v>0</v>
      </c>
      <c r="AM231" s="53"/>
      <c r="AO231" s="14">
        <f>_xll.EURO(N231,O231,Z231,Z231,R231,U231,1,0)</f>
        <v>0.33777523615925659</v>
      </c>
      <c r="AP231" s="90">
        <f t="shared" si="127"/>
        <v>2082171.5325230365</v>
      </c>
      <c r="AQ231" s="7">
        <f>_xll.EURO(N231,O231,Z231,Z231,R231,U231,1,1)</f>
        <v>0.13846907381317766</v>
      </c>
      <c r="AR231" s="7">
        <f>AQ231+Put!AQ231</f>
        <v>0.18360877820152116</v>
      </c>
      <c r="AS231" s="90">
        <f t="shared" si="131"/>
        <v>1131832.4440821109</v>
      </c>
      <c r="AT231" s="42">
        <f t="shared" si="132"/>
        <v>113.1832444082111</v>
      </c>
    </row>
    <row r="232" spans="1:46">
      <c r="A232" s="47">
        <f t="shared" si="129"/>
        <v>45108</v>
      </c>
      <c r="B232" s="48">
        <f t="shared" si="106"/>
        <v>205479</v>
      </c>
      <c r="C232" s="40">
        <f t="shared" si="107"/>
        <v>6369849</v>
      </c>
      <c r="D232" s="40">
        <f t="shared" si="108"/>
        <v>1450191.5957646666</v>
      </c>
      <c r="E232" s="127">
        <f t="shared" si="135"/>
        <v>5.7655500000000002</v>
      </c>
      <c r="F232" s="50"/>
      <c r="G232" s="49">
        <f t="shared" si="109"/>
        <v>5.7655500000000002</v>
      </c>
      <c r="H232" s="61">
        <f t="shared" si="133"/>
        <v>0</v>
      </c>
      <c r="I232" s="49"/>
      <c r="J232" s="49">
        <f t="shared" si="110"/>
        <v>0</v>
      </c>
      <c r="K232" s="61"/>
      <c r="L232" s="49"/>
      <c r="M232" s="49"/>
      <c r="N232" s="49">
        <f t="shared" si="130"/>
        <v>5.35555</v>
      </c>
      <c r="O232" s="49">
        <f>Summary!$E$16</f>
        <v>5.7313275623318276</v>
      </c>
      <c r="P232" s="49"/>
      <c r="Q232" s="127">
        <f t="shared" si="105"/>
        <v>0.17</v>
      </c>
      <c r="R232" s="61">
        <f>Q232+Summary!$C$26</f>
        <v>0.17</v>
      </c>
      <c r="S232" s="61"/>
      <c r="T232" s="70">
        <f t="shared" si="111"/>
        <v>45108</v>
      </c>
      <c r="U232" s="69">
        <f t="shared" si="128"/>
        <v>8103</v>
      </c>
      <c r="W232" s="7">
        <f t="shared" si="112"/>
        <v>31</v>
      </c>
      <c r="X232" s="51">
        <f t="shared" si="113"/>
        <v>45108</v>
      </c>
      <c r="Y232" s="7">
        <f t="shared" si="114"/>
        <v>8103</v>
      </c>
      <c r="Z232" s="127">
        <f t="shared" si="134"/>
        <v>6.7831848627108435E-2</v>
      </c>
      <c r="AA232" s="55">
        <f t="shared" si="115"/>
        <v>0.22766498794000714</v>
      </c>
      <c r="AB232" s="7">
        <f t="shared" si="116"/>
        <v>1</v>
      </c>
      <c r="AC232" s="7">
        <f t="shared" si="117"/>
        <v>31</v>
      </c>
      <c r="AD232" s="43">
        <f t="shared" si="118"/>
        <v>8361152.1549609732</v>
      </c>
      <c r="AE232" s="43">
        <f t="shared" si="119"/>
        <v>0</v>
      </c>
      <c r="AF232" s="43">
        <f t="shared" si="120"/>
        <v>8361152.1549609732</v>
      </c>
      <c r="AG232" s="43">
        <f t="shared" si="121"/>
        <v>0</v>
      </c>
      <c r="AH232" s="43">
        <f t="shared" si="122"/>
        <v>0</v>
      </c>
      <c r="AI232" s="43">
        <f t="shared" si="123"/>
        <v>0</v>
      </c>
      <c r="AJ232" s="43">
        <f t="shared" si="124"/>
        <v>0</v>
      </c>
      <c r="AK232" s="43">
        <f t="shared" si="125"/>
        <v>0</v>
      </c>
      <c r="AL232" s="43">
        <f t="shared" si="126"/>
        <v>0</v>
      </c>
      <c r="AM232" s="53"/>
      <c r="AO232" s="14">
        <f>_xll.EURO(N232,O232,Z232,Z232,R232,U232,1,0)</f>
        <v>0.34253168512847709</v>
      </c>
      <c r="AP232" s="90">
        <f t="shared" si="127"/>
        <v>2181875.1119839447</v>
      </c>
      <c r="AQ232" s="7">
        <f>_xll.EURO(N232,O232,Z232,Z232,R232,U232,1,1)</f>
        <v>0.13853290723434139</v>
      </c>
      <c r="AR232" s="7">
        <f>AQ232+Put!AQ232</f>
        <v>0.18270711260026132</v>
      </c>
      <c r="AS232" s="90">
        <f t="shared" si="131"/>
        <v>1163816.718489662</v>
      </c>
      <c r="AT232" s="42">
        <f t="shared" si="132"/>
        <v>116.38167184896621</v>
      </c>
    </row>
    <row r="233" spans="1:46">
      <c r="A233" s="47">
        <f t="shared" si="129"/>
        <v>45139</v>
      </c>
      <c r="B233" s="48">
        <f t="shared" si="106"/>
        <v>205479</v>
      </c>
      <c r="C233" s="40">
        <f t="shared" si="107"/>
        <v>6369849</v>
      </c>
      <c r="D233" s="40">
        <f t="shared" si="108"/>
        <v>1440452.2058937931</v>
      </c>
      <c r="E233" s="127">
        <f t="shared" si="135"/>
        <v>5.8012500000000005</v>
      </c>
      <c r="F233" s="50"/>
      <c r="G233" s="49">
        <f t="shared" si="109"/>
        <v>5.8012500000000005</v>
      </c>
      <c r="H233" s="61">
        <f t="shared" si="133"/>
        <v>0</v>
      </c>
      <c r="I233" s="49"/>
      <c r="J233" s="49">
        <f t="shared" si="110"/>
        <v>0</v>
      </c>
      <c r="K233" s="61"/>
      <c r="L233" s="49"/>
      <c r="M233" s="49"/>
      <c r="N233" s="49">
        <f t="shared" si="130"/>
        <v>5.3912500000000003</v>
      </c>
      <c r="O233" s="49">
        <f>Summary!$E$16</f>
        <v>5.7313275623318276</v>
      </c>
      <c r="P233" s="49"/>
      <c r="Q233" s="127">
        <f t="shared" si="105"/>
        <v>0.17</v>
      </c>
      <c r="R233" s="61">
        <f>Q233+Summary!$C$26</f>
        <v>0.17</v>
      </c>
      <c r="S233" s="61"/>
      <c r="T233" s="70">
        <f t="shared" si="111"/>
        <v>45139</v>
      </c>
      <c r="U233" s="69">
        <f t="shared" si="128"/>
        <v>8134</v>
      </c>
      <c r="W233" s="7">
        <f t="shared" si="112"/>
        <v>31</v>
      </c>
      <c r="X233" s="51">
        <f t="shared" si="113"/>
        <v>45139</v>
      </c>
      <c r="Y233" s="7">
        <f t="shared" si="114"/>
        <v>8134</v>
      </c>
      <c r="Z233" s="127">
        <f t="shared" si="134"/>
        <v>6.7881848627108429E-2</v>
      </c>
      <c r="AA233" s="55">
        <f t="shared" si="115"/>
        <v>0.22613600509114001</v>
      </c>
      <c r="AB233" s="7">
        <f t="shared" si="116"/>
        <v>1</v>
      </c>
      <c r="AC233" s="7">
        <f t="shared" si="117"/>
        <v>31</v>
      </c>
      <c r="AD233" s="43">
        <f t="shared" si="118"/>
        <v>8356423.3594413679</v>
      </c>
      <c r="AE233" s="43">
        <f t="shared" si="119"/>
        <v>0</v>
      </c>
      <c r="AF233" s="43">
        <f t="shared" si="120"/>
        <v>8356423.3594413679</v>
      </c>
      <c r="AG233" s="43">
        <f t="shared" si="121"/>
        <v>0</v>
      </c>
      <c r="AH233" s="43">
        <f t="shared" si="122"/>
        <v>0</v>
      </c>
      <c r="AI233" s="43">
        <f t="shared" si="123"/>
        <v>0</v>
      </c>
      <c r="AJ233" s="43">
        <f t="shared" si="124"/>
        <v>0</v>
      </c>
      <c r="AK233" s="43">
        <f t="shared" si="125"/>
        <v>0</v>
      </c>
      <c r="AL233" s="43">
        <f t="shared" si="126"/>
        <v>0</v>
      </c>
      <c r="AM233" s="53"/>
      <c r="AO233" s="14">
        <f>_xll.EURO(N233,O233,Z233,Z233,R233,U233,1,0)</f>
        <v>0.34579911014331971</v>
      </c>
      <c r="AP233" s="90">
        <f t="shared" si="127"/>
        <v>2202688.115947315</v>
      </c>
      <c r="AQ233" s="7">
        <f>_xll.EURO(N233,O233,Z233,Z233,R233,U233,1,1)</f>
        <v>0.13835400326745576</v>
      </c>
      <c r="AR233" s="7">
        <f>AQ233+Put!AQ233</f>
        <v>0.18172298240471679</v>
      </c>
      <c r="AS233" s="90">
        <f t="shared" si="131"/>
        <v>1157547.957747703</v>
      </c>
      <c r="AT233" s="42">
        <f t="shared" si="132"/>
        <v>115.7547957747703</v>
      </c>
    </row>
    <row r="234" spans="1:46">
      <c r="A234" s="47">
        <f t="shared" si="129"/>
        <v>45170</v>
      </c>
      <c r="B234" s="48">
        <f t="shared" si="106"/>
        <v>205479</v>
      </c>
      <c r="C234" s="40">
        <f t="shared" si="107"/>
        <v>6164370</v>
      </c>
      <c r="D234" s="40">
        <f t="shared" si="108"/>
        <v>1384612.758922505</v>
      </c>
      <c r="E234" s="127">
        <f t="shared" si="135"/>
        <v>5.8132350000000006</v>
      </c>
      <c r="F234" s="50"/>
      <c r="G234" s="49">
        <f t="shared" si="109"/>
        <v>5.8132350000000006</v>
      </c>
      <c r="H234" s="61">
        <f t="shared" si="133"/>
        <v>0</v>
      </c>
      <c r="I234" s="49"/>
      <c r="J234" s="49">
        <f t="shared" si="110"/>
        <v>0</v>
      </c>
      <c r="K234" s="61"/>
      <c r="L234" s="49"/>
      <c r="M234" s="49"/>
      <c r="N234" s="49">
        <f t="shared" si="130"/>
        <v>5.4032350000000005</v>
      </c>
      <c r="O234" s="49">
        <f>Summary!$E$16</f>
        <v>5.7313275623318276</v>
      </c>
      <c r="P234" s="49"/>
      <c r="Q234" s="127">
        <f t="shared" si="105"/>
        <v>0.17</v>
      </c>
      <c r="R234" s="61">
        <f>Q234+Summary!$C$26</f>
        <v>0.17</v>
      </c>
      <c r="S234" s="61"/>
      <c r="T234" s="70">
        <f t="shared" si="111"/>
        <v>45170</v>
      </c>
      <c r="U234" s="69">
        <f t="shared" si="128"/>
        <v>8165</v>
      </c>
      <c r="W234" s="7">
        <f t="shared" si="112"/>
        <v>30</v>
      </c>
      <c r="X234" s="51">
        <f t="shared" si="113"/>
        <v>45170</v>
      </c>
      <c r="Y234" s="7">
        <f t="shared" si="114"/>
        <v>8165</v>
      </c>
      <c r="Z234" s="127">
        <f t="shared" si="134"/>
        <v>6.7931848627108424E-2</v>
      </c>
      <c r="AA234" s="55">
        <f t="shared" si="115"/>
        <v>0.224615452823647</v>
      </c>
      <c r="AB234" s="7">
        <f t="shared" si="116"/>
        <v>1</v>
      </c>
      <c r="AC234" s="7">
        <f t="shared" si="117"/>
        <v>30</v>
      </c>
      <c r="AD234" s="43">
        <f t="shared" si="118"/>
        <v>8049079.3516148692</v>
      </c>
      <c r="AE234" s="43">
        <f t="shared" si="119"/>
        <v>0</v>
      </c>
      <c r="AF234" s="43">
        <f t="shared" si="120"/>
        <v>8049079.3516148692</v>
      </c>
      <c r="AG234" s="43">
        <f t="shared" si="121"/>
        <v>0</v>
      </c>
      <c r="AH234" s="43">
        <f t="shared" si="122"/>
        <v>0</v>
      </c>
      <c r="AI234" s="43">
        <f t="shared" si="123"/>
        <v>0</v>
      </c>
      <c r="AJ234" s="43">
        <f t="shared" si="124"/>
        <v>0</v>
      </c>
      <c r="AK234" s="43">
        <f t="shared" si="125"/>
        <v>0</v>
      </c>
      <c r="AL234" s="43">
        <f t="shared" si="126"/>
        <v>0</v>
      </c>
      <c r="AM234" s="53"/>
      <c r="AO234" s="14">
        <f>_xll.EURO(N234,O234,Z234,Z234,R234,U234,1,0)</f>
        <v>0.34575994492433193</v>
      </c>
      <c r="AP234" s="90">
        <f t="shared" si="127"/>
        <v>2131392.231693204</v>
      </c>
      <c r="AQ234" s="7">
        <f>_xll.EURO(N234,O234,Z234,Z234,R234,U234,1,1)</f>
        <v>0.13770962945793</v>
      </c>
      <c r="AR234" s="7">
        <f>AQ234+Put!AQ234</f>
        <v>0.18061962929404296</v>
      </c>
      <c r="AS234" s="90">
        <f t="shared" si="131"/>
        <v>1113406.2242313195</v>
      </c>
      <c r="AT234" s="42">
        <f t="shared" si="132"/>
        <v>111.34062242313195</v>
      </c>
    </row>
    <row r="235" spans="1:46">
      <c r="A235" s="47">
        <f t="shared" si="129"/>
        <v>45200</v>
      </c>
      <c r="B235" s="48">
        <f t="shared" si="106"/>
        <v>205479</v>
      </c>
      <c r="C235" s="40">
        <f t="shared" si="107"/>
        <v>6369849</v>
      </c>
      <c r="D235" s="40">
        <f t="shared" si="108"/>
        <v>1421394.4631986802</v>
      </c>
      <c r="E235" s="127">
        <f t="shared" si="135"/>
        <v>5.8444469999999997</v>
      </c>
      <c r="F235" s="50"/>
      <c r="G235" s="49">
        <f t="shared" si="109"/>
        <v>5.8444469999999997</v>
      </c>
      <c r="H235" s="61">
        <f t="shared" si="133"/>
        <v>0</v>
      </c>
      <c r="I235" s="49"/>
      <c r="J235" s="49">
        <f t="shared" si="110"/>
        <v>0</v>
      </c>
      <c r="K235" s="61"/>
      <c r="L235" s="49"/>
      <c r="M235" s="49"/>
      <c r="N235" s="49">
        <f t="shared" si="130"/>
        <v>5.4344469999999996</v>
      </c>
      <c r="O235" s="49">
        <f>Summary!$E$16</f>
        <v>5.7313275623318276</v>
      </c>
      <c r="P235" s="49"/>
      <c r="Q235" s="127">
        <f t="shared" si="105"/>
        <v>0.17</v>
      </c>
      <c r="R235" s="61">
        <f>Q235+Summary!$C$26</f>
        <v>0.17</v>
      </c>
      <c r="S235" s="61"/>
      <c r="T235" s="70">
        <f t="shared" si="111"/>
        <v>45200</v>
      </c>
      <c r="U235" s="69">
        <f t="shared" si="128"/>
        <v>8195</v>
      </c>
      <c r="W235" s="7">
        <f t="shared" si="112"/>
        <v>31</v>
      </c>
      <c r="X235" s="51">
        <f t="shared" si="113"/>
        <v>45200</v>
      </c>
      <c r="Y235" s="7">
        <f t="shared" si="114"/>
        <v>8195</v>
      </c>
      <c r="Z235" s="127">
        <f t="shared" si="134"/>
        <v>6.7981848627108418E-2</v>
      </c>
      <c r="AA235" s="55">
        <f t="shared" si="115"/>
        <v>0.22314413782786377</v>
      </c>
      <c r="AB235" s="7">
        <f t="shared" si="116"/>
        <v>1</v>
      </c>
      <c r="AC235" s="7">
        <f t="shared" si="117"/>
        <v>31</v>
      </c>
      <c r="AD235" s="43">
        <f t="shared" si="118"/>
        <v>8307264.6062581362</v>
      </c>
      <c r="AE235" s="43">
        <f t="shared" si="119"/>
        <v>0</v>
      </c>
      <c r="AF235" s="43">
        <f t="shared" si="120"/>
        <v>8307264.6062581362</v>
      </c>
      <c r="AG235" s="43">
        <f t="shared" si="121"/>
        <v>0</v>
      </c>
      <c r="AH235" s="43">
        <f t="shared" si="122"/>
        <v>0</v>
      </c>
      <c r="AI235" s="43">
        <f t="shared" si="123"/>
        <v>0</v>
      </c>
      <c r="AJ235" s="43">
        <f t="shared" si="124"/>
        <v>0</v>
      </c>
      <c r="AK235" s="43">
        <f t="shared" si="125"/>
        <v>0</v>
      </c>
      <c r="AL235" s="43">
        <f t="shared" si="126"/>
        <v>0</v>
      </c>
      <c r="AM235" s="53"/>
      <c r="AO235" s="14">
        <f>_xll.EURO(N235,O235,Z235,Z235,R235,U235,1,0)</f>
        <v>0.34838689707421527</v>
      </c>
      <c r="AP235" s="90">
        <f t="shared" si="127"/>
        <v>2219171.927941293</v>
      </c>
      <c r="AQ235" s="7">
        <f>_xll.EURO(N235,O235,Z235,Z235,R235,U235,1,1)</f>
        <v>0.13744890481299879</v>
      </c>
      <c r="AR235" s="7">
        <f>AQ235+Put!AQ235</f>
        <v>0.17964901717794052</v>
      </c>
      <c r="AS235" s="90">
        <f t="shared" si="131"/>
        <v>1144337.1124218872</v>
      </c>
      <c r="AT235" s="42">
        <f t="shared" si="132"/>
        <v>114.43371124218872</v>
      </c>
    </row>
    <row r="236" spans="1:46">
      <c r="A236" s="47">
        <f t="shared" si="129"/>
        <v>45231</v>
      </c>
      <c r="B236" s="48">
        <f t="shared" si="106"/>
        <v>205479</v>
      </c>
      <c r="C236" s="40">
        <f t="shared" si="107"/>
        <v>6164370</v>
      </c>
      <c r="D236" s="40">
        <f t="shared" si="108"/>
        <v>1366271.6161928109</v>
      </c>
      <c r="E236" s="127">
        <f t="shared" si="135"/>
        <v>5.9588910000000004</v>
      </c>
      <c r="F236" s="50"/>
      <c r="G236" s="49">
        <f t="shared" si="109"/>
        <v>5.9588910000000004</v>
      </c>
      <c r="H236" s="61">
        <f t="shared" si="133"/>
        <v>0</v>
      </c>
      <c r="I236" s="49"/>
      <c r="J236" s="49">
        <f t="shared" si="110"/>
        <v>0</v>
      </c>
      <c r="K236" s="61"/>
      <c r="L236" s="49"/>
      <c r="M236" s="49"/>
      <c r="N236" s="49">
        <f t="shared" si="130"/>
        <v>5.5488910000000002</v>
      </c>
      <c r="O236" s="49">
        <f>Summary!$E$16</f>
        <v>5.7313275623318276</v>
      </c>
      <c r="P236" s="49"/>
      <c r="Q236" s="127">
        <f t="shared" si="105"/>
        <v>0.17</v>
      </c>
      <c r="R236" s="61">
        <f>Q236+Summary!$C$26</f>
        <v>0.17</v>
      </c>
      <c r="S236" s="61"/>
      <c r="T236" s="70">
        <f t="shared" si="111"/>
        <v>45231</v>
      </c>
      <c r="U236" s="69">
        <f t="shared" si="128"/>
        <v>8226</v>
      </c>
      <c r="W236" s="7">
        <f t="shared" si="112"/>
        <v>30</v>
      </c>
      <c r="X236" s="51">
        <f t="shared" si="113"/>
        <v>45231</v>
      </c>
      <c r="Y236" s="7">
        <f t="shared" si="114"/>
        <v>8226</v>
      </c>
      <c r="Z236" s="127">
        <f t="shared" si="134"/>
        <v>6.8031848627108413E-2</v>
      </c>
      <c r="AA236" s="55">
        <f t="shared" si="115"/>
        <v>0.22164010534617665</v>
      </c>
      <c r="AB236" s="7">
        <f t="shared" si="116"/>
        <v>1</v>
      </c>
      <c r="AC236" s="7">
        <f t="shared" si="117"/>
        <v>30</v>
      </c>
      <c r="AD236" s="43">
        <f t="shared" si="118"/>
        <v>8141463.6372867962</v>
      </c>
      <c r="AE236" s="43">
        <f t="shared" si="119"/>
        <v>0</v>
      </c>
      <c r="AF236" s="43">
        <f t="shared" si="120"/>
        <v>8141463.6372867962</v>
      </c>
      <c r="AG236" s="43">
        <f t="shared" si="121"/>
        <v>0</v>
      </c>
      <c r="AH236" s="43">
        <f t="shared" si="122"/>
        <v>0</v>
      </c>
      <c r="AI236" s="43">
        <f t="shared" si="123"/>
        <v>0</v>
      </c>
      <c r="AJ236" s="43">
        <f t="shared" si="124"/>
        <v>0</v>
      </c>
      <c r="AK236" s="43">
        <f t="shared" si="125"/>
        <v>0</v>
      </c>
      <c r="AL236" s="43">
        <f t="shared" si="126"/>
        <v>0</v>
      </c>
      <c r="AM236" s="53"/>
      <c r="AO236" s="14">
        <f>_xll.EURO(N236,O236,Z236,Z236,R236,U236,1,0)</f>
        <v>0.3624168928663567</v>
      </c>
      <c r="AP236" s="90">
        <f t="shared" si="127"/>
        <v>2234071.8218785832</v>
      </c>
      <c r="AQ236" s="7">
        <f>_xll.EURO(N236,O236,Z236,Z236,R236,U236,1,1)</f>
        <v>0.13867044913214019</v>
      </c>
      <c r="AR236" s="7">
        <f>AQ236+Put!AQ236</f>
        <v>0.17907010454264044</v>
      </c>
      <c r="AS236" s="90">
        <f t="shared" si="131"/>
        <v>1103854.3803395166</v>
      </c>
      <c r="AT236" s="42">
        <f t="shared" si="132"/>
        <v>110.38543803395166</v>
      </c>
    </row>
    <row r="237" spans="1:46">
      <c r="A237" s="47">
        <f t="shared" si="129"/>
        <v>45261</v>
      </c>
      <c r="B237" s="48">
        <f t="shared" si="106"/>
        <v>205479</v>
      </c>
      <c r="C237" s="40">
        <f t="shared" si="107"/>
        <v>6369849</v>
      </c>
      <c r="D237" s="40">
        <f t="shared" si="108"/>
        <v>1402543.7008742255</v>
      </c>
      <c r="E237" s="127">
        <f t="shared" si="135"/>
        <v>6.0837390000000005</v>
      </c>
      <c r="F237" s="50"/>
      <c r="G237" s="49">
        <f t="shared" si="109"/>
        <v>6.0837390000000005</v>
      </c>
      <c r="H237" s="61">
        <f t="shared" si="133"/>
        <v>0</v>
      </c>
      <c r="I237" s="49"/>
      <c r="J237" s="49">
        <f t="shared" si="110"/>
        <v>0</v>
      </c>
      <c r="K237" s="61"/>
      <c r="L237" s="49"/>
      <c r="M237" s="49"/>
      <c r="N237" s="49">
        <f t="shared" si="130"/>
        <v>5.6737390000000003</v>
      </c>
      <c r="O237" s="49">
        <f>Summary!$E$16</f>
        <v>5.7313275623318276</v>
      </c>
      <c r="P237" s="49"/>
      <c r="Q237" s="127">
        <f t="shared" si="105"/>
        <v>0.17</v>
      </c>
      <c r="R237" s="61">
        <f>Q237+Summary!$C$26</f>
        <v>0.17</v>
      </c>
      <c r="S237" s="61"/>
      <c r="T237" s="70">
        <f t="shared" si="111"/>
        <v>45261</v>
      </c>
      <c r="U237" s="69">
        <f t="shared" si="128"/>
        <v>8256</v>
      </c>
      <c r="W237" s="7">
        <f t="shared" si="112"/>
        <v>31</v>
      </c>
      <c r="X237" s="51">
        <f t="shared" si="113"/>
        <v>45261</v>
      </c>
      <c r="Y237" s="7">
        <f t="shared" si="114"/>
        <v>8256</v>
      </c>
      <c r="Z237" s="127">
        <f t="shared" si="134"/>
        <v>6.8081848627108407E-2</v>
      </c>
      <c r="AA237" s="55">
        <f t="shared" si="115"/>
        <v>0.22018476432867176</v>
      </c>
      <c r="AB237" s="7">
        <f t="shared" si="116"/>
        <v>1</v>
      </c>
      <c r="AC237" s="7">
        <f t="shared" si="117"/>
        <v>31</v>
      </c>
      <c r="AD237" s="43">
        <f t="shared" si="118"/>
        <v>8532709.8122128602</v>
      </c>
      <c r="AE237" s="43">
        <f t="shared" si="119"/>
        <v>0</v>
      </c>
      <c r="AF237" s="43">
        <f t="shared" si="120"/>
        <v>8532709.8122128602</v>
      </c>
      <c r="AG237" s="43">
        <f t="shared" si="121"/>
        <v>0</v>
      </c>
      <c r="AH237" s="43">
        <f t="shared" si="122"/>
        <v>0</v>
      </c>
      <c r="AI237" s="43">
        <f t="shared" si="123"/>
        <v>0</v>
      </c>
      <c r="AJ237" s="43">
        <f t="shared" si="124"/>
        <v>0</v>
      </c>
      <c r="AK237" s="43">
        <f t="shared" si="125"/>
        <v>0</v>
      </c>
      <c r="AL237" s="43">
        <f t="shared" si="126"/>
        <v>0</v>
      </c>
      <c r="AM237" s="53"/>
      <c r="AO237" s="14">
        <f>_xll.EURO(N237,O237,Z237,Z237,R237,U237,1,0)</f>
        <v>0.377986561123626</v>
      </c>
      <c r="AP237" s="90">
        <f t="shared" si="127"/>
        <v>2407717.318386768</v>
      </c>
      <c r="AQ237" s="7">
        <f>_xll.EURO(N237,O237,Z237,Z237,R237,U237,1,1)</f>
        <v>0.14000131667246732</v>
      </c>
      <c r="AR237" s="7">
        <f>AQ237+Put!AQ237</f>
        <v>0.17857075440643363</v>
      </c>
      <c r="AS237" s="90">
        <f t="shared" si="131"/>
        <v>1137468.7413850669</v>
      </c>
      <c r="AT237" s="42">
        <f t="shared" si="132"/>
        <v>113.74687413850668</v>
      </c>
    </row>
    <row r="238" spans="1:46">
      <c r="A238" s="47">
        <f t="shared" si="129"/>
        <v>45292</v>
      </c>
      <c r="B238" s="48">
        <f t="shared" si="106"/>
        <v>205479</v>
      </c>
      <c r="C238" s="40">
        <f t="shared" si="107"/>
        <v>6369849</v>
      </c>
      <c r="D238" s="40">
        <f t="shared" si="108"/>
        <v>1393067.687722953</v>
      </c>
      <c r="E238" s="127">
        <f t="shared" si="135"/>
        <v>6.1773750000000005</v>
      </c>
      <c r="F238" s="50"/>
      <c r="G238" s="49">
        <f t="shared" si="109"/>
        <v>6.1773750000000005</v>
      </c>
      <c r="H238" s="61">
        <f t="shared" si="133"/>
        <v>0</v>
      </c>
      <c r="I238" s="49"/>
      <c r="J238" s="49">
        <f t="shared" si="110"/>
        <v>0</v>
      </c>
      <c r="K238" s="61"/>
      <c r="L238" s="49"/>
      <c r="M238" s="49"/>
      <c r="N238" s="49">
        <f t="shared" si="130"/>
        <v>5.7673750000000004</v>
      </c>
      <c r="O238" s="49">
        <f>Summary!$E$16</f>
        <v>5.7313275623318276</v>
      </c>
      <c r="P238" s="49"/>
      <c r="Q238" s="127">
        <f t="shared" ref="Q238:Q249" si="136">Q237</f>
        <v>0.17</v>
      </c>
      <c r="R238" s="61">
        <f>Q238+Summary!$C$26</f>
        <v>0.17</v>
      </c>
      <c r="S238" s="61"/>
      <c r="T238" s="70">
        <f t="shared" si="111"/>
        <v>45292</v>
      </c>
      <c r="U238" s="69">
        <f t="shared" si="128"/>
        <v>8287</v>
      </c>
      <c r="W238" s="7">
        <f t="shared" si="112"/>
        <v>31</v>
      </c>
      <c r="X238" s="51">
        <f t="shared" si="113"/>
        <v>45292</v>
      </c>
      <c r="Y238" s="7">
        <f t="shared" si="114"/>
        <v>8287</v>
      </c>
      <c r="Z238" s="127">
        <f t="shared" si="134"/>
        <v>6.8131848627108402E-2</v>
      </c>
      <c r="AA238" s="55">
        <f t="shared" si="115"/>
        <v>0.21869712888373855</v>
      </c>
      <c r="AB238" s="7">
        <f t="shared" si="116"/>
        <v>1</v>
      </c>
      <c r="AC238" s="7">
        <f t="shared" si="117"/>
        <v>31</v>
      </c>
      <c r="AD238" s="43">
        <f t="shared" si="118"/>
        <v>8605501.507447578</v>
      </c>
      <c r="AE238" s="43">
        <f t="shared" si="119"/>
        <v>0</v>
      </c>
      <c r="AF238" s="43">
        <f t="shared" si="120"/>
        <v>8605501.507447578</v>
      </c>
      <c r="AG238" s="43">
        <f t="shared" si="121"/>
        <v>0</v>
      </c>
      <c r="AH238" s="43">
        <f t="shared" si="122"/>
        <v>0</v>
      </c>
      <c r="AI238" s="43">
        <f t="shared" si="123"/>
        <v>0</v>
      </c>
      <c r="AJ238" s="43">
        <f t="shared" si="124"/>
        <v>0</v>
      </c>
      <c r="AK238" s="43">
        <f t="shared" si="125"/>
        <v>0</v>
      </c>
      <c r="AL238" s="43">
        <f t="shared" si="126"/>
        <v>0</v>
      </c>
      <c r="AM238" s="53"/>
      <c r="AO238" s="14">
        <f>_xll.EURO(N238,O238,Z238,Z238,R238,U238,1,0)</f>
        <v>0.38915904257893053</v>
      </c>
      <c r="AP238" s="90">
        <f t="shared" si="127"/>
        <v>2478884.3382123578</v>
      </c>
      <c r="AQ238" s="7">
        <f>_xll.EURO(N238,O238,Z238,Z238,R238,U238,1,1)</f>
        <v>0.1406834467723396</v>
      </c>
      <c r="AR238" s="7">
        <f>AQ238+Put!AQ238</f>
        <v>0.17787927968294739</v>
      </c>
      <c r="AS238" s="90">
        <f t="shared" si="131"/>
        <v>1133064.1518091427</v>
      </c>
      <c r="AT238" s="42">
        <f t="shared" si="132"/>
        <v>113.30641518091427</v>
      </c>
    </row>
    <row r="239" spans="1:46">
      <c r="A239" s="47">
        <f t="shared" si="129"/>
        <v>45323</v>
      </c>
      <c r="B239" s="48">
        <f t="shared" si="106"/>
        <v>205479</v>
      </c>
      <c r="C239" s="40">
        <f t="shared" si="107"/>
        <v>5958891</v>
      </c>
      <c r="D239" s="40">
        <f t="shared" si="108"/>
        <v>1294376.998283386</v>
      </c>
      <c r="E239" s="127">
        <f t="shared" si="135"/>
        <v>6.0525269999999995</v>
      </c>
      <c r="F239" s="50"/>
      <c r="G239" s="49">
        <f t="shared" si="109"/>
        <v>6.0525269999999995</v>
      </c>
      <c r="H239" s="61">
        <f t="shared" si="133"/>
        <v>0</v>
      </c>
      <c r="I239" s="49"/>
      <c r="J239" s="49">
        <f t="shared" si="110"/>
        <v>0</v>
      </c>
      <c r="K239" s="61"/>
      <c r="L239" s="49"/>
      <c r="M239" s="49"/>
      <c r="N239" s="49">
        <f t="shared" si="130"/>
        <v>5.6425269999999994</v>
      </c>
      <c r="O239" s="49">
        <f>Summary!$E$16</f>
        <v>5.7313275623318276</v>
      </c>
      <c r="P239" s="49"/>
      <c r="Q239" s="127">
        <f t="shared" si="136"/>
        <v>0.17</v>
      </c>
      <c r="R239" s="61">
        <f>Q239+Summary!$C$26</f>
        <v>0.17</v>
      </c>
      <c r="S239" s="61"/>
      <c r="T239" s="70">
        <f t="shared" si="111"/>
        <v>45323</v>
      </c>
      <c r="U239" s="69">
        <f t="shared" si="128"/>
        <v>8318</v>
      </c>
      <c r="W239" s="7">
        <f t="shared" si="112"/>
        <v>29</v>
      </c>
      <c r="X239" s="51">
        <f t="shared" si="113"/>
        <v>45323</v>
      </c>
      <c r="Y239" s="7">
        <f t="shared" si="114"/>
        <v>8318</v>
      </c>
      <c r="Z239" s="127">
        <f t="shared" si="134"/>
        <v>6.8181848627108396E-2</v>
      </c>
      <c r="AA239" s="55">
        <f t="shared" si="115"/>
        <v>0.21721776724618491</v>
      </c>
      <c r="AB239" s="7">
        <f t="shared" si="116"/>
        <v>1</v>
      </c>
      <c r="AC239" s="7">
        <f t="shared" si="117"/>
        <v>29</v>
      </c>
      <c r="AD239" s="43">
        <f t="shared" si="118"/>
        <v>7834251.7302891472</v>
      </c>
      <c r="AE239" s="43">
        <f t="shared" si="119"/>
        <v>0</v>
      </c>
      <c r="AF239" s="43">
        <f t="shared" si="120"/>
        <v>7834251.7302891472</v>
      </c>
      <c r="AG239" s="43">
        <f t="shared" si="121"/>
        <v>0</v>
      </c>
      <c r="AH239" s="43">
        <f t="shared" si="122"/>
        <v>0</v>
      </c>
      <c r="AI239" s="43">
        <f t="shared" si="123"/>
        <v>0</v>
      </c>
      <c r="AJ239" s="43">
        <f t="shared" si="124"/>
        <v>0</v>
      </c>
      <c r="AK239" s="43">
        <f t="shared" si="125"/>
        <v>0</v>
      </c>
      <c r="AL239" s="43">
        <f t="shared" si="126"/>
        <v>0</v>
      </c>
      <c r="AM239" s="53"/>
      <c r="AO239" s="14">
        <f>_xll.EURO(N239,O239,Z239,Z239,R239,U239,1,0)</f>
        <v>0.36983203421701405</v>
      </c>
      <c r="AP239" s="90">
        <f t="shared" si="127"/>
        <v>2203788.780207457</v>
      </c>
      <c r="AQ239" s="7">
        <f>_xll.EURO(N239,O239,Z239,Z239,R239,U239,1,1)</f>
        <v>0.13766775503617282</v>
      </c>
      <c r="AR239" s="7">
        <f>AQ239+Put!AQ239</f>
        <v>0.17610800558349854</v>
      </c>
      <c r="AS239" s="90">
        <f t="shared" si="131"/>
        <v>1049408.4094994592</v>
      </c>
      <c r="AT239" s="42">
        <f t="shared" si="132"/>
        <v>104.94084094994592</v>
      </c>
    </row>
    <row r="240" spans="1:46">
      <c r="A240" s="47">
        <f t="shared" si="129"/>
        <v>45352</v>
      </c>
      <c r="B240" s="48">
        <f t="shared" si="106"/>
        <v>205479</v>
      </c>
      <c r="C240" s="40">
        <f t="shared" si="107"/>
        <v>6369849</v>
      </c>
      <c r="D240" s="40">
        <f t="shared" si="108"/>
        <v>1374778.5485440025</v>
      </c>
      <c r="E240" s="127">
        <f t="shared" si="135"/>
        <v>5.9079114000000006</v>
      </c>
      <c r="F240" s="50"/>
      <c r="G240" s="49">
        <f t="shared" si="109"/>
        <v>5.9079114000000006</v>
      </c>
      <c r="H240" s="61">
        <f t="shared" si="133"/>
        <v>0</v>
      </c>
      <c r="I240" s="49"/>
      <c r="J240" s="49">
        <f t="shared" si="110"/>
        <v>0</v>
      </c>
      <c r="K240" s="61"/>
      <c r="L240" s="49"/>
      <c r="M240" s="49"/>
      <c r="N240" s="49">
        <f t="shared" si="130"/>
        <v>5.4979114000000004</v>
      </c>
      <c r="O240" s="49">
        <f>Summary!$E$16</f>
        <v>5.7313275623318276</v>
      </c>
      <c r="P240" s="49"/>
      <c r="Q240" s="127">
        <f t="shared" si="136"/>
        <v>0.17</v>
      </c>
      <c r="R240" s="61">
        <f>Q240+Summary!$C$26</f>
        <v>0.17</v>
      </c>
      <c r="S240" s="61"/>
      <c r="T240" s="70">
        <f t="shared" si="111"/>
        <v>45352</v>
      </c>
      <c r="U240" s="69">
        <f t="shared" si="128"/>
        <v>8347</v>
      </c>
      <c r="W240" s="7">
        <f t="shared" si="112"/>
        <v>31</v>
      </c>
      <c r="X240" s="51">
        <f t="shared" si="113"/>
        <v>45352</v>
      </c>
      <c r="Y240" s="7">
        <f t="shared" si="114"/>
        <v>8347</v>
      </c>
      <c r="Z240" s="127">
        <f t="shared" si="134"/>
        <v>6.8231848627108391E-2</v>
      </c>
      <c r="AA240" s="55">
        <f t="shared" si="115"/>
        <v>0.21582592437340389</v>
      </c>
      <c r="AB240" s="7">
        <f t="shared" si="116"/>
        <v>1</v>
      </c>
      <c r="AC240" s="7">
        <f t="shared" si="117"/>
        <v>31</v>
      </c>
      <c r="AD240" s="43">
        <f t="shared" si="118"/>
        <v>8122069.8594185663</v>
      </c>
      <c r="AE240" s="43">
        <f t="shared" si="119"/>
        <v>0</v>
      </c>
      <c r="AF240" s="43">
        <f t="shared" si="120"/>
        <v>8122069.8594185663</v>
      </c>
      <c r="AG240" s="43">
        <f t="shared" si="121"/>
        <v>0</v>
      </c>
      <c r="AH240" s="43">
        <f t="shared" si="122"/>
        <v>0</v>
      </c>
      <c r="AI240" s="43">
        <f t="shared" si="123"/>
        <v>0</v>
      </c>
      <c r="AJ240" s="43">
        <f t="shared" si="124"/>
        <v>0</v>
      </c>
      <c r="AK240" s="43">
        <f t="shared" si="125"/>
        <v>0</v>
      </c>
      <c r="AL240" s="43">
        <f t="shared" si="126"/>
        <v>0</v>
      </c>
      <c r="AM240" s="53"/>
      <c r="AO240" s="14">
        <f>_xll.EURO(N240,O240,Z240,Z240,R240,U240,1,0)</f>
        <v>0.34842857473904582</v>
      </c>
      <c r="AP240" s="90">
        <f t="shared" si="127"/>
        <v>2219437.4083729363</v>
      </c>
      <c r="AQ240" s="7">
        <f>_xll.EURO(N240,O240,Z240,Z240,R240,U240,1,1)</f>
        <v>0.13432402527756826</v>
      </c>
      <c r="AR240" s="7">
        <f>AQ240+Put!AQ240</f>
        <v>0.17432114302513549</v>
      </c>
      <c r="AS240" s="90">
        <f t="shared" si="131"/>
        <v>1110399.3585775162</v>
      </c>
      <c r="AT240" s="42">
        <f t="shared" si="132"/>
        <v>111.03993585775162</v>
      </c>
    </row>
    <row r="241" spans="1:46">
      <c r="A241" s="47">
        <f t="shared" si="129"/>
        <v>45383</v>
      </c>
      <c r="B241" s="48">
        <f t="shared" si="106"/>
        <v>205479</v>
      </c>
      <c r="C241" s="40">
        <f t="shared" si="107"/>
        <v>6164370</v>
      </c>
      <c r="D241" s="40">
        <f t="shared" si="108"/>
        <v>1321409.975105453</v>
      </c>
      <c r="E241" s="127">
        <f t="shared" si="135"/>
        <v>5.7310434000000008</v>
      </c>
      <c r="F241" s="50"/>
      <c r="G241" s="49">
        <f t="shared" si="109"/>
        <v>5.7310434000000008</v>
      </c>
      <c r="H241" s="61">
        <f t="shared" si="133"/>
        <v>0</v>
      </c>
      <c r="I241" s="49"/>
      <c r="J241" s="49">
        <f t="shared" si="110"/>
        <v>0</v>
      </c>
      <c r="K241" s="61"/>
      <c r="L241" s="49"/>
      <c r="M241" s="49"/>
      <c r="N241" s="49">
        <f t="shared" si="130"/>
        <v>5.3210434000000006</v>
      </c>
      <c r="O241" s="49">
        <f>Summary!$E$16</f>
        <v>5.7313275623318276</v>
      </c>
      <c r="P241" s="49"/>
      <c r="Q241" s="127">
        <f t="shared" si="136"/>
        <v>0.17</v>
      </c>
      <c r="R241" s="61">
        <f>Q241+Summary!$C$26</f>
        <v>0.17</v>
      </c>
      <c r="S241" s="61"/>
      <c r="T241" s="70">
        <f t="shared" si="111"/>
        <v>45383</v>
      </c>
      <c r="U241" s="69">
        <f t="shared" si="128"/>
        <v>8378</v>
      </c>
      <c r="W241" s="7">
        <f t="shared" si="112"/>
        <v>30</v>
      </c>
      <c r="X241" s="51">
        <f t="shared" si="113"/>
        <v>45383</v>
      </c>
      <c r="Y241" s="7">
        <f t="shared" si="114"/>
        <v>8378</v>
      </c>
      <c r="Z241" s="127">
        <f t="shared" si="134"/>
        <v>6.8281848627108385E-2</v>
      </c>
      <c r="AA241" s="55">
        <f t="shared" si="115"/>
        <v>0.21436253422579324</v>
      </c>
      <c r="AB241" s="7">
        <f t="shared" si="116"/>
        <v>1</v>
      </c>
      <c r="AC241" s="7">
        <f t="shared" si="117"/>
        <v>30</v>
      </c>
      <c r="AD241" s="43">
        <f t="shared" si="118"/>
        <v>7573057.9165222719</v>
      </c>
      <c r="AE241" s="43">
        <f t="shared" si="119"/>
        <v>0</v>
      </c>
      <c r="AF241" s="43">
        <f t="shared" si="120"/>
        <v>7573057.9165222719</v>
      </c>
      <c r="AG241" s="43">
        <f t="shared" si="121"/>
        <v>0</v>
      </c>
      <c r="AH241" s="43">
        <f t="shared" si="122"/>
        <v>0</v>
      </c>
      <c r="AI241" s="43">
        <f t="shared" si="123"/>
        <v>0</v>
      </c>
      <c r="AJ241" s="43">
        <f t="shared" si="124"/>
        <v>0</v>
      </c>
      <c r="AK241" s="43">
        <f t="shared" si="125"/>
        <v>0</v>
      </c>
      <c r="AL241" s="43">
        <f t="shared" si="126"/>
        <v>0</v>
      </c>
      <c r="AM241" s="53"/>
      <c r="AO241" s="14">
        <f>_xll.EURO(N241,O241,Z241,Z241,R241,U241,1,0)</f>
        <v>0.32334024664379057</v>
      </c>
      <c r="AP241" s="90">
        <f t="shared" si="127"/>
        <v>1993188.9162035834</v>
      </c>
      <c r="AQ241" s="7">
        <f>_xll.EURO(N241,O241,Z241,Z241,R241,U241,1,1)</f>
        <v>0.13029954272283267</v>
      </c>
      <c r="AR241" s="7">
        <f>AQ241+Put!AQ241</f>
        <v>0.17234443545306977</v>
      </c>
      <c r="AS241" s="90">
        <f t="shared" si="131"/>
        <v>1062394.8675738396</v>
      </c>
      <c r="AT241" s="42">
        <f t="shared" si="132"/>
        <v>106.23948675738396</v>
      </c>
    </row>
    <row r="242" spans="1:46">
      <c r="A242" s="47">
        <f t="shared" si="129"/>
        <v>45413</v>
      </c>
      <c r="B242" s="48">
        <f t="shared" ref="B242:B248" si="137">B241</f>
        <v>205479</v>
      </c>
      <c r="C242" s="40">
        <f t="shared" ref="C242:C248" si="138">IF(AB242=0,0,IF(AND(AB242=1,$H$3=1),B242*W242,IF($H$3=2,B242,"N/A")))</f>
        <v>6369849</v>
      </c>
      <c r="D242" s="40">
        <f t="shared" ref="D242:D248" si="139">C242*AA242</f>
        <v>1356437.0138418793</v>
      </c>
      <c r="E242" s="127">
        <f t="shared" si="135"/>
        <v>5.792427</v>
      </c>
      <c r="F242" s="50"/>
      <c r="G242" s="49">
        <f t="shared" ref="G242:G248" si="140">E242</f>
        <v>5.792427</v>
      </c>
      <c r="H242" s="61">
        <f t="shared" si="133"/>
        <v>0</v>
      </c>
      <c r="I242" s="49"/>
      <c r="J242" s="49">
        <f t="shared" ref="J242:J248" si="141">H242</f>
        <v>0</v>
      </c>
      <c r="K242" s="61"/>
      <c r="L242" s="49"/>
      <c r="M242" s="49"/>
      <c r="N242" s="49">
        <f t="shared" si="130"/>
        <v>5.3824269999999999</v>
      </c>
      <c r="O242" s="49">
        <f>Summary!$E$16</f>
        <v>5.7313275623318276</v>
      </c>
      <c r="P242" s="49"/>
      <c r="Q242" s="127">
        <f t="shared" si="136"/>
        <v>0.17</v>
      </c>
      <c r="R242" s="61">
        <f>Q242+Summary!$C$26</f>
        <v>0.17</v>
      </c>
      <c r="S242" s="61"/>
      <c r="T242" s="70">
        <f t="shared" ref="T242:T248" si="142">X242</f>
        <v>45413</v>
      </c>
      <c r="U242" s="69">
        <f t="shared" si="128"/>
        <v>8408</v>
      </c>
      <c r="W242" s="7">
        <f t="shared" ref="W242:W248" si="143">A243-A242</f>
        <v>31</v>
      </c>
      <c r="X242" s="51">
        <f t="shared" ref="X242:X248" si="144">CHOOSE(F$3,A243+24,A242)</f>
        <v>45413</v>
      </c>
      <c r="Y242" s="7">
        <f t="shared" ref="Y242:Y248" si="145">X242-C$3</f>
        <v>8408</v>
      </c>
      <c r="Z242" s="127">
        <f t="shared" si="134"/>
        <v>6.833184862710838E-2</v>
      </c>
      <c r="AA242" s="55">
        <f t="shared" ref="AA242:AA248" si="146">1/(1+CHOOSE(F$3,(Z243+($K$3/10000))/2,(Z242+($K$3/10000))/2))^(2*Y242/365.25)</f>
        <v>0.2129464943112277</v>
      </c>
      <c r="AB242" s="7">
        <f t="shared" ref="AB242:AB248" si="147">IF(AND(mthbeg&lt;=A242,mthend&gt;=A242),1,0)</f>
        <v>1</v>
      </c>
      <c r="AC242" s="7">
        <f t="shared" ref="AC242:AC248" si="148">W242*AB242</f>
        <v>31</v>
      </c>
      <c r="AD242" s="43">
        <f t="shared" ref="AD242:AD248" si="149">$D242*E242</f>
        <v>7857062.3827770753</v>
      </c>
      <c r="AE242" s="43">
        <f t="shared" ref="AE242:AE248" si="150">$D242*F242</f>
        <v>0</v>
      </c>
      <c r="AF242" s="43">
        <f t="shared" ref="AF242:AF248" si="151">$D242*G242</f>
        <v>7857062.3827770753</v>
      </c>
      <c r="AG242" s="43">
        <f t="shared" ref="AG242:AG248" si="152">$D242*H242</f>
        <v>0</v>
      </c>
      <c r="AH242" s="43">
        <f t="shared" ref="AH242:AH248" si="153">$D242*I242</f>
        <v>0</v>
      </c>
      <c r="AI242" s="43">
        <f t="shared" ref="AI242:AI248" si="154">$D242*J242</f>
        <v>0</v>
      </c>
      <c r="AJ242" s="43">
        <f t="shared" ref="AJ242:AJ248" si="155">$D242*K242</f>
        <v>0</v>
      </c>
      <c r="AK242" s="43">
        <f t="shared" ref="AK242:AK248" si="156">$D242*L242</f>
        <v>0</v>
      </c>
      <c r="AL242" s="43">
        <f t="shared" ref="AL242:AL248" si="157">$D242*M242</f>
        <v>0</v>
      </c>
      <c r="AM242" s="53"/>
      <c r="AO242" s="14">
        <f>_xll.EURO(N242,O242,Z242,Z242,R242,U242,1,0)</f>
        <v>0.32975469409297042</v>
      </c>
      <c r="AP242" s="90">
        <f t="shared" ref="AP242:AP248" si="158">AO242*C242</f>
        <v>2100487.6084134136</v>
      </c>
      <c r="AQ242" s="7">
        <f>_xll.EURO(N242,O242,Z242,Z242,R242,U242,1,1)</f>
        <v>0.13059615351135101</v>
      </c>
      <c r="AR242" s="7">
        <f>AQ242+Put!AQ242</f>
        <v>0.17154501088656171</v>
      </c>
      <c r="AS242" s="90">
        <f t="shared" si="131"/>
        <v>1092715.8160507542</v>
      </c>
      <c r="AT242" s="42">
        <f t="shared" si="132"/>
        <v>109.27158160507541</v>
      </c>
    </row>
    <row r="243" spans="1:46">
      <c r="A243" s="47">
        <f t="shared" si="129"/>
        <v>45444</v>
      </c>
      <c r="B243" s="48">
        <f t="shared" si="137"/>
        <v>205479</v>
      </c>
      <c r="C243" s="40">
        <f t="shared" si="138"/>
        <v>6164370</v>
      </c>
      <c r="D243" s="40">
        <f t="shared" si="139"/>
        <v>1303759.2968142531</v>
      </c>
      <c r="E243" s="127">
        <f t="shared" si="135"/>
        <v>5.8340429999999994</v>
      </c>
      <c r="F243" s="50"/>
      <c r="G243" s="49">
        <f t="shared" si="140"/>
        <v>5.8340429999999994</v>
      </c>
      <c r="H243" s="61">
        <f t="shared" si="133"/>
        <v>0</v>
      </c>
      <c r="I243" s="49"/>
      <c r="J243" s="49">
        <f t="shared" si="141"/>
        <v>0</v>
      </c>
      <c r="K243" s="61"/>
      <c r="L243" s="49"/>
      <c r="M243" s="49"/>
      <c r="N243" s="49">
        <f t="shared" si="130"/>
        <v>5.4240429999999993</v>
      </c>
      <c r="O243" s="49">
        <f>Summary!$E$16</f>
        <v>5.7313275623318276</v>
      </c>
      <c r="P243" s="49"/>
      <c r="Q243" s="127">
        <f t="shared" si="136"/>
        <v>0.17</v>
      </c>
      <c r="R243" s="61">
        <f>Q243+Summary!$C$26</f>
        <v>0.17</v>
      </c>
      <c r="S243" s="61"/>
      <c r="T243" s="70">
        <f t="shared" si="142"/>
        <v>45444</v>
      </c>
      <c r="U243" s="69">
        <f t="shared" si="128"/>
        <v>8439</v>
      </c>
      <c r="W243" s="7">
        <f t="shared" si="143"/>
        <v>30</v>
      </c>
      <c r="X243" s="51">
        <f t="shared" si="144"/>
        <v>45444</v>
      </c>
      <c r="Y243" s="7">
        <f t="shared" si="145"/>
        <v>8439</v>
      </c>
      <c r="Z243" s="127">
        <f t="shared" si="134"/>
        <v>6.8381848627108374E-2</v>
      </c>
      <c r="AA243" s="55">
        <f t="shared" si="146"/>
        <v>0.21149919567032044</v>
      </c>
      <c r="AB243" s="7">
        <f t="shared" si="147"/>
        <v>1</v>
      </c>
      <c r="AC243" s="7">
        <f t="shared" si="148"/>
        <v>30</v>
      </c>
      <c r="AD243" s="43">
        <f t="shared" si="149"/>
        <v>7606187.7992641144</v>
      </c>
      <c r="AE243" s="43">
        <f t="shared" si="150"/>
        <v>0</v>
      </c>
      <c r="AF243" s="43">
        <f t="shared" si="151"/>
        <v>7606187.7992641144</v>
      </c>
      <c r="AG243" s="43">
        <f t="shared" si="152"/>
        <v>0</v>
      </c>
      <c r="AH243" s="43">
        <f t="shared" si="153"/>
        <v>0</v>
      </c>
      <c r="AI243" s="43">
        <f t="shared" si="154"/>
        <v>0</v>
      </c>
      <c r="AJ243" s="43">
        <f t="shared" si="155"/>
        <v>0</v>
      </c>
      <c r="AK243" s="43">
        <f t="shared" si="156"/>
        <v>0</v>
      </c>
      <c r="AL243" s="43">
        <f t="shared" si="157"/>
        <v>0</v>
      </c>
      <c r="AM243" s="53"/>
      <c r="AO243" s="14">
        <f>_xll.EURO(N243,O243,Z243,Z243,R243,U243,1,0)</f>
        <v>0.33351362325816591</v>
      </c>
      <c r="AP243" s="90">
        <f t="shared" si="158"/>
        <v>2055901.3738039401</v>
      </c>
      <c r="AQ243" s="7">
        <f>_xll.EURO(N243,O243,Z243,Z243,R243,U243,1,1)</f>
        <v>0.13049242554056584</v>
      </c>
      <c r="AR243" s="7">
        <f>AQ243+Put!AQ243</f>
        <v>0.17062393063664941</v>
      </c>
      <c r="AS243" s="90">
        <f t="shared" si="131"/>
        <v>1051789.0392986424</v>
      </c>
      <c r="AT243" s="42">
        <f t="shared" si="132"/>
        <v>105.17890392986425</v>
      </c>
    </row>
    <row r="244" spans="1:46">
      <c r="A244" s="47">
        <f t="shared" si="129"/>
        <v>45474</v>
      </c>
      <c r="B244" s="48">
        <f t="shared" si="137"/>
        <v>205479</v>
      </c>
      <c r="C244" s="40">
        <f t="shared" si="138"/>
        <v>6369849</v>
      </c>
      <c r="D244" s="40">
        <f t="shared" si="139"/>
        <v>1338297.1003875851</v>
      </c>
      <c r="E244" s="127">
        <f t="shared" si="135"/>
        <v>5.8808610000000003</v>
      </c>
      <c r="F244" s="50"/>
      <c r="G244" s="49">
        <f t="shared" si="140"/>
        <v>5.8808610000000003</v>
      </c>
      <c r="H244" s="61">
        <f t="shared" si="133"/>
        <v>0</v>
      </c>
      <c r="I244" s="49"/>
      <c r="J244" s="49">
        <f t="shared" si="141"/>
        <v>0</v>
      </c>
      <c r="K244" s="61"/>
      <c r="L244" s="49"/>
      <c r="M244" s="49"/>
      <c r="N244" s="49">
        <f t="shared" si="130"/>
        <v>5.4708610000000002</v>
      </c>
      <c r="O244" s="49">
        <f>Summary!$E$16</f>
        <v>5.7313275623318276</v>
      </c>
      <c r="P244" s="49"/>
      <c r="Q244" s="127">
        <f t="shared" si="136"/>
        <v>0.17</v>
      </c>
      <c r="R244" s="61">
        <f>Q244+Summary!$C$26</f>
        <v>0.17</v>
      </c>
      <c r="S244" s="61"/>
      <c r="T244" s="70">
        <f t="shared" si="142"/>
        <v>45474</v>
      </c>
      <c r="U244" s="69">
        <f t="shared" si="128"/>
        <v>8469</v>
      </c>
      <c r="W244" s="7">
        <f t="shared" si="143"/>
        <v>31</v>
      </c>
      <c r="X244" s="51">
        <f t="shared" si="144"/>
        <v>45474</v>
      </c>
      <c r="Y244" s="7">
        <f t="shared" si="145"/>
        <v>8469</v>
      </c>
      <c r="Z244" s="127">
        <f t="shared" si="134"/>
        <v>6.8431848627108369E-2</v>
      </c>
      <c r="AA244" s="55">
        <f t="shared" si="146"/>
        <v>0.21009871668662555</v>
      </c>
      <c r="AB244" s="7">
        <f t="shared" si="147"/>
        <v>1</v>
      </c>
      <c r="AC244" s="7">
        <f t="shared" si="148"/>
        <v>31</v>
      </c>
      <c r="AD244" s="43">
        <f t="shared" si="149"/>
        <v>7870339.2240824345</v>
      </c>
      <c r="AE244" s="43">
        <f t="shared" si="150"/>
        <v>0</v>
      </c>
      <c r="AF244" s="43">
        <f t="shared" si="151"/>
        <v>7870339.2240824345</v>
      </c>
      <c r="AG244" s="43">
        <f t="shared" si="152"/>
        <v>0</v>
      </c>
      <c r="AH244" s="43">
        <f t="shared" si="153"/>
        <v>0</v>
      </c>
      <c r="AI244" s="43">
        <f t="shared" si="154"/>
        <v>0</v>
      </c>
      <c r="AJ244" s="43">
        <f t="shared" si="155"/>
        <v>0</v>
      </c>
      <c r="AK244" s="43">
        <f t="shared" si="156"/>
        <v>0</v>
      </c>
      <c r="AL244" s="43">
        <f t="shared" si="157"/>
        <v>0</v>
      </c>
      <c r="AM244" s="53"/>
      <c r="AO244" s="14">
        <f>_xll.EURO(N244,O244,Z244,Z244,R244,U244,1,0)</f>
        <v>0.3379575590481998</v>
      </c>
      <c r="AP244" s="90">
        <f t="shared" si="158"/>
        <v>2152738.6195456162</v>
      </c>
      <c r="AQ244" s="7">
        <f>_xll.EURO(N244,O244,Z244,Z244,R244,U244,1,1)</f>
        <v>0.13048309889760856</v>
      </c>
      <c r="AR244" s="7">
        <f>AQ244+Put!AQ244</f>
        <v>0.16975854853588884</v>
      </c>
      <c r="AS244" s="90">
        <f t="shared" si="131"/>
        <v>1081336.320632783</v>
      </c>
      <c r="AT244" s="42">
        <f t="shared" si="132"/>
        <v>108.1336320632783</v>
      </c>
    </row>
    <row r="245" spans="1:46">
      <c r="A245" s="47">
        <f t="shared" si="129"/>
        <v>45505</v>
      </c>
      <c r="B245" s="48">
        <f t="shared" si="137"/>
        <v>205479</v>
      </c>
      <c r="C245" s="40">
        <f t="shared" si="138"/>
        <v>6369849</v>
      </c>
      <c r="D245" s="40">
        <f t="shared" si="139"/>
        <v>1329179.7466387739</v>
      </c>
      <c r="E245" s="127">
        <f t="shared" si="135"/>
        <v>5.917275000000001</v>
      </c>
      <c r="F245" s="50"/>
      <c r="G245" s="49">
        <f t="shared" si="140"/>
        <v>5.917275000000001</v>
      </c>
      <c r="H245" s="61">
        <f t="shared" si="133"/>
        <v>0</v>
      </c>
      <c r="I245" s="49"/>
      <c r="J245" s="49">
        <f t="shared" si="141"/>
        <v>0</v>
      </c>
      <c r="K245" s="61"/>
      <c r="L245" s="49"/>
      <c r="M245" s="49"/>
      <c r="N245" s="49">
        <f t="shared" si="130"/>
        <v>5.5072750000000008</v>
      </c>
      <c r="O245" s="49">
        <f>Summary!$E$16</f>
        <v>5.7313275623318276</v>
      </c>
      <c r="P245" s="49"/>
      <c r="Q245" s="127">
        <f t="shared" si="136"/>
        <v>0.17</v>
      </c>
      <c r="R245" s="61">
        <f>Q245+Summary!$C$26</f>
        <v>0.17</v>
      </c>
      <c r="S245" s="61"/>
      <c r="T245" s="70">
        <f t="shared" si="142"/>
        <v>45505</v>
      </c>
      <c r="U245" s="69">
        <f t="shared" si="128"/>
        <v>8500</v>
      </c>
      <c r="W245" s="7">
        <f t="shared" si="143"/>
        <v>31</v>
      </c>
      <c r="X245" s="51">
        <f t="shared" si="144"/>
        <v>45505</v>
      </c>
      <c r="Y245" s="7">
        <f t="shared" si="145"/>
        <v>8500</v>
      </c>
      <c r="Z245" s="127">
        <f t="shared" si="134"/>
        <v>6.8481848627108363E-2</v>
      </c>
      <c r="AA245" s="55">
        <f t="shared" si="146"/>
        <v>0.20866738703519877</v>
      </c>
      <c r="AB245" s="7">
        <f t="shared" si="147"/>
        <v>1</v>
      </c>
      <c r="AC245" s="7">
        <f t="shared" si="148"/>
        <v>31</v>
      </c>
      <c r="AD245" s="43">
        <f t="shared" si="149"/>
        <v>7865122.0852919519</v>
      </c>
      <c r="AE245" s="43">
        <f t="shared" si="150"/>
        <v>0</v>
      </c>
      <c r="AF245" s="43">
        <f t="shared" si="151"/>
        <v>7865122.0852919519</v>
      </c>
      <c r="AG245" s="43">
        <f t="shared" si="152"/>
        <v>0</v>
      </c>
      <c r="AH245" s="43">
        <f t="shared" si="153"/>
        <v>0</v>
      </c>
      <c r="AI245" s="43">
        <f t="shared" si="154"/>
        <v>0</v>
      </c>
      <c r="AJ245" s="43">
        <f t="shared" si="155"/>
        <v>0</v>
      </c>
      <c r="AK245" s="43">
        <f t="shared" si="156"/>
        <v>0</v>
      </c>
      <c r="AL245" s="43">
        <f t="shared" si="157"/>
        <v>0</v>
      </c>
      <c r="AM245" s="53"/>
      <c r="AO245" s="14">
        <f>_xll.EURO(N245,O245,Z245,Z245,R245,U245,1,0)</f>
        <v>0.34096529973605594</v>
      </c>
      <c r="AP245" s="90">
        <f t="shared" si="158"/>
        <v>2171897.4735584161</v>
      </c>
      <c r="AQ245" s="7">
        <f>_xll.EURO(N245,O245,Z245,Z245,R245,U245,1,1)</f>
        <v>0.13025659099152576</v>
      </c>
      <c r="AR245" s="7">
        <f>AQ245+Put!AQ245</f>
        <v>0.16881710146321574</v>
      </c>
      <c r="AS245" s="90">
        <f t="shared" si="131"/>
        <v>1075339.4449383633</v>
      </c>
      <c r="AT245" s="42">
        <f t="shared" si="132"/>
        <v>107.53394449383633</v>
      </c>
    </row>
    <row r="246" spans="1:46">
      <c r="A246" s="47">
        <f t="shared" si="129"/>
        <v>45536</v>
      </c>
      <c r="B246" s="48">
        <f t="shared" si="137"/>
        <v>205479</v>
      </c>
      <c r="C246" s="40">
        <f t="shared" si="138"/>
        <v>6164370</v>
      </c>
      <c r="D246" s="40">
        <f t="shared" si="139"/>
        <v>1277529.3956188112</v>
      </c>
      <c r="E246" s="127">
        <f t="shared" si="135"/>
        <v>5.9294997000000009</v>
      </c>
      <c r="F246" s="50"/>
      <c r="G246" s="49">
        <f t="shared" si="140"/>
        <v>5.9294997000000009</v>
      </c>
      <c r="H246" s="61">
        <f t="shared" si="133"/>
        <v>0</v>
      </c>
      <c r="I246" s="49"/>
      <c r="J246" s="49">
        <f t="shared" si="141"/>
        <v>0</v>
      </c>
      <c r="K246" s="61"/>
      <c r="L246" s="49"/>
      <c r="M246" s="49"/>
      <c r="N246" s="49">
        <f t="shared" si="130"/>
        <v>5.5194997000000008</v>
      </c>
      <c r="O246" s="49">
        <f>Summary!$E$16</f>
        <v>5.7313275623318276</v>
      </c>
      <c r="P246" s="49"/>
      <c r="Q246" s="127">
        <f t="shared" si="136"/>
        <v>0.17</v>
      </c>
      <c r="R246" s="61">
        <f>Q246+Summary!$C$26</f>
        <v>0.17</v>
      </c>
      <c r="S246" s="61"/>
      <c r="T246" s="70">
        <f t="shared" si="142"/>
        <v>45536</v>
      </c>
      <c r="U246" s="69">
        <f t="shared" si="128"/>
        <v>8531</v>
      </c>
      <c r="W246" s="7">
        <f t="shared" si="143"/>
        <v>30</v>
      </c>
      <c r="X246" s="51">
        <f t="shared" si="144"/>
        <v>45536</v>
      </c>
      <c r="Y246" s="7">
        <f t="shared" si="145"/>
        <v>8531</v>
      </c>
      <c r="Z246" s="127">
        <f t="shared" si="134"/>
        <v>6.8531848627108358E-2</v>
      </c>
      <c r="AA246" s="55">
        <f t="shared" si="146"/>
        <v>0.20724411344854565</v>
      </c>
      <c r="AB246" s="7">
        <f t="shared" si="147"/>
        <v>1</v>
      </c>
      <c r="AC246" s="7">
        <f t="shared" si="148"/>
        <v>30</v>
      </c>
      <c r="AD246" s="43">
        <f t="shared" si="149"/>
        <v>7575110.1680629235</v>
      </c>
      <c r="AE246" s="43">
        <f t="shared" si="150"/>
        <v>0</v>
      </c>
      <c r="AF246" s="43">
        <f t="shared" si="151"/>
        <v>7575110.1680629235</v>
      </c>
      <c r="AG246" s="43">
        <f t="shared" si="152"/>
        <v>0</v>
      </c>
      <c r="AH246" s="43">
        <f t="shared" si="153"/>
        <v>0</v>
      </c>
      <c r="AI246" s="43">
        <f t="shared" si="154"/>
        <v>0</v>
      </c>
      <c r="AJ246" s="43">
        <f t="shared" si="155"/>
        <v>0</v>
      </c>
      <c r="AK246" s="43">
        <f t="shared" si="156"/>
        <v>0</v>
      </c>
      <c r="AL246" s="43">
        <f t="shared" si="157"/>
        <v>0</v>
      </c>
      <c r="AM246" s="53"/>
      <c r="AO246" s="14">
        <f>_xll.EURO(N246,O246,Z246,Z246,R246,U246,1,0)</f>
        <v>0.34079724063472078</v>
      </c>
      <c r="AP246" s="90">
        <f t="shared" si="158"/>
        <v>2100800.2862514537</v>
      </c>
      <c r="AQ246" s="7">
        <f>_xll.EURO(N246,O246,Z246,Z246,R246,U246,1,1)</f>
        <v>0.12961686951377732</v>
      </c>
      <c r="AR246" s="7">
        <f>AQ246+Put!AQ246</f>
        <v>0.16776741621944413</v>
      </c>
      <c r="AS246" s="90">
        <f t="shared" si="131"/>
        <v>1034180.4275206549</v>
      </c>
      <c r="AT246" s="42">
        <f t="shared" si="132"/>
        <v>103.41804275206549</v>
      </c>
    </row>
    <row r="247" spans="1:46">
      <c r="A247" s="47">
        <f t="shared" si="129"/>
        <v>45566</v>
      </c>
      <c r="B247" s="48">
        <f t="shared" si="137"/>
        <v>205479</v>
      </c>
      <c r="C247" s="40">
        <f t="shared" si="138"/>
        <v>6369849</v>
      </c>
      <c r="D247" s="40">
        <f t="shared" si="139"/>
        <v>1311340.8615113804</v>
      </c>
      <c r="E247" s="127">
        <f t="shared" si="135"/>
        <v>5.9613359399999997</v>
      </c>
      <c r="F247" s="50"/>
      <c r="G247" s="49">
        <f t="shared" si="140"/>
        <v>5.9613359399999997</v>
      </c>
      <c r="H247" s="61">
        <f t="shared" si="133"/>
        <v>0</v>
      </c>
      <c r="I247" s="49"/>
      <c r="J247" s="49">
        <f t="shared" si="141"/>
        <v>0</v>
      </c>
      <c r="K247" s="61"/>
      <c r="L247" s="49"/>
      <c r="M247" s="49"/>
      <c r="N247" s="49">
        <f t="shared" si="130"/>
        <v>5.5513359399999995</v>
      </c>
      <c r="O247" s="49">
        <f>Summary!$E$16</f>
        <v>5.7313275623318276</v>
      </c>
      <c r="P247" s="49"/>
      <c r="Q247" s="127">
        <f t="shared" si="136"/>
        <v>0.17</v>
      </c>
      <c r="R247" s="61">
        <f>Q247+Summary!$C$26</f>
        <v>0.17</v>
      </c>
      <c r="S247" s="61"/>
      <c r="T247" s="70">
        <f t="shared" si="142"/>
        <v>45566</v>
      </c>
      <c r="U247" s="69">
        <f t="shared" si="128"/>
        <v>8561</v>
      </c>
      <c r="W247" s="7">
        <f t="shared" si="143"/>
        <v>31</v>
      </c>
      <c r="X247" s="51">
        <f t="shared" si="144"/>
        <v>45566</v>
      </c>
      <c r="Y247" s="7">
        <f t="shared" si="145"/>
        <v>8561</v>
      </c>
      <c r="Z247" s="127">
        <f t="shared" si="134"/>
        <v>6.8581848627108352E-2</v>
      </c>
      <c r="AA247" s="55">
        <f t="shared" si="146"/>
        <v>0.20586686772502463</v>
      </c>
      <c r="AB247" s="7">
        <f t="shared" si="147"/>
        <v>1</v>
      </c>
      <c r="AC247" s="7">
        <f t="shared" si="148"/>
        <v>31</v>
      </c>
      <c r="AD247" s="43">
        <f t="shared" si="149"/>
        <v>7817343.4073183546</v>
      </c>
      <c r="AE247" s="43">
        <f t="shared" si="150"/>
        <v>0</v>
      </c>
      <c r="AF247" s="43">
        <f t="shared" si="151"/>
        <v>7817343.4073183546</v>
      </c>
      <c r="AG247" s="43">
        <f t="shared" si="152"/>
        <v>0</v>
      </c>
      <c r="AH247" s="43">
        <f t="shared" si="153"/>
        <v>0</v>
      </c>
      <c r="AI247" s="43">
        <f t="shared" si="154"/>
        <v>0</v>
      </c>
      <c r="AJ247" s="43">
        <f t="shared" si="155"/>
        <v>0</v>
      </c>
      <c r="AK247" s="43">
        <f t="shared" si="156"/>
        <v>0</v>
      </c>
      <c r="AL247" s="43">
        <f t="shared" si="157"/>
        <v>0</v>
      </c>
      <c r="AM247" s="53"/>
      <c r="AO247" s="14">
        <f>_xll.EURO(N247,O247,Z247,Z247,R247,U247,1,0)</f>
        <v>0.3431919294746244</v>
      </c>
      <c r="AP247" s="90">
        <f t="shared" si="158"/>
        <v>2186080.768772007</v>
      </c>
      <c r="AQ247" s="7">
        <f>_xll.EURO(N247,O247,Z247,Z247,R247,U247,1,1)</f>
        <v>0.12932018348157204</v>
      </c>
      <c r="AR247" s="7">
        <f>AQ247+Put!AQ247</f>
        <v>0.16684000781696176</v>
      </c>
      <c r="AS247" s="90">
        <f t="shared" si="131"/>
        <v>1062745.6569528661</v>
      </c>
      <c r="AT247" s="42">
        <f t="shared" si="132"/>
        <v>106.27456569528661</v>
      </c>
    </row>
    <row r="248" spans="1:46">
      <c r="A248" s="47">
        <f t="shared" si="129"/>
        <v>45597</v>
      </c>
      <c r="B248" s="48">
        <f t="shared" si="137"/>
        <v>205479</v>
      </c>
      <c r="C248" s="40">
        <f t="shared" si="138"/>
        <v>6164370</v>
      </c>
      <c r="D248" s="40">
        <f t="shared" si="139"/>
        <v>1260363.2588116077</v>
      </c>
      <c r="E248" s="127">
        <f t="shared" si="135"/>
        <v>6.0780688200000004</v>
      </c>
      <c r="F248" s="50"/>
      <c r="G248" s="49">
        <f t="shared" si="140"/>
        <v>6.0780688200000004</v>
      </c>
      <c r="H248" s="61">
        <f t="shared" si="133"/>
        <v>0</v>
      </c>
      <c r="I248" s="49"/>
      <c r="J248" s="49">
        <f t="shared" si="141"/>
        <v>0</v>
      </c>
      <c r="K248" s="61"/>
      <c r="L248" s="49"/>
      <c r="M248" s="49"/>
      <c r="N248" s="49">
        <f t="shared" si="130"/>
        <v>5.6680688200000002</v>
      </c>
      <c r="O248" s="49">
        <f>Summary!$E$16</f>
        <v>5.7313275623318276</v>
      </c>
      <c r="P248" s="49"/>
      <c r="Q248" s="127">
        <f t="shared" si="136"/>
        <v>0.17</v>
      </c>
      <c r="R248" s="61">
        <f>Q248+Summary!$C$26</f>
        <v>0.17</v>
      </c>
      <c r="S248" s="61"/>
      <c r="T248" s="70">
        <f t="shared" si="142"/>
        <v>45597</v>
      </c>
      <c r="U248" s="69">
        <f t="shared" si="128"/>
        <v>8592</v>
      </c>
      <c r="W248" s="7">
        <f t="shared" si="143"/>
        <v>30</v>
      </c>
      <c r="X248" s="51">
        <f t="shared" si="144"/>
        <v>45597</v>
      </c>
      <c r="Y248" s="7">
        <f t="shared" si="145"/>
        <v>8592</v>
      </c>
      <c r="Z248" s="127">
        <f t="shared" si="134"/>
        <v>6.8631848627108347E-2</v>
      </c>
      <c r="AA248" s="55">
        <f t="shared" si="146"/>
        <v>0.20445937846229342</v>
      </c>
      <c r="AB248" s="7">
        <f t="shared" si="147"/>
        <v>1</v>
      </c>
      <c r="AC248" s="7">
        <f t="shared" si="148"/>
        <v>30</v>
      </c>
      <c r="AD248" s="43">
        <f t="shared" si="149"/>
        <v>7660574.6252564238</v>
      </c>
      <c r="AE248" s="43">
        <f t="shared" si="150"/>
        <v>0</v>
      </c>
      <c r="AF248" s="43">
        <f t="shared" si="151"/>
        <v>7660574.6252564238</v>
      </c>
      <c r="AG248" s="43">
        <f t="shared" si="152"/>
        <v>0</v>
      </c>
      <c r="AH248" s="43">
        <f t="shared" si="153"/>
        <v>0</v>
      </c>
      <c r="AI248" s="43">
        <f t="shared" si="154"/>
        <v>0</v>
      </c>
      <c r="AJ248" s="43">
        <f t="shared" si="155"/>
        <v>0</v>
      </c>
      <c r="AK248" s="43">
        <f t="shared" si="156"/>
        <v>0</v>
      </c>
      <c r="AL248" s="43">
        <f t="shared" si="157"/>
        <v>0</v>
      </c>
      <c r="AM248" s="53"/>
      <c r="AO248" s="14">
        <f>_xll.EURO(N248,O248,Z248,Z248,R248,U248,1,0)</f>
        <v>0.35651779670324868</v>
      </c>
      <c r="AP248" s="90">
        <f t="shared" si="158"/>
        <v>2197707.6104636053</v>
      </c>
      <c r="AQ248" s="7">
        <f>_xll.EURO(N248,O248,Z248,Z248,R248,U248,1,1)</f>
        <v>0.13033844250913379</v>
      </c>
      <c r="AR248" s="7">
        <f>AQ248+Put!AQ248</f>
        <v>0.16626727804677033</v>
      </c>
      <c r="AS248" s="90">
        <f t="shared" si="131"/>
        <v>1024933.0207731696</v>
      </c>
      <c r="AT248" s="42">
        <f t="shared" si="132"/>
        <v>102.49330207731695</v>
      </c>
    </row>
    <row r="249" spans="1:46" ht="13.5" thickBot="1">
      <c r="A249" s="47">
        <f t="shared" si="129"/>
        <v>45627</v>
      </c>
      <c r="B249" s="48">
        <f>B248</f>
        <v>205479</v>
      </c>
      <c r="C249" s="40">
        <f>IF(AB249=0,0,IF(AND(AB249=1,$H$3=1),B249*W249,IF($H$3=2,B249,"N/A")))</f>
        <v>6369849</v>
      </c>
      <c r="D249" s="40">
        <f>C249*AA249</f>
        <v>1293699.7534057924</v>
      </c>
      <c r="E249" s="128">
        <f t="shared" si="135"/>
        <v>6.2054137800000007</v>
      </c>
      <c r="F249" s="50"/>
      <c r="G249" s="49">
        <f>E249</f>
        <v>6.2054137800000007</v>
      </c>
      <c r="H249" s="61">
        <f>H248</f>
        <v>0</v>
      </c>
      <c r="I249" s="49"/>
      <c r="J249" s="49">
        <f>H249</f>
        <v>0</v>
      </c>
      <c r="K249" s="61"/>
      <c r="L249" s="49"/>
      <c r="M249" s="49"/>
      <c r="N249" s="49">
        <f t="shared" si="130"/>
        <v>5.7954137800000005</v>
      </c>
      <c r="O249" s="49">
        <f>Summary!$E$16</f>
        <v>5.7313275623318276</v>
      </c>
      <c r="P249" s="49"/>
      <c r="Q249" s="128">
        <f t="shared" si="136"/>
        <v>0.17</v>
      </c>
      <c r="R249" s="61">
        <f>Q249+Summary!$C$26</f>
        <v>0.17</v>
      </c>
      <c r="S249" s="61"/>
      <c r="T249" s="70">
        <f>X249</f>
        <v>45627</v>
      </c>
      <c r="U249" s="69">
        <f t="shared" si="128"/>
        <v>8622</v>
      </c>
      <c r="W249" s="7">
        <f>A250-A249</f>
        <v>31</v>
      </c>
      <c r="X249" s="51">
        <f>CHOOSE(F$3,A250+24,A249)</f>
        <v>45627</v>
      </c>
      <c r="Y249" s="7">
        <f>X249-C$3</f>
        <v>8622</v>
      </c>
      <c r="Z249" s="128">
        <f t="shared" si="134"/>
        <v>6.8681848627108341E-2</v>
      </c>
      <c r="AA249" s="55">
        <f>1/(1+CHOOSE(F$3,(Z250+($K$3/10000))/2,(Z249+($K$3/10000))/2))^(2*Y249/365.25)</f>
        <v>0.20309739734894694</v>
      </c>
      <c r="AB249" s="7">
        <f>IF(AND(mthbeg&lt;=A249,mthend&gt;=A249),1,0)</f>
        <v>1</v>
      </c>
      <c r="AC249" s="7">
        <f>W249*AB249</f>
        <v>31</v>
      </c>
      <c r="AD249" s="43">
        <f t="shared" ref="AD249:AL249" si="159">$D249*E249</f>
        <v>8027942.2769669071</v>
      </c>
      <c r="AE249" s="43">
        <f t="shared" si="159"/>
        <v>0</v>
      </c>
      <c r="AF249" s="43">
        <f t="shared" si="159"/>
        <v>8027942.2769669071</v>
      </c>
      <c r="AG249" s="43">
        <f t="shared" si="159"/>
        <v>0</v>
      </c>
      <c r="AH249" s="43">
        <f t="shared" si="159"/>
        <v>0</v>
      </c>
      <c r="AI249" s="43">
        <f t="shared" si="159"/>
        <v>0</v>
      </c>
      <c r="AJ249" s="43">
        <f t="shared" si="159"/>
        <v>0</v>
      </c>
      <c r="AK249" s="43">
        <f t="shared" si="159"/>
        <v>0</v>
      </c>
      <c r="AL249" s="43">
        <f t="shared" si="159"/>
        <v>0</v>
      </c>
      <c r="AM249" s="53"/>
      <c r="AO249" s="14">
        <f>_xll.EURO(N249,O249,Z249,Z249,R249,U249,1,0)</f>
        <v>0.37130583454821081</v>
      </c>
      <c r="AP249" s="90">
        <f>AO249*C249</f>
        <v>2365162.0988910859</v>
      </c>
      <c r="AQ249" s="7">
        <f>_xll.EURO(N249,O249,Z249,Z249,R249,U249,1,1)</f>
        <v>0.13145457047034589</v>
      </c>
      <c r="AR249" s="7">
        <f>AQ249+Put!AQ249</f>
        <v>0.16576649593411447</v>
      </c>
      <c r="AS249" s="90">
        <f t="shared" si="131"/>
        <v>1055907.5483594232</v>
      </c>
      <c r="AT249" s="42">
        <f t="shared" si="132"/>
        <v>105.59075483594232</v>
      </c>
    </row>
    <row r="250" spans="1:46">
      <c r="A250" s="47">
        <f t="shared" si="129"/>
        <v>45658</v>
      </c>
      <c r="B250" s="48"/>
      <c r="C250" s="40"/>
      <c r="D250" s="40"/>
      <c r="E250" s="61"/>
      <c r="F250" s="50"/>
      <c r="G250" s="49"/>
      <c r="H250" s="61"/>
      <c r="I250" s="49"/>
      <c r="J250" s="49"/>
      <c r="K250" s="61"/>
      <c r="L250" s="49"/>
      <c r="M250" s="49"/>
      <c r="N250" s="49"/>
      <c r="O250" s="49"/>
      <c r="P250" s="49"/>
      <c r="Q250" s="61"/>
      <c r="R250" s="61"/>
      <c r="S250" s="61"/>
      <c r="T250" s="70"/>
      <c r="U250" s="69"/>
      <c r="X250" s="51"/>
      <c r="AA250" s="55"/>
      <c r="AD250" s="43"/>
      <c r="AE250" s="43"/>
      <c r="AF250" s="43"/>
      <c r="AG250" s="43"/>
      <c r="AH250" s="43"/>
      <c r="AI250" s="43"/>
      <c r="AJ250" s="43"/>
      <c r="AK250" s="43"/>
      <c r="AL250" s="43"/>
      <c r="AM250" s="53"/>
      <c r="AO250" s="14"/>
      <c r="AP250" s="90"/>
      <c r="AQ250" s="7"/>
      <c r="AR250" s="7"/>
      <c r="AT250" s="42"/>
    </row>
    <row r="251" spans="1:46">
      <c r="A251" s="47"/>
      <c r="B251" s="48"/>
      <c r="C251" s="40"/>
      <c r="D251" s="40"/>
      <c r="E251" s="52"/>
      <c r="F251" s="50"/>
      <c r="G251" s="49"/>
      <c r="H251" s="61"/>
      <c r="I251" s="49"/>
      <c r="J251" s="49"/>
      <c r="K251" s="61"/>
      <c r="L251" s="49"/>
      <c r="M251" s="49"/>
      <c r="N251" s="49"/>
      <c r="O251" s="49"/>
      <c r="P251" s="49"/>
      <c r="Q251" s="52"/>
      <c r="R251" s="61"/>
      <c r="S251" s="61"/>
      <c r="T251" s="70"/>
      <c r="U251" s="69"/>
      <c r="X251" s="51"/>
      <c r="AA251" s="55"/>
      <c r="AD251" s="43"/>
      <c r="AE251" s="43"/>
      <c r="AF251" s="43"/>
      <c r="AG251" s="43"/>
      <c r="AH251" s="43"/>
      <c r="AI251" s="43"/>
      <c r="AJ251" s="43"/>
      <c r="AK251" s="43"/>
      <c r="AL251" s="43"/>
      <c r="AM251" s="53"/>
      <c r="AO251" s="14"/>
      <c r="AP251" s="90"/>
      <c r="AQ251" s="7"/>
      <c r="AR251" s="7"/>
      <c r="AT251" s="42"/>
    </row>
    <row r="252" spans="1:46">
      <c r="A252" s="47"/>
      <c r="B252" s="48"/>
      <c r="C252" s="40"/>
      <c r="D252" s="40"/>
      <c r="E252" s="52"/>
      <c r="F252" s="50"/>
      <c r="G252" s="49"/>
      <c r="H252" s="61"/>
      <c r="I252" s="49"/>
      <c r="J252" s="49"/>
      <c r="K252" s="61"/>
      <c r="L252" s="49"/>
      <c r="M252" s="49"/>
      <c r="N252" s="49"/>
      <c r="O252" s="49"/>
      <c r="P252" s="49"/>
      <c r="Q252" s="52"/>
      <c r="R252" s="61"/>
      <c r="S252" s="61"/>
      <c r="T252" s="70"/>
      <c r="U252" s="69"/>
      <c r="X252" s="51"/>
      <c r="AA252" s="55"/>
      <c r="AD252" s="43"/>
      <c r="AE252" s="43"/>
      <c r="AF252" s="43"/>
      <c r="AG252" s="43"/>
      <c r="AH252" s="43"/>
      <c r="AI252" s="43"/>
      <c r="AJ252" s="43"/>
      <c r="AK252" s="43"/>
      <c r="AL252" s="43"/>
      <c r="AM252" s="53"/>
      <c r="AO252" s="14"/>
      <c r="AP252" s="90"/>
      <c r="AQ252" s="7"/>
      <c r="AR252" s="7"/>
      <c r="AT252" s="42"/>
    </row>
    <row r="253" spans="1:46">
      <c r="A253" s="47"/>
      <c r="B253" s="48"/>
      <c r="C253" s="40"/>
      <c r="D253" s="40"/>
      <c r="E253" s="52"/>
      <c r="F253" s="50"/>
      <c r="G253" s="49"/>
      <c r="H253" s="61"/>
      <c r="I253" s="49"/>
      <c r="J253" s="49"/>
      <c r="K253" s="61"/>
      <c r="L253" s="49"/>
      <c r="M253" s="49"/>
      <c r="N253" s="49"/>
      <c r="O253" s="49"/>
      <c r="P253" s="49"/>
      <c r="Q253" s="52"/>
      <c r="R253" s="61"/>
      <c r="S253" s="61"/>
      <c r="T253" s="70"/>
      <c r="U253" s="69"/>
      <c r="X253" s="51"/>
      <c r="AA253" s="55"/>
      <c r="AD253" s="43"/>
      <c r="AE253" s="43"/>
      <c r="AF253" s="43"/>
      <c r="AG253" s="43"/>
      <c r="AH253" s="43"/>
      <c r="AI253" s="43"/>
      <c r="AJ253" s="43"/>
      <c r="AK253" s="43"/>
      <c r="AL253" s="43"/>
      <c r="AM253" s="53"/>
      <c r="AO253" s="14"/>
      <c r="AP253" s="90"/>
      <c r="AQ253" s="7"/>
      <c r="AR253" s="7"/>
      <c r="AT253" s="42"/>
    </row>
    <row r="254" spans="1:46">
      <c r="A254" s="47"/>
      <c r="B254" s="48"/>
      <c r="C254" s="40"/>
      <c r="D254" s="40"/>
      <c r="E254" s="52"/>
      <c r="F254" s="50"/>
      <c r="G254" s="49"/>
      <c r="H254" s="61"/>
      <c r="I254" s="49"/>
      <c r="J254" s="49"/>
      <c r="K254" s="61"/>
      <c r="L254" s="49"/>
      <c r="M254" s="49"/>
      <c r="N254" s="49"/>
      <c r="O254" s="49"/>
      <c r="P254" s="49"/>
      <c r="Q254" s="52"/>
      <c r="R254" s="61"/>
      <c r="S254" s="61"/>
      <c r="T254" s="70"/>
      <c r="U254" s="69"/>
      <c r="X254" s="51"/>
      <c r="AA254" s="55"/>
      <c r="AD254" s="43"/>
      <c r="AE254" s="43"/>
      <c r="AF254" s="43"/>
      <c r="AG254" s="43"/>
      <c r="AH254" s="43"/>
      <c r="AI254" s="43"/>
      <c r="AJ254" s="43"/>
      <c r="AK254" s="43"/>
      <c r="AL254" s="43"/>
      <c r="AM254" s="53"/>
      <c r="AO254" s="14"/>
      <c r="AP254" s="90"/>
      <c r="AQ254" s="7"/>
      <c r="AR254" s="7"/>
      <c r="AT254" s="42"/>
    </row>
    <row r="255" spans="1:46">
      <c r="A255" s="47"/>
      <c r="B255" s="48"/>
      <c r="C255" s="40"/>
      <c r="D255" s="40"/>
      <c r="E255" s="52"/>
      <c r="F255" s="50"/>
      <c r="G255" s="49"/>
      <c r="H255" s="61"/>
      <c r="I255" s="49"/>
      <c r="J255" s="49"/>
      <c r="K255" s="61"/>
      <c r="L255" s="49"/>
      <c r="M255" s="49"/>
      <c r="N255" s="49"/>
      <c r="O255" s="49"/>
      <c r="P255" s="49"/>
      <c r="Q255" s="52"/>
      <c r="R255" s="61"/>
      <c r="S255" s="61"/>
      <c r="T255" s="70"/>
      <c r="U255" s="69"/>
      <c r="X255" s="51"/>
      <c r="AA255" s="55"/>
      <c r="AD255" s="43"/>
      <c r="AE255" s="43"/>
      <c r="AF255" s="43"/>
      <c r="AG255" s="43"/>
      <c r="AH255" s="43"/>
      <c r="AI255" s="43"/>
      <c r="AJ255" s="43"/>
      <c r="AK255" s="43"/>
      <c r="AL255" s="43"/>
      <c r="AM255" s="53"/>
      <c r="AO255" s="14"/>
      <c r="AP255" s="90"/>
      <c r="AQ255" s="7"/>
      <c r="AR255" s="7"/>
      <c r="AT255" s="42"/>
    </row>
    <row r="256" spans="1:46">
      <c r="A256" s="47"/>
      <c r="B256" s="48"/>
      <c r="C256" s="40"/>
      <c r="D256" s="40"/>
      <c r="E256" s="52"/>
      <c r="F256" s="50"/>
      <c r="G256" s="49"/>
      <c r="H256" s="61"/>
      <c r="I256" s="49"/>
      <c r="J256" s="49"/>
      <c r="K256" s="61"/>
      <c r="L256" s="49"/>
      <c r="M256" s="49"/>
      <c r="N256" s="49"/>
      <c r="O256" s="49"/>
      <c r="P256" s="49"/>
      <c r="Q256" s="52"/>
      <c r="R256" s="61"/>
      <c r="S256" s="61"/>
      <c r="T256" s="70"/>
      <c r="U256" s="69"/>
      <c r="X256" s="51"/>
      <c r="AA256" s="55"/>
      <c r="AD256" s="43"/>
      <c r="AE256" s="43"/>
      <c r="AF256" s="43"/>
      <c r="AG256" s="43"/>
      <c r="AH256" s="43"/>
      <c r="AI256" s="43"/>
      <c r="AJ256" s="43"/>
      <c r="AK256" s="43"/>
      <c r="AL256" s="43"/>
      <c r="AM256" s="53"/>
      <c r="AO256" s="14"/>
      <c r="AP256" s="90"/>
      <c r="AQ256" s="7"/>
      <c r="AR256" s="7"/>
      <c r="AT256" s="42"/>
    </row>
    <row r="257" spans="1:46">
      <c r="A257" s="47"/>
      <c r="B257" s="48"/>
      <c r="C257" s="40"/>
      <c r="D257" s="40"/>
      <c r="E257" s="52"/>
      <c r="F257" s="50"/>
      <c r="G257" s="49"/>
      <c r="H257" s="61"/>
      <c r="I257" s="49"/>
      <c r="J257" s="49"/>
      <c r="K257" s="61"/>
      <c r="L257" s="49"/>
      <c r="M257" s="49"/>
      <c r="N257" s="49"/>
      <c r="O257" s="49"/>
      <c r="P257" s="49"/>
      <c r="Q257" s="52"/>
      <c r="R257" s="61"/>
      <c r="S257" s="61"/>
      <c r="T257" s="70"/>
      <c r="U257" s="69"/>
      <c r="X257" s="51"/>
      <c r="AA257" s="55"/>
      <c r="AD257" s="43"/>
      <c r="AE257" s="43"/>
      <c r="AF257" s="43"/>
      <c r="AG257" s="43"/>
      <c r="AH257" s="43"/>
      <c r="AI257" s="43"/>
      <c r="AJ257" s="43"/>
      <c r="AK257" s="43"/>
      <c r="AL257" s="43"/>
      <c r="AM257" s="53"/>
      <c r="AO257" s="14"/>
      <c r="AP257" s="90"/>
      <c r="AQ257" s="7"/>
      <c r="AR257" s="7"/>
      <c r="AT257" s="42"/>
    </row>
    <row r="258" spans="1:46">
      <c r="A258" s="47"/>
      <c r="B258" s="48"/>
      <c r="C258" s="40"/>
      <c r="D258" s="40"/>
      <c r="E258" s="52"/>
      <c r="F258" s="50"/>
      <c r="G258" s="49"/>
      <c r="H258" s="61"/>
      <c r="I258" s="49"/>
      <c r="J258" s="49"/>
      <c r="K258" s="61"/>
      <c r="L258" s="49"/>
      <c r="M258" s="49"/>
      <c r="N258" s="49"/>
      <c r="O258" s="49"/>
      <c r="P258" s="49"/>
      <c r="Q258" s="52"/>
      <c r="R258" s="61"/>
      <c r="S258" s="61"/>
      <c r="T258" s="70"/>
      <c r="U258" s="69"/>
      <c r="X258" s="51"/>
      <c r="AA258" s="55"/>
      <c r="AD258" s="43"/>
      <c r="AE258" s="43"/>
      <c r="AF258" s="43"/>
      <c r="AG258" s="43"/>
      <c r="AH258" s="43"/>
      <c r="AI258" s="43"/>
      <c r="AJ258" s="43"/>
      <c r="AK258" s="43"/>
      <c r="AL258" s="43"/>
      <c r="AM258" s="53"/>
      <c r="AO258" s="14"/>
      <c r="AP258" s="90"/>
      <c r="AQ258" s="7"/>
      <c r="AR258" s="7"/>
      <c r="AT258" s="42"/>
    </row>
    <row r="259" spans="1:46">
      <c r="A259" s="47"/>
      <c r="B259" s="48"/>
      <c r="C259" s="40"/>
      <c r="D259" s="40"/>
      <c r="E259" s="52"/>
      <c r="F259" s="50"/>
      <c r="G259" s="49"/>
      <c r="H259" s="61"/>
      <c r="I259" s="49"/>
      <c r="J259" s="49"/>
      <c r="K259" s="61"/>
      <c r="L259" s="49"/>
      <c r="M259" s="49"/>
      <c r="N259" s="49"/>
      <c r="O259" s="49"/>
      <c r="P259" s="49"/>
      <c r="Q259" s="52"/>
      <c r="R259" s="61"/>
      <c r="S259" s="61"/>
      <c r="T259" s="70"/>
      <c r="U259" s="69"/>
      <c r="X259" s="51"/>
      <c r="AA259" s="55"/>
      <c r="AD259" s="43"/>
      <c r="AE259" s="43"/>
      <c r="AF259" s="43"/>
      <c r="AG259" s="43"/>
      <c r="AH259" s="43"/>
      <c r="AI259" s="43"/>
      <c r="AJ259" s="43"/>
      <c r="AK259" s="43"/>
      <c r="AL259" s="43"/>
      <c r="AM259" s="53"/>
      <c r="AO259" s="14"/>
      <c r="AP259" s="90"/>
      <c r="AQ259" s="7"/>
      <c r="AR259" s="7"/>
      <c r="AT259" s="42"/>
    </row>
    <row r="260" spans="1:46">
      <c r="A260" s="47"/>
      <c r="B260" s="48"/>
      <c r="C260" s="40"/>
      <c r="D260" s="40"/>
      <c r="E260" s="52"/>
      <c r="F260" s="50"/>
      <c r="G260" s="49"/>
      <c r="H260" s="61"/>
      <c r="I260" s="49"/>
      <c r="J260" s="49"/>
      <c r="K260" s="61"/>
      <c r="L260" s="49"/>
      <c r="M260" s="49"/>
      <c r="N260" s="49"/>
      <c r="O260" s="49"/>
      <c r="P260" s="49"/>
      <c r="Q260" s="52"/>
      <c r="R260" s="61"/>
      <c r="S260" s="61"/>
      <c r="T260" s="70"/>
      <c r="U260" s="69"/>
      <c r="X260" s="51"/>
      <c r="AA260" s="55"/>
      <c r="AD260" s="43"/>
      <c r="AE260" s="43"/>
      <c r="AF260" s="43"/>
      <c r="AG260" s="43"/>
      <c r="AH260" s="43"/>
      <c r="AI260" s="43"/>
      <c r="AJ260" s="43"/>
      <c r="AK260" s="43"/>
      <c r="AL260" s="43"/>
      <c r="AM260" s="53"/>
      <c r="AO260" s="14"/>
      <c r="AP260" s="90"/>
      <c r="AQ260" s="7"/>
      <c r="AR260" s="7"/>
      <c r="AT260" s="42"/>
    </row>
    <row r="261" spans="1:46">
      <c r="A261" s="47"/>
      <c r="B261" s="48"/>
      <c r="C261" s="40"/>
      <c r="D261" s="40"/>
      <c r="E261" s="52"/>
      <c r="F261" s="50"/>
      <c r="G261" s="49"/>
      <c r="H261" s="61"/>
      <c r="I261" s="49"/>
      <c r="J261" s="49"/>
      <c r="K261" s="61"/>
      <c r="L261" s="49"/>
      <c r="M261" s="49"/>
      <c r="N261" s="49"/>
      <c r="O261" s="49"/>
      <c r="P261" s="49"/>
      <c r="Q261" s="52"/>
      <c r="R261" s="61"/>
      <c r="S261" s="61"/>
      <c r="T261" s="70"/>
      <c r="U261" s="69"/>
      <c r="X261" s="51"/>
      <c r="AA261" s="55"/>
      <c r="AD261" s="43"/>
      <c r="AE261" s="43"/>
      <c r="AF261" s="43"/>
      <c r="AG261" s="43"/>
      <c r="AH261" s="43"/>
      <c r="AI261" s="43"/>
      <c r="AJ261" s="43"/>
      <c r="AK261" s="43"/>
      <c r="AL261" s="43"/>
      <c r="AM261" s="53"/>
      <c r="AO261" s="14"/>
      <c r="AP261" s="90"/>
      <c r="AQ261" s="7"/>
      <c r="AR261" s="7"/>
      <c r="AT261" s="42"/>
    </row>
    <row r="262" spans="1:46">
      <c r="A262" s="47"/>
      <c r="B262" s="48"/>
      <c r="C262" s="40"/>
      <c r="D262" s="40"/>
      <c r="E262" s="52"/>
      <c r="F262" s="50"/>
      <c r="G262" s="49"/>
      <c r="H262" s="61"/>
      <c r="I262" s="49"/>
      <c r="J262" s="49"/>
      <c r="K262" s="61"/>
      <c r="L262" s="49"/>
      <c r="M262" s="49"/>
      <c r="N262" s="49"/>
      <c r="O262" s="49"/>
      <c r="P262" s="49"/>
      <c r="Q262" s="52"/>
      <c r="R262" s="61"/>
      <c r="S262" s="61"/>
      <c r="T262" s="70"/>
      <c r="U262" s="69"/>
      <c r="X262" s="51"/>
      <c r="AA262" s="55"/>
      <c r="AD262" s="43"/>
      <c r="AE262" s="43"/>
      <c r="AF262" s="43"/>
      <c r="AG262" s="43"/>
      <c r="AH262" s="43"/>
      <c r="AI262" s="43"/>
      <c r="AJ262" s="43"/>
      <c r="AK262" s="43"/>
      <c r="AL262" s="43"/>
      <c r="AM262" s="53"/>
      <c r="AO262" s="14"/>
      <c r="AP262" s="90"/>
      <c r="AQ262" s="7"/>
      <c r="AR262" s="7"/>
      <c r="AT262" s="42"/>
    </row>
    <row r="263" spans="1:46">
      <c r="A263" s="47"/>
      <c r="B263" s="48"/>
      <c r="C263" s="40"/>
      <c r="D263" s="40"/>
      <c r="E263" s="52"/>
      <c r="F263" s="50"/>
      <c r="G263" s="49"/>
      <c r="H263" s="61"/>
      <c r="I263" s="49"/>
      <c r="J263" s="49"/>
      <c r="K263" s="61"/>
      <c r="L263" s="49"/>
      <c r="M263" s="49"/>
      <c r="N263" s="49"/>
      <c r="O263" s="49"/>
      <c r="P263" s="49"/>
      <c r="Q263" s="52"/>
      <c r="R263" s="61"/>
      <c r="S263" s="61"/>
      <c r="T263" s="70"/>
      <c r="U263" s="69"/>
      <c r="X263" s="51"/>
      <c r="AA263" s="55"/>
      <c r="AD263" s="43"/>
      <c r="AE263" s="43"/>
      <c r="AF263" s="43"/>
      <c r="AG263" s="43"/>
      <c r="AH263" s="43"/>
      <c r="AI263" s="43"/>
      <c r="AJ263" s="43"/>
      <c r="AK263" s="43"/>
      <c r="AL263" s="43"/>
      <c r="AM263" s="53"/>
      <c r="AO263" s="14"/>
      <c r="AP263" s="90"/>
      <c r="AQ263" s="7"/>
      <c r="AR263" s="7"/>
      <c r="AT263" s="42"/>
    </row>
    <row r="264" spans="1:46">
      <c r="A264" s="47"/>
      <c r="B264" s="48"/>
      <c r="C264" s="40"/>
      <c r="D264" s="40"/>
      <c r="E264" s="52"/>
      <c r="F264" s="50"/>
      <c r="G264" s="49"/>
      <c r="H264" s="61"/>
      <c r="I264" s="49"/>
      <c r="J264" s="49"/>
      <c r="K264" s="61"/>
      <c r="L264" s="49"/>
      <c r="M264" s="49"/>
      <c r="N264" s="49"/>
      <c r="O264" s="49"/>
      <c r="P264" s="49"/>
      <c r="Q264" s="52"/>
      <c r="R264" s="61"/>
      <c r="S264" s="61"/>
      <c r="T264" s="70"/>
      <c r="U264" s="69"/>
      <c r="X264" s="51"/>
      <c r="AA264" s="55"/>
      <c r="AD264" s="43"/>
      <c r="AE264" s="43"/>
      <c r="AF264" s="43"/>
      <c r="AG264" s="43"/>
      <c r="AH264" s="43"/>
      <c r="AI264" s="43"/>
      <c r="AJ264" s="43"/>
      <c r="AK264" s="43"/>
      <c r="AL264" s="43"/>
      <c r="AM264" s="53"/>
      <c r="AO264" s="14"/>
      <c r="AP264" s="90"/>
      <c r="AQ264" s="7"/>
      <c r="AR264" s="7"/>
      <c r="AT264" s="42"/>
    </row>
    <row r="265" spans="1:46">
      <c r="A265" s="47"/>
      <c r="B265" s="48"/>
      <c r="C265" s="40"/>
      <c r="D265" s="40"/>
      <c r="E265" s="52"/>
      <c r="F265" s="50"/>
      <c r="G265" s="49"/>
      <c r="H265" s="61"/>
      <c r="I265" s="49"/>
      <c r="J265" s="49"/>
      <c r="K265" s="61"/>
      <c r="L265" s="49"/>
      <c r="M265" s="49"/>
      <c r="N265" s="49"/>
      <c r="O265" s="49"/>
      <c r="P265" s="49"/>
      <c r="Q265" s="52"/>
      <c r="R265" s="61"/>
      <c r="S265" s="61"/>
      <c r="T265" s="70"/>
      <c r="U265" s="69"/>
      <c r="X265" s="51"/>
      <c r="AA265" s="55"/>
      <c r="AD265" s="43"/>
      <c r="AE265" s="43"/>
      <c r="AF265" s="43"/>
      <c r="AG265" s="43"/>
      <c r="AH265" s="43"/>
      <c r="AI265" s="43"/>
      <c r="AJ265" s="43"/>
      <c r="AK265" s="43"/>
      <c r="AL265" s="43"/>
      <c r="AM265" s="53"/>
      <c r="AO265" s="14"/>
      <c r="AP265" s="90"/>
      <c r="AQ265" s="7"/>
      <c r="AR265" s="7"/>
      <c r="AT265" s="42"/>
    </row>
    <row r="266" spans="1:46">
      <c r="A266" s="47"/>
      <c r="B266" s="48"/>
      <c r="C266" s="40"/>
      <c r="D266" s="40"/>
      <c r="E266" s="52"/>
      <c r="F266" s="50"/>
      <c r="G266" s="49"/>
      <c r="H266" s="61"/>
      <c r="I266" s="49"/>
      <c r="J266" s="49"/>
      <c r="K266" s="61"/>
      <c r="L266" s="49"/>
      <c r="M266" s="49"/>
      <c r="N266" s="49"/>
      <c r="O266" s="49"/>
      <c r="P266" s="49"/>
      <c r="Q266" s="52"/>
      <c r="R266" s="61"/>
      <c r="S266" s="61"/>
      <c r="T266" s="70"/>
      <c r="U266" s="69"/>
      <c r="X266" s="51"/>
      <c r="AA266" s="55"/>
      <c r="AD266" s="43"/>
      <c r="AE266" s="43"/>
      <c r="AF266" s="43"/>
      <c r="AG266" s="43"/>
      <c r="AH266" s="43"/>
      <c r="AI266" s="43"/>
      <c r="AJ266" s="43"/>
      <c r="AK266" s="43"/>
      <c r="AL266" s="43"/>
      <c r="AM266" s="53"/>
      <c r="AO266" s="14"/>
      <c r="AP266" s="90"/>
      <c r="AQ266" s="7"/>
      <c r="AR266" s="7"/>
      <c r="AT266" s="42"/>
    </row>
    <row r="267" spans="1:46">
      <c r="A267" s="47"/>
      <c r="B267" s="48"/>
      <c r="C267" s="40"/>
      <c r="D267" s="40"/>
      <c r="E267" s="52"/>
      <c r="F267" s="50"/>
      <c r="G267" s="49"/>
      <c r="H267" s="61"/>
      <c r="I267" s="49"/>
      <c r="J267" s="49"/>
      <c r="K267" s="61"/>
      <c r="L267" s="49"/>
      <c r="M267" s="49"/>
      <c r="N267" s="49"/>
      <c r="O267" s="49"/>
      <c r="P267" s="49"/>
      <c r="Q267" s="52"/>
      <c r="R267" s="61"/>
      <c r="S267" s="61"/>
      <c r="T267" s="70"/>
      <c r="U267" s="69"/>
      <c r="X267" s="51"/>
      <c r="AA267" s="55"/>
      <c r="AD267" s="43"/>
      <c r="AE267" s="43"/>
      <c r="AF267" s="43"/>
      <c r="AG267" s="43"/>
      <c r="AH267" s="43"/>
      <c r="AI267" s="43"/>
      <c r="AJ267" s="43"/>
      <c r="AK267" s="43"/>
      <c r="AL267" s="43"/>
      <c r="AM267" s="53"/>
      <c r="AO267" s="14"/>
      <c r="AP267" s="90"/>
      <c r="AQ267" s="7"/>
      <c r="AR267" s="7"/>
      <c r="AT267" s="42"/>
    </row>
    <row r="268" spans="1:46">
      <c r="A268" s="47"/>
      <c r="B268" s="48"/>
      <c r="C268" s="40"/>
      <c r="D268" s="40"/>
      <c r="E268" s="52"/>
      <c r="F268" s="50"/>
      <c r="G268" s="49"/>
      <c r="H268" s="61"/>
      <c r="I268" s="49"/>
      <c r="J268" s="49"/>
      <c r="K268" s="61"/>
      <c r="L268" s="49"/>
      <c r="M268" s="49"/>
      <c r="N268" s="49"/>
      <c r="O268" s="49"/>
      <c r="P268" s="49"/>
      <c r="Q268" s="52"/>
      <c r="R268" s="61"/>
      <c r="S268" s="61"/>
      <c r="T268" s="70"/>
      <c r="U268" s="69"/>
      <c r="X268" s="51"/>
      <c r="AA268" s="55"/>
      <c r="AD268" s="43"/>
      <c r="AE268" s="43"/>
      <c r="AF268" s="43"/>
      <c r="AG268" s="43"/>
      <c r="AH268" s="43"/>
      <c r="AI268" s="43"/>
      <c r="AJ268" s="43"/>
      <c r="AK268" s="43"/>
      <c r="AL268" s="43"/>
      <c r="AM268" s="53"/>
      <c r="AO268" s="14"/>
      <c r="AP268" s="90"/>
      <c r="AQ268" s="7"/>
      <c r="AR268" s="7"/>
      <c r="AT268" s="42"/>
    </row>
    <row r="269" spans="1:46">
      <c r="A269" s="47"/>
      <c r="B269" s="48"/>
      <c r="C269" s="40"/>
      <c r="D269" s="40"/>
      <c r="E269" s="52"/>
      <c r="F269" s="50"/>
      <c r="G269" s="49"/>
      <c r="H269" s="61"/>
      <c r="I269" s="49"/>
      <c r="J269" s="49"/>
      <c r="K269" s="61"/>
      <c r="L269" s="49"/>
      <c r="M269" s="49"/>
      <c r="N269" s="49"/>
      <c r="O269" s="49"/>
      <c r="P269" s="49"/>
      <c r="Q269" s="52"/>
      <c r="R269" s="61"/>
      <c r="S269" s="61"/>
      <c r="T269" s="70"/>
      <c r="U269" s="69"/>
      <c r="X269" s="51"/>
      <c r="AA269" s="55"/>
      <c r="AD269" s="43"/>
      <c r="AE269" s="43"/>
      <c r="AF269" s="43"/>
      <c r="AG269" s="43"/>
      <c r="AH269" s="43"/>
      <c r="AI269" s="43"/>
      <c r="AJ269" s="43"/>
      <c r="AK269" s="43"/>
      <c r="AL269" s="43"/>
      <c r="AM269" s="53"/>
      <c r="AO269" s="14"/>
      <c r="AP269" s="90"/>
      <c r="AQ269" s="7"/>
      <c r="AR269" s="7"/>
      <c r="AT269" s="42"/>
    </row>
    <row r="270" spans="1:46">
      <c r="A270" s="47"/>
      <c r="B270" s="48"/>
      <c r="C270" s="40"/>
      <c r="D270" s="40"/>
      <c r="E270" s="52"/>
      <c r="F270" s="50"/>
      <c r="G270" s="49"/>
      <c r="H270" s="61"/>
      <c r="I270" s="49"/>
      <c r="J270" s="49"/>
      <c r="K270" s="61"/>
      <c r="L270" s="49"/>
      <c r="M270" s="49"/>
      <c r="N270" s="49"/>
      <c r="O270" s="49"/>
      <c r="P270" s="49"/>
      <c r="Q270" s="52"/>
      <c r="R270" s="61"/>
      <c r="S270" s="61"/>
      <c r="T270" s="70"/>
      <c r="U270" s="69"/>
      <c r="X270" s="51"/>
      <c r="AA270" s="55"/>
      <c r="AD270" s="43"/>
      <c r="AE270" s="43"/>
      <c r="AF270" s="43"/>
      <c r="AG270" s="43"/>
      <c r="AH270" s="43"/>
      <c r="AI270" s="43"/>
      <c r="AJ270" s="43"/>
      <c r="AK270" s="43"/>
      <c r="AL270" s="43"/>
      <c r="AM270" s="53"/>
      <c r="AO270" s="14"/>
      <c r="AP270" s="90"/>
      <c r="AQ270" s="7"/>
      <c r="AR270" s="7"/>
      <c r="AT270" s="42"/>
    </row>
    <row r="271" spans="1:46">
      <c r="A271" s="47"/>
      <c r="B271" s="48"/>
      <c r="C271" s="40"/>
      <c r="D271" s="40"/>
      <c r="E271" s="52"/>
      <c r="F271" s="50"/>
      <c r="G271" s="49"/>
      <c r="H271" s="61"/>
      <c r="I271" s="49"/>
      <c r="J271" s="49"/>
      <c r="K271" s="61"/>
      <c r="L271" s="49"/>
      <c r="M271" s="49"/>
      <c r="N271" s="49"/>
      <c r="O271" s="49"/>
      <c r="P271" s="49"/>
      <c r="Q271" s="52"/>
      <c r="R271" s="61"/>
      <c r="S271" s="61"/>
      <c r="T271" s="70"/>
      <c r="U271" s="69"/>
      <c r="X271" s="51"/>
      <c r="AA271" s="55"/>
      <c r="AD271" s="43"/>
      <c r="AE271" s="43"/>
      <c r="AF271" s="43"/>
      <c r="AG271" s="43"/>
      <c r="AH271" s="43"/>
      <c r="AI271" s="43"/>
      <c r="AJ271" s="43"/>
      <c r="AK271" s="43"/>
      <c r="AL271" s="43"/>
      <c r="AM271" s="53"/>
      <c r="AO271" s="14"/>
      <c r="AP271" s="90"/>
      <c r="AQ271" s="7"/>
      <c r="AR271" s="7"/>
      <c r="AT271" s="42"/>
    </row>
    <row r="272" spans="1:46">
      <c r="A272" s="47"/>
      <c r="B272" s="48"/>
      <c r="C272" s="40"/>
      <c r="D272" s="40"/>
      <c r="E272" s="52"/>
      <c r="F272" s="50"/>
      <c r="G272" s="49"/>
      <c r="H272" s="61"/>
      <c r="I272" s="49"/>
      <c r="J272" s="49"/>
      <c r="K272" s="61"/>
      <c r="L272" s="49"/>
      <c r="M272" s="49"/>
      <c r="N272" s="49"/>
      <c r="O272" s="49"/>
      <c r="P272" s="49"/>
      <c r="Q272" s="52"/>
      <c r="R272" s="61"/>
      <c r="S272" s="61"/>
      <c r="T272" s="70"/>
      <c r="U272" s="69"/>
      <c r="X272" s="51"/>
      <c r="AA272" s="55"/>
      <c r="AD272" s="43"/>
      <c r="AE272" s="43"/>
      <c r="AF272" s="43"/>
      <c r="AG272" s="43"/>
      <c r="AH272" s="43"/>
      <c r="AI272" s="43"/>
      <c r="AJ272" s="43"/>
      <c r="AK272" s="43"/>
      <c r="AL272" s="43"/>
      <c r="AM272" s="53"/>
      <c r="AO272" s="14"/>
      <c r="AP272" s="90"/>
      <c r="AQ272" s="7"/>
      <c r="AR272" s="7"/>
      <c r="AT272" s="42"/>
    </row>
    <row r="273" spans="1:46">
      <c r="A273" s="47"/>
      <c r="B273" s="48"/>
      <c r="C273" s="40"/>
      <c r="D273" s="40"/>
      <c r="E273" s="52"/>
      <c r="F273" s="50"/>
      <c r="G273" s="49"/>
      <c r="H273" s="61"/>
      <c r="I273" s="49"/>
      <c r="J273" s="49"/>
      <c r="K273" s="61"/>
      <c r="L273" s="49"/>
      <c r="M273" s="49"/>
      <c r="N273" s="49"/>
      <c r="O273" s="49"/>
      <c r="P273" s="49"/>
      <c r="Q273" s="52"/>
      <c r="R273" s="61"/>
      <c r="S273" s="61"/>
      <c r="T273" s="70"/>
      <c r="U273" s="69"/>
      <c r="X273" s="51"/>
      <c r="AA273" s="55"/>
      <c r="AD273" s="43"/>
      <c r="AE273" s="43"/>
      <c r="AF273" s="43"/>
      <c r="AG273" s="43"/>
      <c r="AH273" s="43"/>
      <c r="AI273" s="43"/>
      <c r="AJ273" s="43"/>
      <c r="AK273" s="43"/>
      <c r="AL273" s="43"/>
      <c r="AM273" s="53"/>
      <c r="AO273" s="14"/>
      <c r="AP273" s="90"/>
      <c r="AQ273" s="7"/>
      <c r="AR273" s="7"/>
      <c r="AT273" s="42"/>
    </row>
    <row r="274" spans="1:46">
      <c r="A274" s="47"/>
      <c r="B274" s="48"/>
      <c r="C274" s="40"/>
      <c r="D274" s="40"/>
      <c r="E274" s="52"/>
      <c r="F274" s="50"/>
      <c r="G274" s="49"/>
      <c r="H274" s="61"/>
      <c r="I274" s="49"/>
      <c r="J274" s="49"/>
      <c r="K274" s="61"/>
      <c r="L274" s="49"/>
      <c r="M274" s="49"/>
      <c r="N274" s="49"/>
      <c r="O274" s="49"/>
      <c r="P274" s="49"/>
      <c r="Q274" s="52"/>
      <c r="R274" s="61"/>
      <c r="S274" s="61"/>
      <c r="T274" s="70"/>
      <c r="U274" s="69"/>
      <c r="X274" s="51"/>
      <c r="AA274" s="55"/>
      <c r="AD274" s="43"/>
      <c r="AE274" s="43"/>
      <c r="AF274" s="43"/>
      <c r="AG274" s="43"/>
      <c r="AH274" s="43"/>
      <c r="AI274" s="43"/>
      <c r="AJ274" s="43"/>
      <c r="AK274" s="43"/>
      <c r="AL274" s="43"/>
      <c r="AM274" s="53"/>
      <c r="AO274" s="14"/>
      <c r="AP274" s="90"/>
      <c r="AQ274" s="7"/>
      <c r="AR274" s="7"/>
      <c r="AT274" s="42"/>
    </row>
    <row r="275" spans="1:46">
      <c r="A275" s="47"/>
      <c r="B275" s="48"/>
      <c r="C275" s="40"/>
      <c r="D275" s="40"/>
      <c r="E275" s="52"/>
      <c r="F275" s="50"/>
      <c r="G275" s="49"/>
      <c r="H275" s="61"/>
      <c r="I275" s="49"/>
      <c r="J275" s="49"/>
      <c r="K275" s="61"/>
      <c r="L275" s="49"/>
      <c r="M275" s="49"/>
      <c r="N275" s="49"/>
      <c r="O275" s="49"/>
      <c r="P275" s="49"/>
      <c r="Q275" s="52"/>
      <c r="R275" s="61"/>
      <c r="S275" s="61"/>
      <c r="T275" s="70"/>
      <c r="U275" s="69"/>
      <c r="X275" s="51"/>
      <c r="AA275" s="55"/>
      <c r="AD275" s="43"/>
      <c r="AE275" s="43"/>
      <c r="AF275" s="43"/>
      <c r="AG275" s="43"/>
      <c r="AH275" s="43"/>
      <c r="AI275" s="43"/>
      <c r="AJ275" s="43"/>
      <c r="AK275" s="43"/>
      <c r="AL275" s="43"/>
      <c r="AM275" s="53"/>
      <c r="AO275" s="14"/>
      <c r="AP275" s="90"/>
      <c r="AQ275" s="7"/>
      <c r="AR275" s="7"/>
      <c r="AT275" s="42"/>
    </row>
    <row r="276" spans="1:46">
      <c r="A276" s="47"/>
      <c r="B276" s="48"/>
      <c r="C276" s="40"/>
      <c r="D276" s="40"/>
      <c r="E276" s="52"/>
      <c r="F276" s="50"/>
      <c r="G276" s="49"/>
      <c r="H276" s="61"/>
      <c r="I276" s="49"/>
      <c r="J276" s="49"/>
      <c r="K276" s="61"/>
      <c r="L276" s="49"/>
      <c r="M276" s="49"/>
      <c r="N276" s="49"/>
      <c r="O276" s="49"/>
      <c r="P276" s="49"/>
      <c r="Q276" s="52"/>
      <c r="R276" s="61"/>
      <c r="S276" s="61"/>
      <c r="T276" s="70"/>
      <c r="U276" s="69"/>
      <c r="X276" s="51"/>
      <c r="AA276" s="55"/>
      <c r="AD276" s="43"/>
      <c r="AE276" s="43"/>
      <c r="AF276" s="43"/>
      <c r="AG276" s="43"/>
      <c r="AH276" s="43"/>
      <c r="AI276" s="43"/>
      <c r="AJ276" s="43"/>
      <c r="AK276" s="43"/>
      <c r="AL276" s="43"/>
      <c r="AM276" s="53"/>
      <c r="AO276" s="14"/>
      <c r="AP276" s="90"/>
      <c r="AQ276" s="7"/>
      <c r="AR276" s="7"/>
      <c r="AT276" s="42"/>
    </row>
    <row r="277" spans="1:46">
      <c r="A277" s="47"/>
      <c r="B277" s="48"/>
      <c r="C277" s="40"/>
      <c r="D277" s="40"/>
      <c r="E277" s="52"/>
      <c r="F277" s="50"/>
      <c r="G277" s="49"/>
      <c r="H277" s="61"/>
      <c r="I277" s="49"/>
      <c r="J277" s="49"/>
      <c r="K277" s="61"/>
      <c r="L277" s="49"/>
      <c r="M277" s="49"/>
      <c r="N277" s="49"/>
      <c r="O277" s="49"/>
      <c r="P277" s="49"/>
      <c r="Q277" s="52"/>
      <c r="R277" s="61"/>
      <c r="S277" s="61"/>
      <c r="T277" s="70"/>
      <c r="U277" s="69"/>
      <c r="X277" s="51"/>
      <c r="AA277" s="55"/>
      <c r="AD277" s="43"/>
      <c r="AE277" s="43"/>
      <c r="AF277" s="43"/>
      <c r="AG277" s="43"/>
      <c r="AH277" s="43"/>
      <c r="AI277" s="43"/>
      <c r="AJ277" s="43"/>
      <c r="AK277" s="43"/>
      <c r="AL277" s="43"/>
      <c r="AM277" s="53"/>
      <c r="AO277" s="14"/>
      <c r="AP277" s="90"/>
      <c r="AQ277" s="7"/>
      <c r="AR277" s="7"/>
      <c r="AT277" s="42"/>
    </row>
    <row r="278" spans="1:46">
      <c r="A278" s="47"/>
      <c r="B278" s="48"/>
      <c r="C278" s="40"/>
      <c r="D278" s="40"/>
      <c r="E278" s="52"/>
      <c r="F278" s="50"/>
      <c r="G278" s="49"/>
      <c r="H278" s="61"/>
      <c r="I278" s="49"/>
      <c r="J278" s="49"/>
      <c r="K278" s="61"/>
      <c r="L278" s="49"/>
      <c r="M278" s="49"/>
      <c r="N278" s="49"/>
      <c r="O278" s="49"/>
      <c r="P278" s="49"/>
      <c r="Q278" s="52"/>
      <c r="R278" s="61"/>
      <c r="S278" s="61"/>
      <c r="T278" s="70"/>
      <c r="U278" s="69"/>
      <c r="X278" s="51"/>
      <c r="AA278" s="55"/>
      <c r="AD278" s="43"/>
      <c r="AE278" s="43"/>
      <c r="AF278" s="43"/>
      <c r="AG278" s="43"/>
      <c r="AH278" s="43"/>
      <c r="AI278" s="43"/>
      <c r="AJ278" s="43"/>
      <c r="AK278" s="43"/>
      <c r="AL278" s="43"/>
      <c r="AM278" s="53"/>
      <c r="AO278" s="14"/>
      <c r="AP278" s="90"/>
      <c r="AQ278" s="7"/>
      <c r="AR278" s="7"/>
      <c r="AT278" s="42"/>
    </row>
    <row r="279" spans="1:46">
      <c r="A279" s="47"/>
      <c r="B279" s="48"/>
      <c r="C279" s="40"/>
      <c r="D279" s="40"/>
      <c r="E279" s="52"/>
      <c r="F279" s="50"/>
      <c r="G279" s="49"/>
      <c r="H279" s="61"/>
      <c r="I279" s="49"/>
      <c r="J279" s="49"/>
      <c r="K279" s="61"/>
      <c r="L279" s="49"/>
      <c r="M279" s="49"/>
      <c r="N279" s="49"/>
      <c r="O279" s="49"/>
      <c r="P279" s="49"/>
      <c r="Q279" s="52"/>
      <c r="R279" s="61"/>
      <c r="S279" s="61"/>
      <c r="T279" s="70"/>
      <c r="U279" s="69"/>
      <c r="X279" s="51"/>
      <c r="AA279" s="55"/>
      <c r="AD279" s="43"/>
      <c r="AE279" s="43"/>
      <c r="AF279" s="43"/>
      <c r="AG279" s="43"/>
      <c r="AH279" s="43"/>
      <c r="AI279" s="43"/>
      <c r="AJ279" s="43"/>
      <c r="AK279" s="43"/>
      <c r="AL279" s="43"/>
      <c r="AM279" s="53"/>
      <c r="AO279" s="14"/>
      <c r="AP279" s="90"/>
      <c r="AQ279" s="7"/>
      <c r="AR279" s="7"/>
      <c r="AT279" s="42"/>
    </row>
    <row r="280" spans="1:46">
      <c r="A280" s="47"/>
      <c r="B280" s="48"/>
      <c r="C280" s="40"/>
      <c r="D280" s="40"/>
      <c r="E280" s="52"/>
      <c r="F280" s="50"/>
      <c r="G280" s="49"/>
      <c r="H280" s="61"/>
      <c r="I280" s="49"/>
      <c r="J280" s="49"/>
      <c r="K280" s="61"/>
      <c r="L280" s="49"/>
      <c r="M280" s="49"/>
      <c r="N280" s="49"/>
      <c r="O280" s="49"/>
      <c r="P280" s="49"/>
      <c r="Q280" s="52"/>
      <c r="R280" s="61"/>
      <c r="S280" s="61"/>
      <c r="T280" s="70"/>
      <c r="U280" s="69"/>
      <c r="X280" s="51"/>
      <c r="AA280" s="55"/>
      <c r="AD280" s="43"/>
      <c r="AE280" s="43"/>
      <c r="AF280" s="43"/>
      <c r="AG280" s="43"/>
      <c r="AH280" s="43"/>
      <c r="AI280" s="43"/>
      <c r="AJ280" s="43"/>
      <c r="AK280" s="43"/>
      <c r="AL280" s="43"/>
      <c r="AM280" s="53"/>
      <c r="AO280" s="14"/>
      <c r="AP280" s="90"/>
      <c r="AQ280" s="7"/>
      <c r="AR280" s="7"/>
      <c r="AT280" s="42"/>
    </row>
    <row r="281" spans="1:46">
      <c r="A281" s="47"/>
      <c r="B281" s="48"/>
      <c r="C281" s="40"/>
      <c r="D281" s="40"/>
      <c r="E281" s="52"/>
      <c r="F281" s="50"/>
      <c r="G281" s="49"/>
      <c r="H281" s="61"/>
      <c r="I281" s="49"/>
      <c r="J281" s="49"/>
      <c r="K281" s="61"/>
      <c r="L281" s="49"/>
      <c r="M281" s="49"/>
      <c r="N281" s="49"/>
      <c r="O281" s="49"/>
      <c r="P281" s="49"/>
      <c r="Q281" s="52"/>
      <c r="R281" s="61"/>
      <c r="S281" s="61"/>
      <c r="T281" s="70"/>
      <c r="U281" s="69"/>
      <c r="X281" s="51"/>
      <c r="AA281" s="55"/>
      <c r="AD281" s="43"/>
      <c r="AE281" s="43"/>
      <c r="AF281" s="43"/>
      <c r="AG281" s="43"/>
      <c r="AH281" s="43"/>
      <c r="AI281" s="43"/>
      <c r="AJ281" s="43"/>
      <c r="AK281" s="43"/>
      <c r="AL281" s="43"/>
      <c r="AM281" s="53"/>
      <c r="AO281" s="14"/>
      <c r="AP281" s="90"/>
      <c r="AQ281" s="7"/>
      <c r="AR281" s="7"/>
      <c r="AT281" s="42"/>
    </row>
    <row r="282" spans="1:46">
      <c r="A282" s="47"/>
      <c r="B282" s="48"/>
      <c r="C282" s="40"/>
      <c r="D282" s="40"/>
      <c r="E282" s="52"/>
      <c r="F282" s="50"/>
      <c r="G282" s="49"/>
      <c r="H282" s="61"/>
      <c r="I282" s="49"/>
      <c r="J282" s="49"/>
      <c r="K282" s="61"/>
      <c r="L282" s="49"/>
      <c r="M282" s="49"/>
      <c r="N282" s="49"/>
      <c r="O282" s="49"/>
      <c r="P282" s="49"/>
      <c r="Q282" s="52"/>
      <c r="R282" s="61"/>
      <c r="S282" s="61"/>
      <c r="T282" s="70"/>
      <c r="U282" s="69"/>
      <c r="X282" s="51"/>
      <c r="AA282" s="55"/>
      <c r="AD282" s="43"/>
      <c r="AE282" s="43"/>
      <c r="AF282" s="43"/>
      <c r="AG282" s="43"/>
      <c r="AH282" s="43"/>
      <c r="AI282" s="43"/>
      <c r="AJ282" s="43"/>
      <c r="AK282" s="43"/>
      <c r="AL282" s="43"/>
      <c r="AM282" s="53"/>
      <c r="AO282" s="14"/>
      <c r="AP282" s="90"/>
      <c r="AQ282" s="7"/>
      <c r="AR282" s="7"/>
      <c r="AT282" s="42"/>
    </row>
    <row r="283" spans="1:46">
      <c r="A283" s="47"/>
      <c r="B283" s="48"/>
      <c r="C283" s="40"/>
      <c r="D283" s="40"/>
      <c r="E283" s="52"/>
      <c r="F283" s="50"/>
      <c r="G283" s="49"/>
      <c r="H283" s="61"/>
      <c r="I283" s="49"/>
      <c r="J283" s="49"/>
      <c r="K283" s="61"/>
      <c r="L283" s="49"/>
      <c r="M283" s="49"/>
      <c r="N283" s="49"/>
      <c r="O283" s="49"/>
      <c r="P283" s="49"/>
      <c r="Q283" s="52"/>
      <c r="R283" s="61"/>
      <c r="S283" s="61"/>
      <c r="T283" s="70"/>
      <c r="U283" s="69"/>
      <c r="X283" s="51"/>
      <c r="AA283" s="55"/>
      <c r="AD283" s="43"/>
      <c r="AE283" s="43"/>
      <c r="AF283" s="43"/>
      <c r="AG283" s="43"/>
      <c r="AH283" s="43"/>
      <c r="AI283" s="43"/>
      <c r="AJ283" s="43"/>
      <c r="AK283" s="43"/>
      <c r="AL283" s="43"/>
      <c r="AM283" s="53"/>
      <c r="AO283" s="14"/>
      <c r="AP283" s="90"/>
      <c r="AQ283" s="7"/>
      <c r="AR283" s="7"/>
      <c r="AT283" s="42"/>
    </row>
    <row r="284" spans="1:46">
      <c r="A284" s="47"/>
      <c r="B284" s="48"/>
      <c r="C284" s="40"/>
      <c r="D284" s="40"/>
      <c r="E284" s="52"/>
      <c r="F284" s="50"/>
      <c r="G284" s="49"/>
      <c r="H284" s="61"/>
      <c r="I284" s="49"/>
      <c r="J284" s="49"/>
      <c r="K284" s="61"/>
      <c r="L284" s="49"/>
      <c r="M284" s="49"/>
      <c r="N284" s="49"/>
      <c r="O284" s="49"/>
      <c r="P284" s="49"/>
      <c r="Q284" s="52"/>
      <c r="R284" s="61"/>
      <c r="S284" s="61"/>
      <c r="T284" s="70"/>
      <c r="U284" s="69"/>
      <c r="X284" s="51"/>
      <c r="AA284" s="55"/>
      <c r="AD284" s="43"/>
      <c r="AE284" s="43"/>
      <c r="AF284" s="43"/>
      <c r="AG284" s="43"/>
      <c r="AH284" s="43"/>
      <c r="AI284" s="43"/>
      <c r="AJ284" s="43"/>
      <c r="AK284" s="43"/>
      <c r="AL284" s="43"/>
      <c r="AM284" s="53"/>
      <c r="AO284" s="14"/>
      <c r="AP284" s="90"/>
      <c r="AQ284" s="7"/>
      <c r="AR284" s="7"/>
      <c r="AT284" s="42"/>
    </row>
    <row r="285" spans="1:46">
      <c r="A285" s="47"/>
      <c r="B285" s="48"/>
      <c r="C285" s="40"/>
      <c r="D285" s="40"/>
      <c r="E285" s="52"/>
      <c r="F285" s="50"/>
      <c r="G285" s="49"/>
      <c r="H285" s="61"/>
      <c r="I285" s="49"/>
      <c r="J285" s="49"/>
      <c r="K285" s="61"/>
      <c r="L285" s="49"/>
      <c r="M285" s="49"/>
      <c r="N285" s="49"/>
      <c r="O285" s="49"/>
      <c r="P285" s="49"/>
      <c r="Q285" s="52"/>
      <c r="R285" s="61"/>
      <c r="S285" s="61"/>
      <c r="T285" s="70"/>
      <c r="U285" s="69"/>
      <c r="X285" s="51"/>
      <c r="AA285" s="55"/>
      <c r="AD285" s="43"/>
      <c r="AE285" s="43"/>
      <c r="AF285" s="43"/>
      <c r="AG285" s="43"/>
      <c r="AH285" s="43"/>
      <c r="AI285" s="43"/>
      <c r="AJ285" s="43"/>
      <c r="AK285" s="43"/>
      <c r="AL285" s="43"/>
      <c r="AM285" s="53"/>
      <c r="AO285" s="14"/>
      <c r="AP285" s="90"/>
      <c r="AQ285" s="7"/>
      <c r="AR285" s="7"/>
      <c r="AT285" s="42"/>
    </row>
    <row r="286" spans="1:46">
      <c r="A286" s="47"/>
      <c r="B286" s="48"/>
      <c r="C286" s="40"/>
      <c r="D286" s="40"/>
      <c r="E286" s="52"/>
      <c r="F286" s="50"/>
      <c r="G286" s="49"/>
      <c r="H286" s="61"/>
      <c r="I286" s="49"/>
      <c r="J286" s="49"/>
      <c r="K286" s="61"/>
      <c r="L286" s="49"/>
      <c r="M286" s="49"/>
      <c r="N286" s="49"/>
      <c r="O286" s="49"/>
      <c r="P286" s="49"/>
      <c r="Q286" s="52"/>
      <c r="R286" s="61"/>
      <c r="S286" s="61"/>
      <c r="T286" s="70"/>
      <c r="U286" s="69"/>
      <c r="X286" s="51"/>
      <c r="AA286" s="55"/>
      <c r="AD286" s="43"/>
      <c r="AE286" s="43"/>
      <c r="AF286" s="43"/>
      <c r="AG286" s="43"/>
      <c r="AH286" s="43"/>
      <c r="AI286" s="43"/>
      <c r="AJ286" s="43"/>
      <c r="AK286" s="43"/>
      <c r="AL286" s="43"/>
      <c r="AM286" s="53"/>
      <c r="AO286" s="14"/>
      <c r="AP286" s="90"/>
      <c r="AQ286" s="7"/>
      <c r="AR286" s="7"/>
      <c r="AT286" s="42"/>
    </row>
    <row r="287" spans="1:46">
      <c r="A287" s="47"/>
      <c r="B287" s="48"/>
      <c r="C287" s="40"/>
      <c r="D287" s="40"/>
      <c r="E287" s="52"/>
      <c r="F287" s="50"/>
      <c r="G287" s="49"/>
      <c r="H287" s="61"/>
      <c r="I287" s="49"/>
      <c r="J287" s="49"/>
      <c r="K287" s="61"/>
      <c r="L287" s="49"/>
      <c r="M287" s="49"/>
      <c r="N287" s="49"/>
      <c r="O287" s="49"/>
      <c r="P287" s="49"/>
      <c r="Q287" s="52"/>
      <c r="R287" s="61"/>
      <c r="S287" s="61"/>
      <c r="T287" s="70"/>
      <c r="U287" s="69"/>
      <c r="X287" s="51"/>
      <c r="AA287" s="55"/>
      <c r="AD287" s="43"/>
      <c r="AE287" s="43"/>
      <c r="AF287" s="43"/>
      <c r="AG287" s="43"/>
      <c r="AH287" s="43"/>
      <c r="AI287" s="43"/>
      <c r="AJ287" s="43"/>
      <c r="AK287" s="43"/>
      <c r="AL287" s="43"/>
      <c r="AM287" s="53"/>
      <c r="AO287" s="14"/>
      <c r="AP287" s="90"/>
      <c r="AQ287" s="7"/>
      <c r="AR287" s="7"/>
      <c r="AT287" s="42"/>
    </row>
    <row r="288" spans="1:46">
      <c r="A288" s="47"/>
      <c r="B288" s="48"/>
      <c r="C288" s="40"/>
      <c r="D288" s="40"/>
      <c r="E288" s="52"/>
      <c r="F288" s="50"/>
      <c r="G288" s="49"/>
      <c r="H288" s="61"/>
      <c r="I288" s="49"/>
      <c r="J288" s="49"/>
      <c r="K288" s="61"/>
      <c r="L288" s="49"/>
      <c r="M288" s="49"/>
      <c r="N288" s="49"/>
      <c r="O288" s="49"/>
      <c r="P288" s="49"/>
      <c r="Q288" s="52"/>
      <c r="R288" s="61"/>
      <c r="S288" s="61"/>
      <c r="T288" s="70"/>
      <c r="U288" s="69"/>
      <c r="X288" s="51"/>
      <c r="AA288" s="55"/>
      <c r="AD288" s="43"/>
      <c r="AE288" s="43"/>
      <c r="AF288" s="43"/>
      <c r="AG288" s="43"/>
      <c r="AH288" s="43"/>
      <c r="AI288" s="43"/>
      <c r="AJ288" s="43"/>
      <c r="AK288" s="43"/>
      <c r="AL288" s="43"/>
      <c r="AM288" s="53"/>
      <c r="AO288" s="14"/>
      <c r="AP288" s="90"/>
      <c r="AQ288" s="7"/>
      <c r="AR288" s="7"/>
      <c r="AT288" s="42"/>
    </row>
    <row r="289" spans="1:46">
      <c r="A289" s="47"/>
      <c r="B289" s="48"/>
      <c r="C289" s="40"/>
      <c r="D289" s="40"/>
      <c r="E289" s="52"/>
      <c r="F289" s="50"/>
      <c r="G289" s="49"/>
      <c r="H289" s="61"/>
      <c r="I289" s="49"/>
      <c r="J289" s="49"/>
      <c r="K289" s="61"/>
      <c r="L289" s="49"/>
      <c r="M289" s="49"/>
      <c r="N289" s="49"/>
      <c r="O289" s="49"/>
      <c r="P289" s="49"/>
      <c r="Q289" s="52"/>
      <c r="R289" s="61"/>
      <c r="S289" s="61"/>
      <c r="T289" s="70"/>
      <c r="U289" s="69"/>
      <c r="X289" s="51"/>
      <c r="AA289" s="55"/>
      <c r="AD289" s="43"/>
      <c r="AE289" s="43"/>
      <c r="AF289" s="43"/>
      <c r="AG289" s="43"/>
      <c r="AH289" s="43"/>
      <c r="AI289" s="43"/>
      <c r="AJ289" s="43"/>
      <c r="AK289" s="43"/>
      <c r="AL289" s="43"/>
      <c r="AM289" s="53"/>
      <c r="AO289" s="14"/>
      <c r="AP289" s="90"/>
      <c r="AQ289" s="7"/>
      <c r="AR289" s="7"/>
      <c r="AT289" s="42"/>
    </row>
    <row r="290" spans="1:46">
      <c r="A290" s="47"/>
      <c r="B290" s="48"/>
      <c r="C290" s="40"/>
      <c r="D290" s="40"/>
      <c r="E290" s="52"/>
      <c r="F290" s="50"/>
      <c r="G290" s="49"/>
      <c r="H290" s="61"/>
      <c r="I290" s="49"/>
      <c r="J290" s="49"/>
      <c r="K290" s="61"/>
      <c r="L290" s="49"/>
      <c r="M290" s="49"/>
      <c r="N290" s="49"/>
      <c r="O290" s="49"/>
      <c r="P290" s="49"/>
      <c r="Q290" s="52"/>
      <c r="R290" s="61"/>
      <c r="S290" s="61"/>
      <c r="T290" s="70"/>
      <c r="U290" s="69"/>
      <c r="X290" s="51"/>
      <c r="AA290" s="55"/>
      <c r="AD290" s="43"/>
      <c r="AE290" s="43"/>
      <c r="AF290" s="43"/>
      <c r="AG290" s="43"/>
      <c r="AH290" s="43"/>
      <c r="AI290" s="43"/>
      <c r="AJ290" s="43"/>
      <c r="AK290" s="43"/>
      <c r="AL290" s="43"/>
      <c r="AM290" s="53"/>
      <c r="AO290" s="14"/>
      <c r="AP290" s="90"/>
      <c r="AQ290" s="7"/>
      <c r="AR290" s="7"/>
      <c r="AT290" s="42"/>
    </row>
    <row r="291" spans="1:46">
      <c r="A291" s="47"/>
      <c r="B291" s="48"/>
      <c r="C291" s="40"/>
      <c r="D291" s="40"/>
      <c r="E291" s="52"/>
      <c r="F291" s="50"/>
      <c r="G291" s="49"/>
      <c r="H291" s="61"/>
      <c r="I291" s="49"/>
      <c r="J291" s="49"/>
      <c r="K291" s="61"/>
      <c r="L291" s="49"/>
      <c r="M291" s="49"/>
      <c r="N291" s="49"/>
      <c r="O291" s="49"/>
      <c r="P291" s="49"/>
      <c r="Q291" s="52"/>
      <c r="R291" s="61"/>
      <c r="S291" s="61"/>
      <c r="T291" s="70"/>
      <c r="U291" s="69"/>
      <c r="X291" s="51"/>
      <c r="AA291" s="55"/>
      <c r="AD291" s="43"/>
      <c r="AE291" s="43"/>
      <c r="AF291" s="43"/>
      <c r="AG291" s="43"/>
      <c r="AH291" s="43"/>
      <c r="AI291" s="43"/>
      <c r="AJ291" s="43"/>
      <c r="AK291" s="43"/>
      <c r="AL291" s="43"/>
      <c r="AM291" s="53"/>
      <c r="AO291" s="14"/>
      <c r="AP291" s="90"/>
      <c r="AQ291" s="7"/>
      <c r="AR291" s="7"/>
      <c r="AT291" s="42"/>
    </row>
    <row r="292" spans="1:46">
      <c r="A292" s="47"/>
      <c r="B292" s="48"/>
      <c r="C292" s="40"/>
      <c r="D292" s="40"/>
      <c r="E292" s="52"/>
      <c r="F292" s="50"/>
      <c r="G292" s="49"/>
      <c r="H292" s="61"/>
      <c r="I292" s="49"/>
      <c r="J292" s="49"/>
      <c r="K292" s="61"/>
      <c r="L292" s="49"/>
      <c r="M292" s="49"/>
      <c r="N292" s="49"/>
      <c r="O292" s="49"/>
      <c r="P292" s="49"/>
      <c r="Q292" s="52"/>
      <c r="R292" s="61"/>
      <c r="S292" s="61"/>
      <c r="T292" s="70"/>
      <c r="U292" s="69"/>
      <c r="X292" s="51"/>
      <c r="AA292" s="55"/>
      <c r="AD292" s="43"/>
      <c r="AE292" s="43"/>
      <c r="AF292" s="43"/>
      <c r="AG292" s="43"/>
      <c r="AH292" s="43"/>
      <c r="AI292" s="43"/>
      <c r="AJ292" s="43"/>
      <c r="AK292" s="43"/>
      <c r="AL292" s="43"/>
      <c r="AM292" s="53"/>
      <c r="AO292" s="14"/>
      <c r="AP292" s="90"/>
      <c r="AQ292" s="7"/>
      <c r="AR292" s="7"/>
      <c r="AT292" s="42"/>
    </row>
    <row r="293" spans="1:46">
      <c r="A293" s="47"/>
      <c r="B293" s="48"/>
      <c r="C293" s="40"/>
      <c r="D293" s="40"/>
      <c r="E293" s="52"/>
      <c r="F293" s="50"/>
      <c r="G293" s="49"/>
      <c r="H293" s="61"/>
      <c r="I293" s="49"/>
      <c r="J293" s="49"/>
      <c r="K293" s="61"/>
      <c r="L293" s="49"/>
      <c r="M293" s="49"/>
      <c r="N293" s="49"/>
      <c r="O293" s="49"/>
      <c r="P293" s="49"/>
      <c r="Q293" s="52"/>
      <c r="R293" s="61"/>
      <c r="S293" s="61"/>
      <c r="T293" s="70"/>
      <c r="U293" s="69"/>
      <c r="X293" s="51"/>
      <c r="AA293" s="55"/>
      <c r="AD293" s="43"/>
      <c r="AE293" s="43"/>
      <c r="AF293" s="43"/>
      <c r="AG293" s="43"/>
      <c r="AH293" s="43"/>
      <c r="AI293" s="43"/>
      <c r="AJ293" s="43"/>
      <c r="AK293" s="43"/>
      <c r="AL293" s="43"/>
      <c r="AM293" s="53"/>
      <c r="AO293" s="14"/>
      <c r="AP293" s="90"/>
      <c r="AQ293" s="7"/>
      <c r="AR293" s="7"/>
      <c r="AT293" s="42"/>
    </row>
    <row r="294" spans="1:46">
      <c r="A294" s="47"/>
      <c r="B294" s="48"/>
      <c r="C294" s="40"/>
      <c r="D294" s="40"/>
      <c r="E294" s="52"/>
      <c r="F294" s="50"/>
      <c r="G294" s="49"/>
      <c r="H294" s="61"/>
      <c r="I294" s="49"/>
      <c r="J294" s="49"/>
      <c r="K294" s="61"/>
      <c r="L294" s="49"/>
      <c r="M294" s="49"/>
      <c r="N294" s="49"/>
      <c r="O294" s="49"/>
      <c r="P294" s="49"/>
      <c r="Q294" s="52"/>
      <c r="R294" s="61"/>
      <c r="S294" s="61"/>
      <c r="T294" s="70"/>
      <c r="U294" s="69"/>
      <c r="X294" s="51"/>
      <c r="AA294" s="55"/>
      <c r="AD294" s="43"/>
      <c r="AE294" s="43"/>
      <c r="AF294" s="43"/>
      <c r="AG294" s="43"/>
      <c r="AH294" s="43"/>
      <c r="AI294" s="43"/>
      <c r="AJ294" s="43"/>
      <c r="AK294" s="43"/>
      <c r="AL294" s="43"/>
      <c r="AM294" s="53"/>
      <c r="AO294" s="14"/>
      <c r="AP294" s="90"/>
      <c r="AQ294" s="7"/>
      <c r="AR294" s="7"/>
      <c r="AT294" s="42"/>
    </row>
    <row r="295" spans="1:46">
      <c r="A295" s="47"/>
      <c r="B295" s="48"/>
      <c r="C295" s="40"/>
      <c r="D295" s="40"/>
      <c r="E295" s="52"/>
      <c r="F295" s="50"/>
      <c r="G295" s="49"/>
      <c r="H295" s="61"/>
      <c r="I295" s="49"/>
      <c r="J295" s="49"/>
      <c r="K295" s="61"/>
      <c r="L295" s="49"/>
      <c r="M295" s="49"/>
      <c r="N295" s="49"/>
      <c r="O295" s="49"/>
      <c r="P295" s="49"/>
      <c r="Q295" s="52"/>
      <c r="R295" s="61"/>
      <c r="S295" s="61"/>
      <c r="T295" s="70"/>
      <c r="U295" s="69"/>
      <c r="X295" s="51"/>
      <c r="AA295" s="55"/>
      <c r="AD295" s="43"/>
      <c r="AE295" s="43"/>
      <c r="AF295" s="43"/>
      <c r="AG295" s="43"/>
      <c r="AH295" s="43"/>
      <c r="AI295" s="43"/>
      <c r="AJ295" s="43"/>
      <c r="AK295" s="43"/>
      <c r="AL295" s="43"/>
      <c r="AM295" s="53"/>
      <c r="AO295" s="14"/>
      <c r="AP295" s="90"/>
      <c r="AQ295" s="7"/>
      <c r="AR295" s="7"/>
      <c r="AT295" s="42"/>
    </row>
    <row r="296" spans="1:46">
      <c r="A296" s="47"/>
      <c r="B296" s="48"/>
      <c r="C296" s="40"/>
      <c r="D296" s="40"/>
      <c r="E296" s="52"/>
      <c r="F296" s="50"/>
      <c r="G296" s="49"/>
      <c r="H296" s="61"/>
      <c r="I296" s="49"/>
      <c r="J296" s="49"/>
      <c r="K296" s="61"/>
      <c r="L296" s="49"/>
      <c r="M296" s="49"/>
      <c r="N296" s="49"/>
      <c r="O296" s="49"/>
      <c r="P296" s="49"/>
      <c r="Q296" s="52"/>
      <c r="R296" s="61"/>
      <c r="S296" s="61"/>
      <c r="T296" s="70"/>
      <c r="U296" s="69"/>
      <c r="X296" s="51"/>
      <c r="AA296" s="55"/>
      <c r="AD296" s="43"/>
      <c r="AE296" s="43"/>
      <c r="AF296" s="43"/>
      <c r="AG296" s="43"/>
      <c r="AH296" s="43"/>
      <c r="AI296" s="43"/>
      <c r="AJ296" s="43"/>
      <c r="AK296" s="43"/>
      <c r="AL296" s="43"/>
      <c r="AM296" s="53"/>
      <c r="AO296" s="14"/>
      <c r="AP296" s="90"/>
      <c r="AQ296" s="7"/>
      <c r="AR296" s="7"/>
      <c r="AT296" s="42"/>
    </row>
    <row r="297" spans="1:46">
      <c r="A297" s="47"/>
      <c r="B297" s="48"/>
      <c r="C297" s="40"/>
      <c r="D297" s="40"/>
      <c r="E297" s="52"/>
      <c r="F297" s="50"/>
      <c r="G297" s="49"/>
      <c r="H297" s="61"/>
      <c r="I297" s="49"/>
      <c r="J297" s="49"/>
      <c r="K297" s="61"/>
      <c r="L297" s="49"/>
      <c r="M297" s="49"/>
      <c r="N297" s="49"/>
      <c r="O297" s="49"/>
      <c r="P297" s="49"/>
      <c r="Q297" s="52"/>
      <c r="R297" s="61"/>
      <c r="S297" s="61"/>
      <c r="T297" s="70"/>
      <c r="U297" s="69"/>
      <c r="X297" s="51"/>
      <c r="AA297" s="55"/>
      <c r="AD297" s="43"/>
      <c r="AE297" s="43"/>
      <c r="AF297" s="43"/>
      <c r="AG297" s="43"/>
      <c r="AH297" s="43"/>
      <c r="AI297" s="43"/>
      <c r="AJ297" s="43"/>
      <c r="AK297" s="43"/>
      <c r="AL297" s="43"/>
      <c r="AM297" s="53"/>
      <c r="AO297" s="14"/>
      <c r="AP297" s="90"/>
      <c r="AQ297" s="7"/>
      <c r="AR297" s="7"/>
      <c r="AT297" s="42"/>
    </row>
    <row r="298" spans="1:46">
      <c r="A298" s="47"/>
      <c r="B298" s="48"/>
      <c r="C298" s="40"/>
      <c r="D298" s="40"/>
      <c r="E298" s="52"/>
      <c r="F298" s="50"/>
      <c r="G298" s="49"/>
      <c r="H298" s="61"/>
      <c r="I298" s="49"/>
      <c r="J298" s="49"/>
      <c r="K298" s="61"/>
      <c r="L298" s="49"/>
      <c r="M298" s="49"/>
      <c r="N298" s="49"/>
      <c r="O298" s="49"/>
      <c r="P298" s="49"/>
      <c r="Q298" s="52"/>
      <c r="R298" s="61"/>
      <c r="S298" s="61"/>
      <c r="T298" s="70"/>
      <c r="U298" s="69"/>
      <c r="X298" s="51"/>
      <c r="AA298" s="55"/>
      <c r="AD298" s="43"/>
      <c r="AE298" s="43"/>
      <c r="AF298" s="43"/>
      <c r="AG298" s="43"/>
      <c r="AH298" s="43"/>
      <c r="AI298" s="43"/>
      <c r="AJ298" s="43"/>
      <c r="AK298" s="43"/>
      <c r="AL298" s="43"/>
      <c r="AM298" s="53"/>
      <c r="AO298" s="14"/>
      <c r="AP298" s="90"/>
      <c r="AQ298" s="7"/>
      <c r="AR298" s="7"/>
      <c r="AT298" s="42"/>
    </row>
    <row r="299" spans="1:46">
      <c r="A299" s="47"/>
      <c r="B299" s="48"/>
      <c r="C299" s="40"/>
      <c r="D299" s="40"/>
      <c r="E299" s="52"/>
      <c r="F299" s="50"/>
      <c r="G299" s="49"/>
      <c r="H299" s="61"/>
      <c r="I299" s="49"/>
      <c r="J299" s="49"/>
      <c r="K299" s="61"/>
      <c r="L299" s="49"/>
      <c r="M299" s="49"/>
      <c r="N299" s="49"/>
      <c r="O299" s="49"/>
      <c r="P299" s="49"/>
      <c r="Q299" s="52"/>
      <c r="R299" s="61"/>
      <c r="S299" s="61"/>
      <c r="T299" s="70"/>
      <c r="U299" s="69"/>
      <c r="X299" s="51"/>
      <c r="AA299" s="55"/>
      <c r="AD299" s="43"/>
      <c r="AE299" s="43"/>
      <c r="AF299" s="43"/>
      <c r="AG299" s="43"/>
      <c r="AH299" s="43"/>
      <c r="AI299" s="43"/>
      <c r="AJ299" s="43"/>
      <c r="AK299" s="43"/>
      <c r="AL299" s="43"/>
      <c r="AM299" s="53"/>
      <c r="AO299" s="14"/>
      <c r="AP299" s="90"/>
      <c r="AQ299" s="7"/>
      <c r="AR299" s="7"/>
      <c r="AT299" s="42"/>
    </row>
    <row r="300" spans="1:46">
      <c r="A300" s="47"/>
      <c r="B300" s="48"/>
      <c r="C300" s="40"/>
      <c r="D300" s="40"/>
      <c r="E300" s="52"/>
      <c r="F300" s="50"/>
      <c r="G300" s="49"/>
      <c r="H300" s="61"/>
      <c r="I300" s="49"/>
      <c r="J300" s="49"/>
      <c r="K300" s="61"/>
      <c r="L300" s="49"/>
      <c r="M300" s="49"/>
      <c r="N300" s="49"/>
      <c r="O300" s="49"/>
      <c r="P300" s="49"/>
      <c r="Q300" s="52"/>
      <c r="R300" s="61"/>
      <c r="S300" s="61"/>
      <c r="T300" s="70"/>
      <c r="U300" s="69"/>
      <c r="X300" s="51"/>
      <c r="AA300" s="55"/>
      <c r="AD300" s="43"/>
      <c r="AE300" s="43"/>
      <c r="AF300" s="43"/>
      <c r="AG300" s="43"/>
      <c r="AH300" s="43"/>
      <c r="AI300" s="43"/>
      <c r="AJ300" s="43"/>
      <c r="AK300" s="43"/>
      <c r="AL300" s="43"/>
      <c r="AM300" s="53"/>
      <c r="AO300" s="14"/>
      <c r="AP300" s="90"/>
      <c r="AQ300" s="7"/>
      <c r="AR300" s="7"/>
      <c r="AT300" s="42"/>
    </row>
    <row r="301" spans="1:46">
      <c r="A301" s="47"/>
      <c r="B301" s="48"/>
      <c r="C301" s="40"/>
      <c r="D301" s="40"/>
      <c r="E301" s="52"/>
      <c r="F301" s="50"/>
      <c r="G301" s="49"/>
      <c r="H301" s="61"/>
      <c r="I301" s="49"/>
      <c r="J301" s="49"/>
      <c r="K301" s="61"/>
      <c r="L301" s="49"/>
      <c r="M301" s="49"/>
      <c r="N301" s="49"/>
      <c r="O301" s="49"/>
      <c r="P301" s="49"/>
      <c r="Q301" s="52"/>
      <c r="R301" s="61"/>
      <c r="S301" s="61"/>
      <c r="T301" s="70"/>
      <c r="U301" s="69"/>
      <c r="X301" s="51"/>
      <c r="AA301" s="55"/>
      <c r="AD301" s="43"/>
      <c r="AE301" s="43"/>
      <c r="AF301" s="43"/>
      <c r="AG301" s="43"/>
      <c r="AH301" s="43"/>
      <c r="AI301" s="43"/>
      <c r="AJ301" s="43"/>
      <c r="AK301" s="43"/>
      <c r="AL301" s="43"/>
      <c r="AM301" s="53"/>
      <c r="AO301" s="14"/>
      <c r="AP301" s="90"/>
      <c r="AQ301" s="7"/>
      <c r="AR301" s="7"/>
      <c r="AT301" s="42"/>
    </row>
    <row r="302" spans="1:46">
      <c r="A302" s="47"/>
      <c r="B302" s="48"/>
      <c r="C302" s="40"/>
      <c r="D302" s="40"/>
      <c r="E302" s="52"/>
      <c r="F302" s="50"/>
      <c r="G302" s="49"/>
      <c r="H302" s="61"/>
      <c r="I302" s="49"/>
      <c r="J302" s="49"/>
      <c r="K302" s="61"/>
      <c r="L302" s="49"/>
      <c r="M302" s="49"/>
      <c r="N302" s="49"/>
      <c r="O302" s="49"/>
      <c r="P302" s="49"/>
      <c r="Q302" s="52"/>
      <c r="R302" s="61"/>
      <c r="S302" s="61"/>
      <c r="T302" s="70"/>
      <c r="U302" s="69"/>
      <c r="X302" s="51"/>
      <c r="AA302" s="55"/>
      <c r="AD302" s="43"/>
      <c r="AE302" s="43"/>
      <c r="AF302" s="43"/>
      <c r="AG302" s="43"/>
      <c r="AH302" s="43"/>
      <c r="AI302" s="43"/>
      <c r="AJ302" s="43"/>
      <c r="AK302" s="43"/>
      <c r="AL302" s="43"/>
      <c r="AM302" s="53"/>
      <c r="AO302" s="14"/>
      <c r="AP302" s="90"/>
      <c r="AQ302" s="7"/>
      <c r="AR302" s="7"/>
      <c r="AT302" s="42"/>
    </row>
    <row r="303" spans="1:46">
      <c r="A303" s="47"/>
      <c r="B303" s="48"/>
      <c r="C303" s="40"/>
      <c r="D303" s="40"/>
      <c r="E303" s="52"/>
      <c r="F303" s="50"/>
      <c r="G303" s="49"/>
      <c r="H303" s="61"/>
      <c r="I303" s="49"/>
      <c r="J303" s="49"/>
      <c r="K303" s="61"/>
      <c r="L303" s="49"/>
      <c r="M303" s="49"/>
      <c r="N303" s="49"/>
      <c r="O303" s="49"/>
      <c r="P303" s="49"/>
      <c r="Q303" s="52"/>
      <c r="R303" s="61"/>
      <c r="S303" s="61"/>
      <c r="T303" s="70"/>
      <c r="U303" s="69"/>
      <c r="X303" s="51"/>
      <c r="AA303" s="55"/>
      <c r="AD303" s="43"/>
      <c r="AE303" s="43"/>
      <c r="AF303" s="43"/>
      <c r="AG303" s="43"/>
      <c r="AH303" s="43"/>
      <c r="AI303" s="43"/>
      <c r="AJ303" s="43"/>
      <c r="AK303" s="43"/>
      <c r="AL303" s="43"/>
      <c r="AM303" s="53"/>
      <c r="AO303" s="14"/>
      <c r="AP303" s="90"/>
      <c r="AQ303" s="7"/>
      <c r="AR303" s="7"/>
      <c r="AT303" s="42"/>
    </row>
    <row r="304" spans="1:46">
      <c r="A304" s="47"/>
      <c r="B304" s="48"/>
      <c r="C304" s="40"/>
      <c r="D304" s="40"/>
      <c r="E304" s="52"/>
      <c r="F304" s="50"/>
      <c r="G304" s="49"/>
      <c r="H304" s="61"/>
      <c r="I304" s="49"/>
      <c r="J304" s="49"/>
      <c r="K304" s="61"/>
      <c r="L304" s="49"/>
      <c r="M304" s="49"/>
      <c r="N304" s="49"/>
      <c r="O304" s="49"/>
      <c r="P304" s="49"/>
      <c r="Q304" s="52"/>
      <c r="R304" s="61"/>
      <c r="S304" s="61"/>
      <c r="T304" s="70"/>
      <c r="U304" s="69"/>
      <c r="X304" s="51"/>
      <c r="AA304" s="55"/>
      <c r="AD304" s="43"/>
      <c r="AE304" s="43"/>
      <c r="AF304" s="43"/>
      <c r="AG304" s="43"/>
      <c r="AH304" s="43"/>
      <c r="AI304" s="43"/>
      <c r="AJ304" s="43"/>
      <c r="AK304" s="43"/>
      <c r="AL304" s="43"/>
      <c r="AM304" s="53"/>
      <c r="AO304" s="14"/>
      <c r="AP304" s="90"/>
      <c r="AQ304" s="7"/>
      <c r="AR304" s="7"/>
      <c r="AT304" s="42"/>
    </row>
    <row r="305" spans="1:46">
      <c r="A305" s="47"/>
      <c r="B305" s="48"/>
      <c r="C305" s="40"/>
      <c r="D305" s="40"/>
      <c r="E305" s="52"/>
      <c r="F305" s="50"/>
      <c r="G305" s="49"/>
      <c r="H305" s="61"/>
      <c r="I305" s="49"/>
      <c r="J305" s="49"/>
      <c r="K305" s="61"/>
      <c r="L305" s="49"/>
      <c r="M305" s="49"/>
      <c r="N305" s="49"/>
      <c r="O305" s="49"/>
      <c r="P305" s="49"/>
      <c r="Q305" s="52"/>
      <c r="R305" s="61"/>
      <c r="S305" s="61"/>
      <c r="T305" s="70"/>
      <c r="U305" s="69"/>
      <c r="X305" s="51"/>
      <c r="AA305" s="55"/>
      <c r="AD305" s="43"/>
      <c r="AE305" s="43"/>
      <c r="AF305" s="43"/>
      <c r="AG305" s="43"/>
      <c r="AH305" s="43"/>
      <c r="AI305" s="43"/>
      <c r="AJ305" s="43"/>
      <c r="AK305" s="43"/>
      <c r="AL305" s="43"/>
      <c r="AM305" s="53"/>
      <c r="AO305" s="14"/>
      <c r="AP305" s="90"/>
      <c r="AQ305" s="7"/>
      <c r="AR305" s="7"/>
      <c r="AT305" s="42"/>
    </row>
    <row r="306" spans="1:46">
      <c r="A306" s="47"/>
      <c r="B306" s="48"/>
      <c r="C306" s="40"/>
      <c r="D306" s="40"/>
      <c r="E306" s="52"/>
      <c r="F306" s="50"/>
      <c r="G306" s="49"/>
      <c r="H306" s="61"/>
      <c r="I306" s="49"/>
      <c r="J306" s="49"/>
      <c r="K306" s="61"/>
      <c r="L306" s="49"/>
      <c r="M306" s="49"/>
      <c r="N306" s="49"/>
      <c r="O306" s="49"/>
      <c r="P306" s="49"/>
      <c r="Q306" s="52"/>
      <c r="R306" s="61"/>
      <c r="S306" s="61"/>
      <c r="T306" s="70"/>
      <c r="U306" s="69"/>
      <c r="X306" s="51"/>
      <c r="AA306" s="55"/>
      <c r="AD306" s="43"/>
      <c r="AE306" s="43"/>
      <c r="AF306" s="43"/>
      <c r="AG306" s="43"/>
      <c r="AH306" s="43"/>
      <c r="AI306" s="43"/>
      <c r="AJ306" s="43"/>
      <c r="AK306" s="43"/>
      <c r="AL306" s="43"/>
      <c r="AM306" s="53"/>
      <c r="AO306" s="14"/>
      <c r="AP306" s="90"/>
      <c r="AQ306" s="7"/>
      <c r="AR306" s="7"/>
      <c r="AT306" s="42"/>
    </row>
    <row r="307" spans="1:46">
      <c r="A307" s="47"/>
      <c r="B307" s="48"/>
      <c r="C307" s="40"/>
      <c r="D307" s="40"/>
      <c r="E307" s="52"/>
      <c r="F307" s="50"/>
      <c r="G307" s="49"/>
      <c r="H307" s="61"/>
      <c r="I307" s="49"/>
      <c r="J307" s="49"/>
      <c r="K307" s="61"/>
      <c r="L307" s="49"/>
      <c r="M307" s="49"/>
      <c r="N307" s="49"/>
      <c r="O307" s="49"/>
      <c r="P307" s="49"/>
      <c r="Q307" s="52"/>
      <c r="R307" s="61"/>
      <c r="S307" s="61"/>
      <c r="T307" s="70"/>
      <c r="U307" s="69"/>
      <c r="X307" s="51"/>
      <c r="AA307" s="55"/>
      <c r="AD307" s="43"/>
      <c r="AE307" s="43"/>
      <c r="AF307" s="43"/>
      <c r="AG307" s="43"/>
      <c r="AH307" s="43"/>
      <c r="AI307" s="43"/>
      <c r="AJ307" s="43"/>
      <c r="AK307" s="43"/>
      <c r="AL307" s="43"/>
      <c r="AM307" s="53"/>
      <c r="AO307" s="14"/>
      <c r="AP307" s="90"/>
      <c r="AQ307" s="7"/>
      <c r="AR307" s="7"/>
      <c r="AT307" s="42"/>
    </row>
    <row r="308" spans="1:46">
      <c r="A308" s="47"/>
      <c r="B308" s="48"/>
      <c r="C308" s="40"/>
      <c r="D308" s="40"/>
      <c r="E308" s="52"/>
      <c r="F308" s="50"/>
      <c r="G308" s="49"/>
      <c r="H308" s="61"/>
      <c r="I308" s="49"/>
      <c r="J308" s="49"/>
      <c r="K308" s="61"/>
      <c r="L308" s="49"/>
      <c r="M308" s="49"/>
      <c r="N308" s="49"/>
      <c r="O308" s="49"/>
      <c r="P308" s="49"/>
      <c r="Q308" s="52"/>
      <c r="R308" s="61"/>
      <c r="S308" s="61"/>
      <c r="T308" s="70"/>
      <c r="U308" s="69"/>
      <c r="X308" s="51"/>
      <c r="AA308" s="55"/>
      <c r="AD308" s="43"/>
      <c r="AE308" s="43"/>
      <c r="AF308" s="43"/>
      <c r="AG308" s="43"/>
      <c r="AH308" s="43"/>
      <c r="AI308" s="43"/>
      <c r="AJ308" s="43"/>
      <c r="AK308" s="43"/>
      <c r="AL308" s="43"/>
      <c r="AM308" s="53"/>
      <c r="AO308" s="14"/>
      <c r="AP308" s="90"/>
      <c r="AQ308" s="7"/>
      <c r="AR308" s="7"/>
      <c r="AT308" s="42"/>
    </row>
    <row r="309" spans="1:46">
      <c r="A309" s="47"/>
      <c r="B309" s="48"/>
      <c r="C309" s="40"/>
      <c r="D309" s="40"/>
      <c r="E309" s="52"/>
      <c r="F309" s="50"/>
      <c r="G309" s="49"/>
      <c r="H309" s="61"/>
      <c r="I309" s="49"/>
      <c r="J309" s="49"/>
      <c r="K309" s="61"/>
      <c r="L309" s="49"/>
      <c r="M309" s="49"/>
      <c r="N309" s="49"/>
      <c r="O309" s="49"/>
      <c r="P309" s="49"/>
      <c r="Q309" s="52"/>
      <c r="R309" s="61"/>
      <c r="S309" s="61"/>
      <c r="T309" s="70"/>
      <c r="U309" s="69"/>
      <c r="X309" s="51"/>
      <c r="AA309" s="55"/>
      <c r="AD309" s="43"/>
      <c r="AE309" s="43"/>
      <c r="AF309" s="43"/>
      <c r="AG309" s="43"/>
      <c r="AH309" s="43"/>
      <c r="AI309" s="43"/>
      <c r="AJ309" s="43"/>
      <c r="AK309" s="43"/>
      <c r="AL309" s="43"/>
      <c r="AM309" s="53"/>
      <c r="AO309" s="14"/>
      <c r="AP309" s="90"/>
      <c r="AQ309" s="7"/>
      <c r="AR309" s="7"/>
      <c r="AT309" s="42"/>
    </row>
    <row r="310" spans="1:46">
      <c r="A310" s="47"/>
      <c r="B310" s="48"/>
      <c r="C310" s="40"/>
      <c r="D310" s="40"/>
      <c r="E310" s="52"/>
      <c r="F310" s="50"/>
      <c r="G310" s="49"/>
      <c r="H310" s="61"/>
      <c r="I310" s="49"/>
      <c r="J310" s="49"/>
      <c r="K310" s="61"/>
      <c r="L310" s="49"/>
      <c r="M310" s="49"/>
      <c r="N310" s="49"/>
      <c r="O310" s="49"/>
      <c r="P310" s="49"/>
      <c r="Q310" s="52"/>
      <c r="R310" s="61"/>
      <c r="S310" s="61"/>
      <c r="T310" s="70"/>
      <c r="U310" s="69"/>
      <c r="X310" s="51"/>
      <c r="AA310" s="55"/>
      <c r="AD310" s="43"/>
      <c r="AE310" s="43"/>
      <c r="AF310" s="43"/>
      <c r="AG310" s="43"/>
      <c r="AH310" s="43"/>
      <c r="AI310" s="43"/>
      <c r="AJ310" s="43"/>
      <c r="AK310" s="43"/>
      <c r="AL310" s="43"/>
      <c r="AM310" s="53"/>
      <c r="AO310" s="14"/>
      <c r="AP310" s="90"/>
      <c r="AQ310" s="7"/>
      <c r="AR310" s="7"/>
      <c r="AT310" s="42"/>
    </row>
    <row r="311" spans="1:46">
      <c r="A311" s="47"/>
      <c r="B311" s="48"/>
      <c r="C311" s="40"/>
      <c r="D311" s="40"/>
      <c r="E311" s="52"/>
      <c r="F311" s="50"/>
      <c r="G311" s="49"/>
      <c r="H311" s="61"/>
      <c r="I311" s="49"/>
      <c r="J311" s="49"/>
      <c r="K311" s="61"/>
      <c r="L311" s="49"/>
      <c r="M311" s="49"/>
      <c r="N311" s="49"/>
      <c r="O311" s="49"/>
      <c r="P311" s="49"/>
      <c r="Q311" s="52"/>
      <c r="R311" s="61"/>
      <c r="S311" s="61"/>
      <c r="T311" s="70"/>
      <c r="U311" s="69"/>
      <c r="X311" s="51"/>
      <c r="AA311" s="55"/>
      <c r="AD311" s="43"/>
      <c r="AE311" s="43"/>
      <c r="AF311" s="43"/>
      <c r="AG311" s="43"/>
      <c r="AH311" s="43"/>
      <c r="AI311" s="43"/>
      <c r="AJ311" s="43"/>
      <c r="AK311" s="43"/>
      <c r="AL311" s="43"/>
      <c r="AM311" s="53"/>
      <c r="AO311" s="14"/>
      <c r="AP311" s="90"/>
      <c r="AQ311" s="7"/>
      <c r="AR311" s="7"/>
      <c r="AT311" s="42"/>
    </row>
    <row r="312" spans="1:46">
      <c r="A312" s="47"/>
      <c r="B312" s="48"/>
      <c r="C312" s="40"/>
      <c r="D312" s="40"/>
      <c r="E312" s="52"/>
      <c r="F312" s="50"/>
      <c r="G312" s="49"/>
      <c r="H312" s="61"/>
      <c r="I312" s="49"/>
      <c r="J312" s="49"/>
      <c r="K312" s="61"/>
      <c r="L312" s="49"/>
      <c r="M312" s="49"/>
      <c r="N312" s="49"/>
      <c r="O312" s="49"/>
      <c r="P312" s="49"/>
      <c r="Q312" s="52"/>
      <c r="R312" s="61"/>
      <c r="S312" s="61"/>
      <c r="T312" s="70"/>
      <c r="U312" s="69"/>
      <c r="X312" s="51"/>
      <c r="AA312" s="55"/>
      <c r="AD312" s="43"/>
      <c r="AE312" s="43"/>
      <c r="AF312" s="43"/>
      <c r="AG312" s="43"/>
      <c r="AH312" s="43"/>
      <c r="AI312" s="43"/>
      <c r="AJ312" s="43"/>
      <c r="AK312" s="43"/>
      <c r="AL312" s="43"/>
      <c r="AM312" s="53"/>
      <c r="AO312" s="14"/>
      <c r="AP312" s="90"/>
      <c r="AQ312" s="7"/>
      <c r="AR312" s="7"/>
      <c r="AT312" s="42"/>
    </row>
    <row r="313" spans="1:46">
      <c r="A313" s="47"/>
      <c r="B313" s="48"/>
      <c r="C313" s="40"/>
      <c r="D313" s="40"/>
      <c r="E313" s="52"/>
      <c r="F313" s="50"/>
      <c r="G313" s="49"/>
      <c r="H313" s="61"/>
      <c r="I313" s="49"/>
      <c r="J313" s="49"/>
      <c r="K313" s="61"/>
      <c r="L313" s="49"/>
      <c r="M313" s="49"/>
      <c r="N313" s="49"/>
      <c r="O313" s="49"/>
      <c r="P313" s="49"/>
      <c r="Q313" s="52"/>
      <c r="R313" s="61"/>
      <c r="S313" s="61"/>
      <c r="T313" s="70"/>
      <c r="U313" s="69"/>
      <c r="X313" s="51"/>
      <c r="AA313" s="55"/>
      <c r="AD313" s="43"/>
      <c r="AE313" s="43"/>
      <c r="AF313" s="43"/>
      <c r="AG313" s="43"/>
      <c r="AH313" s="43"/>
      <c r="AI313" s="43"/>
      <c r="AJ313" s="43"/>
      <c r="AK313" s="43"/>
      <c r="AL313" s="43"/>
      <c r="AM313" s="53"/>
      <c r="AO313" s="14"/>
      <c r="AP313" s="90"/>
      <c r="AQ313" s="7"/>
      <c r="AR313" s="7"/>
      <c r="AT313" s="42"/>
    </row>
    <row r="314" spans="1:46">
      <c r="A314" s="47"/>
      <c r="B314" s="48"/>
      <c r="C314" s="40"/>
      <c r="D314" s="40"/>
      <c r="E314" s="52"/>
      <c r="F314" s="50"/>
      <c r="G314" s="49"/>
      <c r="H314" s="61"/>
      <c r="I314" s="49"/>
      <c r="J314" s="49"/>
      <c r="K314" s="61"/>
      <c r="L314" s="49"/>
      <c r="M314" s="49"/>
      <c r="N314" s="49"/>
      <c r="O314" s="49"/>
      <c r="P314" s="49"/>
      <c r="Q314" s="52"/>
      <c r="R314" s="61"/>
      <c r="S314" s="61"/>
      <c r="T314" s="70"/>
      <c r="U314" s="69"/>
      <c r="X314" s="51"/>
      <c r="AA314" s="55"/>
      <c r="AD314" s="43"/>
      <c r="AE314" s="43"/>
      <c r="AF314" s="43"/>
      <c r="AG314" s="43"/>
      <c r="AH314" s="43"/>
      <c r="AI314" s="43"/>
      <c r="AJ314" s="43"/>
      <c r="AK314" s="43"/>
      <c r="AL314" s="43"/>
      <c r="AM314" s="53"/>
      <c r="AO314" s="14"/>
      <c r="AP314" s="90"/>
      <c r="AQ314" s="7"/>
      <c r="AR314" s="7"/>
      <c r="AT314" s="42"/>
    </row>
    <row r="315" spans="1:46">
      <c r="A315" s="47"/>
      <c r="B315" s="48"/>
      <c r="C315" s="40"/>
      <c r="D315" s="40"/>
      <c r="E315" s="52"/>
      <c r="F315" s="50"/>
      <c r="G315" s="49"/>
      <c r="H315" s="61"/>
      <c r="I315" s="49"/>
      <c r="J315" s="49"/>
      <c r="K315" s="61"/>
      <c r="L315" s="49"/>
      <c r="M315" s="49"/>
      <c r="N315" s="49"/>
      <c r="O315" s="49"/>
      <c r="P315" s="49"/>
      <c r="Q315" s="52"/>
      <c r="R315" s="61"/>
      <c r="S315" s="61"/>
      <c r="T315" s="70"/>
      <c r="U315" s="69"/>
      <c r="X315" s="51"/>
      <c r="AA315" s="55"/>
      <c r="AD315" s="43"/>
      <c r="AE315" s="43"/>
      <c r="AF315" s="43"/>
      <c r="AG315" s="43"/>
      <c r="AH315" s="43"/>
      <c r="AI315" s="43"/>
      <c r="AJ315" s="43"/>
      <c r="AK315" s="43"/>
      <c r="AL315" s="43"/>
      <c r="AM315" s="53"/>
      <c r="AO315" s="14"/>
      <c r="AP315" s="90"/>
      <c r="AQ315" s="7"/>
      <c r="AR315" s="7"/>
      <c r="AT315" s="42"/>
    </row>
    <row r="316" spans="1:46">
      <c r="A316" s="47"/>
      <c r="B316" s="48"/>
      <c r="C316" s="40"/>
      <c r="D316" s="40"/>
      <c r="E316" s="52"/>
      <c r="F316" s="50"/>
      <c r="G316" s="49"/>
      <c r="H316" s="61"/>
      <c r="I316" s="49"/>
      <c r="J316" s="49"/>
      <c r="K316" s="61"/>
      <c r="L316" s="49"/>
      <c r="M316" s="49"/>
      <c r="N316" s="49"/>
      <c r="O316" s="49"/>
      <c r="P316" s="49"/>
      <c r="Q316" s="52"/>
      <c r="R316" s="61"/>
      <c r="S316" s="61"/>
      <c r="T316" s="70"/>
      <c r="U316" s="69"/>
      <c r="X316" s="51"/>
      <c r="AA316" s="55"/>
      <c r="AD316" s="43"/>
      <c r="AE316" s="43"/>
      <c r="AF316" s="43"/>
      <c r="AG316" s="43"/>
      <c r="AH316" s="43"/>
      <c r="AI316" s="43"/>
      <c r="AJ316" s="43"/>
      <c r="AK316" s="43"/>
      <c r="AL316" s="43"/>
      <c r="AM316" s="53"/>
      <c r="AO316" s="14"/>
      <c r="AP316" s="90"/>
      <c r="AQ316" s="7"/>
      <c r="AR316" s="7"/>
      <c r="AT316" s="42"/>
    </row>
    <row r="317" spans="1:46">
      <c r="A317" s="47"/>
      <c r="B317" s="48"/>
      <c r="C317" s="40"/>
      <c r="D317" s="40"/>
      <c r="E317" s="52"/>
      <c r="F317" s="50"/>
      <c r="G317" s="49"/>
      <c r="H317" s="61"/>
      <c r="I317" s="49"/>
      <c r="J317" s="49"/>
      <c r="K317" s="61"/>
      <c r="L317" s="49"/>
      <c r="M317" s="49"/>
      <c r="N317" s="49"/>
      <c r="O317" s="49"/>
      <c r="P317" s="49"/>
      <c r="Q317" s="52"/>
      <c r="R317" s="61"/>
      <c r="S317" s="61"/>
      <c r="T317" s="70"/>
      <c r="U317" s="69"/>
      <c r="X317" s="51"/>
      <c r="AA317" s="55"/>
      <c r="AD317" s="43"/>
      <c r="AE317" s="43"/>
      <c r="AF317" s="43"/>
      <c r="AG317" s="43"/>
      <c r="AH317" s="43"/>
      <c r="AI317" s="43"/>
      <c r="AJ317" s="43"/>
      <c r="AK317" s="43"/>
      <c r="AL317" s="43"/>
      <c r="AM317" s="53"/>
      <c r="AO317" s="14"/>
      <c r="AP317" s="90"/>
      <c r="AQ317" s="7"/>
      <c r="AR317" s="7"/>
      <c r="AT317" s="42"/>
    </row>
    <row r="318" spans="1:46">
      <c r="A318" s="47"/>
      <c r="B318" s="48"/>
      <c r="C318" s="40"/>
      <c r="D318" s="40"/>
      <c r="E318" s="52"/>
      <c r="F318" s="50"/>
      <c r="G318" s="49"/>
      <c r="H318" s="61"/>
      <c r="I318" s="49"/>
      <c r="J318" s="49"/>
      <c r="K318" s="61"/>
      <c r="L318" s="49"/>
      <c r="M318" s="49"/>
      <c r="N318" s="49"/>
      <c r="O318" s="49"/>
      <c r="P318" s="49"/>
      <c r="Q318" s="52"/>
      <c r="R318" s="61"/>
      <c r="S318" s="61"/>
      <c r="T318" s="70"/>
      <c r="U318" s="69"/>
      <c r="X318" s="51"/>
      <c r="AA318" s="55"/>
      <c r="AD318" s="43"/>
      <c r="AE318" s="43"/>
      <c r="AF318" s="43"/>
      <c r="AG318" s="43"/>
      <c r="AH318" s="43"/>
      <c r="AI318" s="43"/>
      <c r="AJ318" s="43"/>
      <c r="AK318" s="43"/>
      <c r="AL318" s="43"/>
      <c r="AM318" s="53"/>
      <c r="AO318" s="14"/>
      <c r="AP318" s="90"/>
      <c r="AQ318" s="7"/>
      <c r="AR318" s="7"/>
      <c r="AT318" s="42"/>
    </row>
    <row r="319" spans="1:46">
      <c r="A319" s="47"/>
      <c r="B319" s="48"/>
      <c r="C319" s="40"/>
      <c r="D319" s="40"/>
      <c r="E319" s="52"/>
      <c r="F319" s="50"/>
      <c r="G319" s="49"/>
      <c r="H319" s="61"/>
      <c r="I319" s="49"/>
      <c r="J319" s="49"/>
      <c r="K319" s="61"/>
      <c r="L319" s="49"/>
      <c r="M319" s="49"/>
      <c r="N319" s="49"/>
      <c r="O319" s="49"/>
      <c r="P319" s="49"/>
      <c r="Q319" s="52"/>
      <c r="R319" s="61"/>
      <c r="S319" s="61"/>
      <c r="T319" s="70"/>
      <c r="U319" s="69"/>
      <c r="X319" s="51"/>
      <c r="AA319" s="55"/>
      <c r="AD319" s="43"/>
      <c r="AE319" s="43"/>
      <c r="AF319" s="43"/>
      <c r="AG319" s="43"/>
      <c r="AH319" s="43"/>
      <c r="AI319" s="43"/>
      <c r="AJ319" s="43"/>
      <c r="AK319" s="43"/>
      <c r="AL319" s="43"/>
      <c r="AM319" s="53"/>
      <c r="AO319" s="14"/>
      <c r="AP319" s="90"/>
      <c r="AQ319" s="7"/>
      <c r="AR319" s="7"/>
      <c r="AT319" s="42"/>
    </row>
    <row r="320" spans="1:46">
      <c r="A320" s="47"/>
      <c r="B320" s="48"/>
      <c r="C320" s="40"/>
      <c r="D320" s="40"/>
      <c r="E320" s="52"/>
      <c r="F320" s="50"/>
      <c r="G320" s="49"/>
      <c r="H320" s="61"/>
      <c r="I320" s="49"/>
      <c r="J320" s="49"/>
      <c r="K320" s="61"/>
      <c r="L320" s="49"/>
      <c r="M320" s="49"/>
      <c r="N320" s="49"/>
      <c r="O320" s="49"/>
      <c r="P320" s="49"/>
      <c r="Q320" s="52"/>
      <c r="R320" s="61"/>
      <c r="S320" s="61"/>
      <c r="T320" s="70"/>
      <c r="U320" s="69"/>
      <c r="X320" s="51"/>
      <c r="AA320" s="55"/>
      <c r="AD320" s="43"/>
      <c r="AE320" s="43"/>
      <c r="AF320" s="43"/>
      <c r="AG320" s="43"/>
      <c r="AH320" s="43"/>
      <c r="AI320" s="43"/>
      <c r="AJ320" s="43"/>
      <c r="AK320" s="43"/>
      <c r="AL320" s="43"/>
      <c r="AM320" s="53"/>
      <c r="AO320" s="14"/>
      <c r="AP320" s="90"/>
      <c r="AQ320" s="7"/>
      <c r="AR320" s="7"/>
      <c r="AT320" s="42"/>
    </row>
    <row r="321" spans="1:46">
      <c r="A321" s="47"/>
      <c r="B321" s="48"/>
      <c r="C321" s="40"/>
      <c r="D321" s="40"/>
      <c r="E321" s="52"/>
      <c r="F321" s="50"/>
      <c r="G321" s="49"/>
      <c r="H321" s="61"/>
      <c r="I321" s="49"/>
      <c r="J321" s="49"/>
      <c r="K321" s="61"/>
      <c r="L321" s="49"/>
      <c r="M321" s="49"/>
      <c r="N321" s="49"/>
      <c r="O321" s="49"/>
      <c r="P321" s="49"/>
      <c r="Q321" s="52"/>
      <c r="R321" s="61"/>
      <c r="S321" s="61"/>
      <c r="T321" s="70"/>
      <c r="U321" s="69"/>
      <c r="X321" s="51"/>
      <c r="AA321" s="55"/>
      <c r="AD321" s="43"/>
      <c r="AE321" s="43"/>
      <c r="AF321" s="43"/>
      <c r="AG321" s="43"/>
      <c r="AH321" s="43"/>
      <c r="AI321" s="43"/>
      <c r="AJ321" s="43"/>
      <c r="AK321" s="43"/>
      <c r="AL321" s="43"/>
      <c r="AM321" s="53"/>
      <c r="AO321" s="14"/>
      <c r="AP321" s="90"/>
      <c r="AQ321" s="7"/>
      <c r="AR321" s="7"/>
      <c r="AT321" s="42"/>
    </row>
    <row r="322" spans="1:46">
      <c r="A322" s="47"/>
      <c r="B322" s="48"/>
      <c r="C322" s="40"/>
      <c r="D322" s="40"/>
      <c r="E322" s="52"/>
      <c r="F322" s="50"/>
      <c r="G322" s="49"/>
      <c r="H322" s="61"/>
      <c r="I322" s="49"/>
      <c r="J322" s="49"/>
      <c r="K322" s="61"/>
      <c r="L322" s="49"/>
      <c r="M322" s="49"/>
      <c r="N322" s="49"/>
      <c r="O322" s="49"/>
      <c r="P322" s="49"/>
      <c r="Q322" s="52"/>
      <c r="R322" s="61"/>
      <c r="S322" s="61"/>
      <c r="T322" s="70"/>
      <c r="U322" s="69"/>
      <c r="X322" s="51"/>
      <c r="AA322" s="55"/>
      <c r="AD322" s="43"/>
      <c r="AE322" s="43"/>
      <c r="AF322" s="43"/>
      <c r="AG322" s="43"/>
      <c r="AH322" s="43"/>
      <c r="AI322" s="43"/>
      <c r="AJ322" s="43"/>
      <c r="AK322" s="43"/>
      <c r="AL322" s="43"/>
      <c r="AM322" s="53"/>
      <c r="AO322" s="14"/>
      <c r="AP322" s="90"/>
      <c r="AQ322" s="7"/>
      <c r="AR322" s="7"/>
      <c r="AT322" s="42"/>
    </row>
    <row r="323" spans="1:46"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</row>
    <row r="324" spans="1:46"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 t="s">
        <v>58</v>
      </c>
      <c r="U324" s="52"/>
    </row>
    <row r="325" spans="1:46"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 t="s">
        <v>58</v>
      </c>
      <c r="U325" s="52"/>
    </row>
    <row r="326" spans="1:46"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 t="s">
        <v>58</v>
      </c>
      <c r="U326" s="52"/>
    </row>
    <row r="327" spans="1:46"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 t="s">
        <v>58</v>
      </c>
      <c r="U327" s="52"/>
    </row>
    <row r="328" spans="1:46"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 t="s">
        <v>58</v>
      </c>
      <c r="U328" s="52"/>
    </row>
    <row r="329" spans="1:46"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 t="s">
        <v>58</v>
      </c>
      <c r="U329" s="52"/>
    </row>
    <row r="330" spans="1:46"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 t="s">
        <v>58</v>
      </c>
      <c r="U330" s="52"/>
    </row>
    <row r="331" spans="1:46"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 t="s">
        <v>58</v>
      </c>
      <c r="U331" s="52"/>
    </row>
    <row r="332" spans="1:46"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 t="s">
        <v>58</v>
      </c>
      <c r="U332" s="52"/>
    </row>
    <row r="333" spans="1:46"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 t="s">
        <v>58</v>
      </c>
      <c r="U333" s="52"/>
    </row>
    <row r="334" spans="1:46"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 t="s">
        <v>58</v>
      </c>
      <c r="U334" s="52"/>
    </row>
    <row r="335" spans="1:46"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 t="s">
        <v>58</v>
      </c>
      <c r="U335" s="52"/>
    </row>
    <row r="336" spans="1:46"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 t="s">
        <v>58</v>
      </c>
      <c r="U336" s="52"/>
    </row>
    <row r="337" spans="5:21"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 t="s">
        <v>58</v>
      </c>
      <c r="U337" s="52"/>
    </row>
    <row r="338" spans="5:21"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 t="s">
        <v>58</v>
      </c>
      <c r="U338" s="52"/>
    </row>
    <row r="339" spans="5:21"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 t="s">
        <v>58</v>
      </c>
      <c r="U339" s="52"/>
    </row>
    <row r="340" spans="5:21"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 t="s">
        <v>58</v>
      </c>
      <c r="U340" s="52"/>
    </row>
    <row r="341" spans="5:21"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 t="s">
        <v>58</v>
      </c>
      <c r="U341" s="52"/>
    </row>
    <row r="342" spans="5:21"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 t="s">
        <v>58</v>
      </c>
      <c r="U342" s="52"/>
    </row>
    <row r="343" spans="5:21"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 t="s">
        <v>58</v>
      </c>
      <c r="U343" s="52"/>
    </row>
    <row r="344" spans="5:21"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 t="s">
        <v>58</v>
      </c>
      <c r="U344" s="52"/>
    </row>
    <row r="345" spans="5:21"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 t="s">
        <v>58</v>
      </c>
      <c r="U345" s="52"/>
    </row>
    <row r="346" spans="5:21"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 t="s">
        <v>58</v>
      </c>
      <c r="U346" s="52"/>
    </row>
    <row r="347" spans="5:21"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 t="s">
        <v>58</v>
      </c>
      <c r="U347" s="52"/>
    </row>
    <row r="348" spans="5:21"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 t="s">
        <v>58</v>
      </c>
      <c r="U348" s="52"/>
    </row>
    <row r="349" spans="5:21"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 t="s">
        <v>58</v>
      </c>
      <c r="U349" s="52"/>
    </row>
    <row r="350" spans="5:21"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 t="s">
        <v>58</v>
      </c>
      <c r="U350" s="52"/>
    </row>
    <row r="351" spans="5:21"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 t="s">
        <v>58</v>
      </c>
      <c r="U351" s="52"/>
    </row>
    <row r="352" spans="5:21"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 t="s">
        <v>58</v>
      </c>
      <c r="U352" s="52"/>
    </row>
    <row r="353" spans="5:21"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 t="s">
        <v>58</v>
      </c>
      <c r="U353" s="52"/>
    </row>
    <row r="354" spans="5:21"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 t="s">
        <v>58</v>
      </c>
      <c r="U354" s="52"/>
    </row>
    <row r="355" spans="5:21"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 t="s">
        <v>58</v>
      </c>
      <c r="U355" s="52"/>
    </row>
    <row r="356" spans="5:21"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 t="s">
        <v>58</v>
      </c>
      <c r="U356" s="52"/>
    </row>
    <row r="357" spans="5:21">
      <c r="T357" s="3" t="s">
        <v>58</v>
      </c>
    </row>
    <row r="358" spans="5:21">
      <c r="T358" s="3" t="s">
        <v>58</v>
      </c>
    </row>
    <row r="359" spans="5:21">
      <c r="T359" s="3" t="s">
        <v>58</v>
      </c>
    </row>
    <row r="360" spans="5:21">
      <c r="T360" s="3" t="s">
        <v>58</v>
      </c>
    </row>
    <row r="361" spans="5:21">
      <c r="T361" s="3" t="s">
        <v>58</v>
      </c>
    </row>
    <row r="362" spans="5:21">
      <c r="T362" s="3" t="s">
        <v>58</v>
      </c>
    </row>
    <row r="363" spans="5:21">
      <c r="T363" s="3" t="s">
        <v>58</v>
      </c>
    </row>
    <row r="364" spans="5:21">
      <c r="T364" s="3" t="s">
        <v>58</v>
      </c>
    </row>
    <row r="365" spans="5:21">
      <c r="T365" s="3" t="s">
        <v>58</v>
      </c>
    </row>
    <row r="366" spans="5:21">
      <c r="T366" s="3" t="s">
        <v>58</v>
      </c>
    </row>
    <row r="367" spans="5:21">
      <c r="T367" s="3" t="s">
        <v>58</v>
      </c>
    </row>
    <row r="368" spans="5:21">
      <c r="T368" s="3" t="s">
        <v>58</v>
      </c>
    </row>
    <row r="369" spans="20:20">
      <c r="T369" s="3" t="s">
        <v>58</v>
      </c>
    </row>
    <row r="370" spans="20:20">
      <c r="T370" s="3" t="s">
        <v>58</v>
      </c>
    </row>
    <row r="371" spans="20:20">
      <c r="T371" s="3" t="s">
        <v>58</v>
      </c>
    </row>
    <row r="372" spans="20:20">
      <c r="T372" s="3" t="s">
        <v>58</v>
      </c>
    </row>
    <row r="373" spans="20:20">
      <c r="T373" s="3" t="s">
        <v>58</v>
      </c>
    </row>
    <row r="374" spans="20:20">
      <c r="T374" s="3" t="s">
        <v>58</v>
      </c>
    </row>
    <row r="375" spans="20:20">
      <c r="T375" s="3" t="s">
        <v>58</v>
      </c>
    </row>
    <row r="376" spans="20:20">
      <c r="T376" s="3" t="s">
        <v>58</v>
      </c>
    </row>
    <row r="377" spans="20:20">
      <c r="T377" s="3" t="s">
        <v>58</v>
      </c>
    </row>
    <row r="378" spans="20:20">
      <c r="T378" s="3" t="s">
        <v>58</v>
      </c>
    </row>
    <row r="379" spans="20:20">
      <c r="T379" s="3" t="s">
        <v>58</v>
      </c>
    </row>
    <row r="380" spans="20:20">
      <c r="T380" s="3" t="s">
        <v>58</v>
      </c>
    </row>
    <row r="381" spans="20:20">
      <c r="T381" s="3" t="s">
        <v>58</v>
      </c>
    </row>
    <row r="382" spans="20:20">
      <c r="T382" s="3" t="s">
        <v>58</v>
      </c>
    </row>
    <row r="383" spans="20:20">
      <c r="T383" s="3" t="s">
        <v>58</v>
      </c>
    </row>
    <row r="384" spans="20:20">
      <c r="T384" s="3" t="s">
        <v>58</v>
      </c>
    </row>
    <row r="385" spans="20:20">
      <c r="T385" s="3" t="s">
        <v>58</v>
      </c>
    </row>
    <row r="386" spans="20:20">
      <c r="T386" s="3" t="s">
        <v>58</v>
      </c>
    </row>
    <row r="387" spans="20:20">
      <c r="T387" s="3" t="s">
        <v>58</v>
      </c>
    </row>
    <row r="388" spans="20:20">
      <c r="T388" s="3" t="s">
        <v>58</v>
      </c>
    </row>
    <row r="389" spans="20:20">
      <c r="T389" s="3" t="s">
        <v>58</v>
      </c>
    </row>
    <row r="390" spans="20:20">
      <c r="T390" s="3" t="s">
        <v>58</v>
      </c>
    </row>
    <row r="391" spans="20:20">
      <c r="T391" s="3" t="s">
        <v>58</v>
      </c>
    </row>
    <row r="392" spans="20:20">
      <c r="T392" s="3" t="s">
        <v>58</v>
      </c>
    </row>
    <row r="393" spans="20:20">
      <c r="T393" s="3" t="s">
        <v>58</v>
      </c>
    </row>
    <row r="394" spans="20:20">
      <c r="T394" s="3" t="s">
        <v>58</v>
      </c>
    </row>
    <row r="395" spans="20:20">
      <c r="T395" s="3" t="s">
        <v>58</v>
      </c>
    </row>
    <row r="396" spans="20:20">
      <c r="T396" s="3" t="s">
        <v>58</v>
      </c>
    </row>
    <row r="397" spans="20:20">
      <c r="T397" s="3" t="s">
        <v>58</v>
      </c>
    </row>
    <row r="398" spans="20:20">
      <c r="T398" s="3" t="s">
        <v>58</v>
      </c>
    </row>
    <row r="399" spans="20:20">
      <c r="T399" s="3" t="s">
        <v>58</v>
      </c>
    </row>
    <row r="400" spans="20:20">
      <c r="T400" s="3" t="s">
        <v>58</v>
      </c>
    </row>
    <row r="401" spans="20:20">
      <c r="T401" s="3" t="s">
        <v>58</v>
      </c>
    </row>
    <row r="402" spans="20:20">
      <c r="T402" s="3" t="s">
        <v>58</v>
      </c>
    </row>
    <row r="403" spans="20:20">
      <c r="T403" s="3" t="s">
        <v>58</v>
      </c>
    </row>
    <row r="404" spans="20:20">
      <c r="T404" s="3" t="s">
        <v>58</v>
      </c>
    </row>
    <row r="405" spans="20:20">
      <c r="T405" s="3" t="s">
        <v>58</v>
      </c>
    </row>
    <row r="406" spans="20:20">
      <c r="T406" s="3" t="s">
        <v>58</v>
      </c>
    </row>
    <row r="407" spans="20:20">
      <c r="T407" s="3" t="s">
        <v>58</v>
      </c>
    </row>
    <row r="408" spans="20:20">
      <c r="T408" s="3" t="s">
        <v>58</v>
      </c>
    </row>
    <row r="409" spans="20:20">
      <c r="T409" s="3" t="s">
        <v>58</v>
      </c>
    </row>
    <row r="410" spans="20:20">
      <c r="T410" s="3" t="s">
        <v>58</v>
      </c>
    </row>
    <row r="411" spans="20:20">
      <c r="T411" s="3" t="s">
        <v>58</v>
      </c>
    </row>
    <row r="412" spans="20:20">
      <c r="T412" s="3" t="s">
        <v>58</v>
      </c>
    </row>
    <row r="413" spans="20:20">
      <c r="T413" s="3" t="s">
        <v>58</v>
      </c>
    </row>
    <row r="414" spans="20:20">
      <c r="T414" s="3" t="s">
        <v>58</v>
      </c>
    </row>
    <row r="415" spans="20:20">
      <c r="T415" s="3" t="s">
        <v>58</v>
      </c>
    </row>
    <row r="416" spans="20:20">
      <c r="T416" s="3" t="s">
        <v>58</v>
      </c>
    </row>
    <row r="417" spans="20:20">
      <c r="T417" s="3" t="s">
        <v>58</v>
      </c>
    </row>
    <row r="418" spans="20:20">
      <c r="T418" s="3" t="s">
        <v>58</v>
      </c>
    </row>
    <row r="419" spans="20:20">
      <c r="T419" s="3" t="s">
        <v>58</v>
      </c>
    </row>
    <row r="420" spans="20:20">
      <c r="T420" s="3" t="s">
        <v>58</v>
      </c>
    </row>
    <row r="421" spans="20:20">
      <c r="T421" s="3" t="s">
        <v>58</v>
      </c>
    </row>
    <row r="422" spans="20:20">
      <c r="T422" s="3" t="s">
        <v>58</v>
      </c>
    </row>
    <row r="423" spans="20:20">
      <c r="T423" s="3" t="s">
        <v>58</v>
      </c>
    </row>
    <row r="424" spans="20:20">
      <c r="T424" s="3" t="s">
        <v>58</v>
      </c>
    </row>
    <row r="425" spans="20:20">
      <c r="T425" s="3" t="s">
        <v>58</v>
      </c>
    </row>
    <row r="426" spans="20:20">
      <c r="T426" s="3" t="s">
        <v>58</v>
      </c>
    </row>
    <row r="427" spans="20:20">
      <c r="T427" s="3" t="s">
        <v>58</v>
      </c>
    </row>
    <row r="428" spans="20:20">
      <c r="T428" s="3" t="s">
        <v>58</v>
      </c>
    </row>
    <row r="429" spans="20:20">
      <c r="T429" s="3" t="s">
        <v>58</v>
      </c>
    </row>
    <row r="430" spans="20:20">
      <c r="T430" s="3" t="s">
        <v>58</v>
      </c>
    </row>
    <row r="431" spans="20:20">
      <c r="T431" s="3" t="s">
        <v>58</v>
      </c>
    </row>
    <row r="432" spans="20:20">
      <c r="T432" s="3" t="s">
        <v>58</v>
      </c>
    </row>
    <row r="433" spans="20:20">
      <c r="T433" s="3" t="s">
        <v>58</v>
      </c>
    </row>
    <row r="434" spans="20:20">
      <c r="T434" s="3" t="s">
        <v>58</v>
      </c>
    </row>
    <row r="435" spans="20:20">
      <c r="T435" s="3" t="s">
        <v>58</v>
      </c>
    </row>
    <row r="436" spans="20:20">
      <c r="T436" s="3" t="s">
        <v>58</v>
      </c>
    </row>
    <row r="437" spans="20:20">
      <c r="T437" s="3" t="s">
        <v>58</v>
      </c>
    </row>
    <row r="438" spans="20:20">
      <c r="T438" s="3" t="s">
        <v>58</v>
      </c>
    </row>
    <row r="439" spans="20:20">
      <c r="T439" s="3" t="s">
        <v>58</v>
      </c>
    </row>
    <row r="440" spans="20:20">
      <c r="T440" s="3" t="s">
        <v>58</v>
      </c>
    </row>
    <row r="441" spans="20:20">
      <c r="T441" s="3" t="s">
        <v>58</v>
      </c>
    </row>
    <row r="442" spans="20:20">
      <c r="T442" s="3" t="s">
        <v>58</v>
      </c>
    </row>
    <row r="443" spans="20:20">
      <c r="T443" s="3" t="s">
        <v>58</v>
      </c>
    </row>
    <row r="444" spans="20:20">
      <c r="T444" s="3" t="s">
        <v>58</v>
      </c>
    </row>
    <row r="445" spans="20:20">
      <c r="T445" s="3" t="s">
        <v>58</v>
      </c>
    </row>
    <row r="446" spans="20:20">
      <c r="T446" s="3" t="s">
        <v>58</v>
      </c>
    </row>
    <row r="447" spans="20:20">
      <c r="T447" s="3" t="s">
        <v>58</v>
      </c>
    </row>
    <row r="448" spans="20:20">
      <c r="T448" s="3" t="s">
        <v>58</v>
      </c>
    </row>
    <row r="449" spans="20:20">
      <c r="T449" s="3" t="s">
        <v>58</v>
      </c>
    </row>
    <row r="450" spans="20:20">
      <c r="T450" s="3" t="s">
        <v>58</v>
      </c>
    </row>
    <row r="451" spans="20:20">
      <c r="T451" s="3" t="s">
        <v>58</v>
      </c>
    </row>
    <row r="452" spans="20:20">
      <c r="T452" s="3" t="s">
        <v>58</v>
      </c>
    </row>
    <row r="453" spans="20:20">
      <c r="T453" s="3" t="s">
        <v>58</v>
      </c>
    </row>
    <row r="454" spans="20:20">
      <c r="T454" s="3" t="s">
        <v>58</v>
      </c>
    </row>
    <row r="455" spans="20:20">
      <c r="T455" s="3" t="s">
        <v>58</v>
      </c>
    </row>
    <row r="456" spans="20:20">
      <c r="T456" s="3" t="s">
        <v>58</v>
      </c>
    </row>
    <row r="457" spans="20:20">
      <c r="T457" s="3" t="s">
        <v>58</v>
      </c>
    </row>
    <row r="458" spans="20:20">
      <c r="T458" s="3" t="s">
        <v>58</v>
      </c>
    </row>
    <row r="459" spans="20:20">
      <c r="T459" s="3" t="s">
        <v>58</v>
      </c>
    </row>
    <row r="460" spans="20:20">
      <c r="T460" s="3" t="s">
        <v>58</v>
      </c>
    </row>
    <row r="461" spans="20:20">
      <c r="T461" s="3" t="s">
        <v>58</v>
      </c>
    </row>
    <row r="462" spans="20:20">
      <c r="T462" s="3" t="s">
        <v>58</v>
      </c>
    </row>
    <row r="463" spans="20:20">
      <c r="T463" s="3" t="s">
        <v>58</v>
      </c>
    </row>
    <row r="464" spans="20:20">
      <c r="T464" s="3" t="s">
        <v>58</v>
      </c>
    </row>
    <row r="465" spans="20:20">
      <c r="T465" s="3" t="s">
        <v>58</v>
      </c>
    </row>
    <row r="466" spans="20:20">
      <c r="T466" s="3" t="s">
        <v>58</v>
      </c>
    </row>
    <row r="467" spans="20:20">
      <c r="T467" s="3" t="s">
        <v>58</v>
      </c>
    </row>
    <row r="468" spans="20:20">
      <c r="T468" s="3" t="s">
        <v>58</v>
      </c>
    </row>
    <row r="469" spans="20:20">
      <c r="T469" s="3" t="s">
        <v>58</v>
      </c>
    </row>
    <row r="470" spans="20:20">
      <c r="T470" s="3" t="s">
        <v>58</v>
      </c>
    </row>
    <row r="471" spans="20:20">
      <c r="T471" s="3" t="s">
        <v>58</v>
      </c>
    </row>
    <row r="472" spans="20:20">
      <c r="T472" s="3" t="s">
        <v>58</v>
      </c>
    </row>
    <row r="473" spans="20:20">
      <c r="T473" s="3" t="s">
        <v>58</v>
      </c>
    </row>
    <row r="474" spans="20:20">
      <c r="T474" s="3" t="s">
        <v>58</v>
      </c>
    </row>
    <row r="475" spans="20:20">
      <c r="T475" s="3" t="s">
        <v>58</v>
      </c>
    </row>
    <row r="476" spans="20:20">
      <c r="T476" s="3" t="s">
        <v>58</v>
      </c>
    </row>
    <row r="477" spans="20:20">
      <c r="T477" s="3" t="s">
        <v>58</v>
      </c>
    </row>
    <row r="478" spans="20:20">
      <c r="T478" s="3" t="s">
        <v>58</v>
      </c>
    </row>
    <row r="479" spans="20:20">
      <c r="T479" s="3" t="s">
        <v>58</v>
      </c>
    </row>
    <row r="480" spans="20:20">
      <c r="T480" s="3" t="s">
        <v>58</v>
      </c>
    </row>
    <row r="481" spans="20:20">
      <c r="T481" s="3" t="s">
        <v>58</v>
      </c>
    </row>
    <row r="482" spans="20:20">
      <c r="T482" s="3" t="s">
        <v>58</v>
      </c>
    </row>
    <row r="483" spans="20:20">
      <c r="T483" s="3" t="s">
        <v>58</v>
      </c>
    </row>
    <row r="484" spans="20:20">
      <c r="T484" s="3" t="s">
        <v>58</v>
      </c>
    </row>
    <row r="485" spans="20:20">
      <c r="T485" s="3" t="s">
        <v>58</v>
      </c>
    </row>
    <row r="486" spans="20:20">
      <c r="T486" s="3" t="s">
        <v>58</v>
      </c>
    </row>
    <row r="487" spans="20:20">
      <c r="T487" s="3" t="s">
        <v>58</v>
      </c>
    </row>
    <row r="488" spans="20:20">
      <c r="T488" s="3" t="s">
        <v>58</v>
      </c>
    </row>
    <row r="489" spans="20:20">
      <c r="T489" s="3" t="s">
        <v>58</v>
      </c>
    </row>
    <row r="490" spans="20:20">
      <c r="T490" s="3" t="s">
        <v>58</v>
      </c>
    </row>
    <row r="491" spans="20:20">
      <c r="T491" s="3" t="s">
        <v>58</v>
      </c>
    </row>
    <row r="492" spans="20:20">
      <c r="T492" s="3" t="s">
        <v>58</v>
      </c>
    </row>
    <row r="493" spans="20:20">
      <c r="T493" s="3" t="s">
        <v>58</v>
      </c>
    </row>
    <row r="494" spans="20:20">
      <c r="T494" s="3" t="s">
        <v>58</v>
      </c>
    </row>
    <row r="495" spans="20:20">
      <c r="T495" s="3" t="s">
        <v>58</v>
      </c>
    </row>
    <row r="496" spans="20:20">
      <c r="T496" s="3" t="s">
        <v>58</v>
      </c>
    </row>
    <row r="497" spans="20:20">
      <c r="T497" s="3" t="s">
        <v>58</v>
      </c>
    </row>
    <row r="498" spans="20:20">
      <c r="T498" s="3" t="s">
        <v>58</v>
      </c>
    </row>
    <row r="499" spans="20:20">
      <c r="T499" s="3" t="s">
        <v>58</v>
      </c>
    </row>
  </sheetData>
  <phoneticPr fontId="11" type="noConversion"/>
  <pageMargins left="0.75" right="0.75" top="1" bottom="1" header="0.5" footer="0.5"/>
  <pageSetup scale="16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Put</vt:lpstr>
      <vt:lpstr>Call</vt:lpstr>
      <vt:lpstr>Call!mthbeg</vt:lpstr>
      <vt:lpstr>Put!mthbeg</vt:lpstr>
      <vt:lpstr>Call!mthend</vt:lpstr>
      <vt:lpstr>Put!mthend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2001-03-23T18:54:28Z</cp:lastPrinted>
  <dcterms:created xsi:type="dcterms:W3CDTF">1998-02-25T20:12:16Z</dcterms:created>
  <dcterms:modified xsi:type="dcterms:W3CDTF">2023-09-13T16:41:27Z</dcterms:modified>
</cp:coreProperties>
</file>