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AAA10F-F3D6-4BE9-ADCF-6149A34E5432}" xr6:coauthVersionLast="47" xr6:coauthVersionMax="47" xr10:uidLastSave="{00000000-0000-0000-0000-000000000000}"/>
  <bookViews>
    <workbookView xWindow="-120" yWindow="-120" windowWidth="38640" windowHeight="15720" activeTab="2"/>
  </bookViews>
  <sheets>
    <sheet name="Finance Assumptions" sheetId="7" r:id="rId1"/>
    <sheet name="Inputs-Summary" sheetId="3" r:id="rId2"/>
    <sheet name="Prepay" sheetId="6" r:id="rId3"/>
    <sheet name="Delta Swap" sheetId="2" r:id="rId4"/>
    <sheet name="Service Fee Swap" sheetId="5" r:id="rId5"/>
    <sheet name="Curves" sheetId="1" r:id="rId6"/>
  </sheets>
  <externalReferences>
    <externalReference r:id="rId7"/>
    <externalReference r:id="rId8"/>
  </externalReferences>
  <definedNames>
    <definedName name="BasisIndexWarning" localSheetId="3">OFFSET(#REF!,0,0,1,COUNT(#REF!))</definedName>
    <definedName name="BasisIndexWarning" localSheetId="4">OFFSET(#REF!,0,0,1,COUNT(#REF!))</definedName>
    <definedName name="BasisIndexWarning">OFFSET(Curves!#REF!,0,0,1,COUNT(Curves!$17:$17))</definedName>
    <definedName name="buckettable">[2]DateTable!$D$4:$F$288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 localSheetId="3">OFFSET([1]Intracorrel!$A$2,0,0,1,COUNT(correlmatchline))</definedName>
    <definedName name="correlfrom" localSheetId="4">OFFSET([1]Intracorrel!$A$2,0,0,1,COUNT(correlmatchline))</definedName>
    <definedName name="correlfrom">OFFSET([1]Intracorrel!$A$2,0,0,1,COUNT(correlmatchline))</definedName>
    <definedName name="correlmatchline">OFFSET([1]Intracorrel!$A$1,0,0,1,COUNT([1]Intracorrel!$A$1:$IV$1))</definedName>
    <definedName name="correlto" localSheetId="3">OFFSET([1]Intracorrel!$A$3,0,0,1,COUNT(correlmatchline))</definedName>
    <definedName name="correlto" localSheetId="4">OFFSET([1]Intracorrel!$A$3,0,0,1,COUNT(correlmatchline))</definedName>
    <definedName name="correlto">OFFSET([1]Intracorrel!$A$3,0,0,1,COUNT(correlmatchline))</definedName>
    <definedName name="CurveCode" localSheetId="3">OFFSET(#REF!,0,0,1,COUNT(#REF!))</definedName>
    <definedName name="CurveCode" localSheetId="4">OFFSET(#REF!,0,0,1,COUNT(#REF!))</definedName>
    <definedName name="CurveCode">OFFSET(Curves!$C$13,0,0,1,COUNT(Curves!$17:$17))</definedName>
    <definedName name="CurveCodes" localSheetId="3">#REF!</definedName>
    <definedName name="CurveCodes" localSheetId="4">#REF!</definedName>
    <definedName name="CurveCodes">Curves!$C$13:$Z$13</definedName>
    <definedName name="CurveMonth" localSheetId="3">#REF!</definedName>
    <definedName name="CurveMonth" localSheetId="4">#REF!</definedName>
    <definedName name="CurveMonth">Curves!$C$8:$C$400</definedName>
    <definedName name="CurveRange" localSheetId="3">#REF!</definedName>
    <definedName name="CurveRange" localSheetId="4">#REF!</definedName>
    <definedName name="CurveRange">Curves!$D$11</definedName>
    <definedName name="Curves" localSheetId="3">#REF!</definedName>
    <definedName name="Curves" localSheetId="4">#REF!</definedName>
    <definedName name="Curves">Curves!$C$8:$Z$8</definedName>
    <definedName name="CurveTable" localSheetId="3">#REF!</definedName>
    <definedName name="CurveTable" localSheetId="4">#REF!</definedName>
    <definedName name="CurveTable">Curves!$C$8:$Z$443</definedName>
    <definedName name="CurveType" localSheetId="3">#REF!</definedName>
    <definedName name="CurveType" localSheetId="4">#REF!</definedName>
    <definedName name="CurveType">Curves!$C$8:$Z$8</definedName>
    <definedName name="CurveValues" localSheetId="3">#REF!</definedName>
    <definedName name="CurveValues" localSheetId="4">#REF!</definedName>
    <definedName name="CurveValues">Curves!$C$11:$P$377</definedName>
    <definedName name="curvevalues2" localSheetId="3">OFFSET(#REF!,0,0,COUNT(#REF!)+5,COUNT(#REF!))</definedName>
    <definedName name="curvevalues2" localSheetId="4">OFFSET(#REF!,0,0,COUNT(#REF!)+5,COUNT(#REF!))</definedName>
    <definedName name="curvevalues2">OFFSET(Curves!$C$11,0,0,COUNT(Curves!$C:$C)+5,COUNT(Curves!$17:$17))</definedName>
    <definedName name="CurveValuesExtra" localSheetId="3">#REF!</definedName>
    <definedName name="CurveValuesExtra" localSheetId="4">#REF!</definedName>
    <definedName name="CurveValuesExtra">Curves!$C$11:$Z$367</definedName>
    <definedName name="Dailydemandcharge" localSheetId="3">OFFSET('[1]Mainline to Leach'!$K$21,0,0,Enddate-'[1]Mainline to Leach'!$A$20,1)</definedName>
    <definedName name="Dailydemandcharge" localSheetId="4">OFFSET('[1]Mainline to Leach'!$K$21,0,0,Enddate-'[1]Mainline to Leach'!$A$20,1)</definedName>
    <definedName name="Dailydemandcharge">OFFSET('[1]Mainline to Leach'!$K$21,0,0,Enddate-'[1]Mainline to Leach'!$A$20,1)</definedName>
    <definedName name="Dailydiscountedadjustedspread" localSheetId="3">OFFSET('[1]Mainline to Leach'!$M$21,0,0,Enddate-'[1]Mainline to Leach'!$A$20,1)</definedName>
    <definedName name="Dailydiscountedadjustedspread" localSheetId="4">OFFSET('[1]Mainline to Leach'!$M$21,0,0,Enddate-'[1]Mainline to Leach'!$A$20,1)</definedName>
    <definedName name="Dailydiscountedadjustedspread">OFFSET('[1]Mainline to Leach'!$M$21,0,0,Enddate-'[1]Mainline to Leach'!$A$20,1)</definedName>
    <definedName name="Dailydiscountedintrinsicvalue" localSheetId="3">OFFSET('[1]Mainline to Leach'!#REF!,0,0,Enddate-'[1]Mainline to Leach'!$A$20,1)</definedName>
    <definedName name="Dailydiscountedintrinsicvalue" localSheetId="4">OFFSET('[1]Mainline to Leach'!#REF!,0,0,Enddate-'[1]Mainline to Leach'!$A$20,1)</definedName>
    <definedName name="Dailydiscountedintrinsicvalue">OFFSET('[1]Mainline to Leach'!#REF!,0,0,Enddate-'[1]Mainline to Leach'!$A$20,1)</definedName>
    <definedName name="Dailydiscountedspread" localSheetId="3">OFFSET('[1]Mainline to Leach'!#REF!,0,0,Enddate-'[1]Mainline to Leach'!$A$20,1)</definedName>
    <definedName name="Dailydiscountedspread" localSheetId="4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DBase" localSheetId="3">#REF!</definedName>
    <definedName name="DBase" localSheetId="4">#REF!</definedName>
    <definedName name="DBase">Curves!$C$3</definedName>
    <definedName name="Enddate">'[1]Mainline to Leach'!$H$6</definedName>
    <definedName name="goal_target">'Inputs-Summary'!$B$27</definedName>
    <definedName name="mthbeg" localSheetId="4">'Service Fee Swap'!$A$3</definedName>
    <definedName name="mthbeg">'Delta Swap'!$A$3</definedName>
    <definedName name="mthend" localSheetId="4">'Service Fee Swap'!$B$3</definedName>
    <definedName name="mthend">'Delta Swap'!$B$3</definedName>
    <definedName name="Password" localSheetId="3">#REF!</definedName>
    <definedName name="Password" localSheetId="4">#REF!</definedName>
    <definedName name="Password">Curves!$C$2</definedName>
    <definedName name="Table" localSheetId="3">#REF!</definedName>
    <definedName name="Table" localSheetId="4">#REF!</definedName>
    <definedName name="Table">Curves!$C$8:$Z$370</definedName>
    <definedName name="today" localSheetId="3">#REF!</definedName>
    <definedName name="today" localSheetId="4">#REF!</definedName>
    <definedName name="today">Curves!$A$6</definedName>
    <definedName name="UpperLeftOfCurveTable" localSheetId="3">#REF!</definedName>
    <definedName name="UpperLeftOfCurveTable" localSheetId="4">#REF!</definedName>
    <definedName name="UpperLeftOfCurveTable">Curves!$C$11</definedName>
    <definedName name="UserName" localSheetId="3">#REF!</definedName>
    <definedName name="UserName" localSheetId="4">#REF!</definedName>
    <definedName name="UserName">Curves!$C$1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G8" i="1"/>
  <c r="H8" i="1"/>
  <c r="I8" i="1"/>
  <c r="J8" i="1"/>
  <c r="K8" i="1"/>
  <c r="L8" i="1"/>
  <c r="M8" i="1"/>
  <c r="N8" i="1"/>
  <c r="O8" i="1"/>
  <c r="P8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A3" i="2"/>
  <c r="B3" i="2"/>
  <c r="C3" i="2"/>
  <c r="D3" i="2"/>
  <c r="E3" i="2"/>
  <c r="F3" i="2"/>
  <c r="G3" i="2"/>
  <c r="H3" i="2"/>
  <c r="I3" i="2"/>
  <c r="J3" i="2"/>
  <c r="J4" i="2"/>
  <c r="K4" i="2"/>
  <c r="L4" i="2"/>
  <c r="M4" i="2"/>
  <c r="N4" i="2"/>
  <c r="O4" i="2"/>
  <c r="Q4" i="2"/>
  <c r="R4" i="2"/>
  <c r="S4" i="2"/>
  <c r="B5" i="2"/>
  <c r="D5" i="2"/>
  <c r="H6" i="2"/>
  <c r="K6" i="2"/>
  <c r="N6" i="2"/>
  <c r="R6" i="2"/>
  <c r="D8" i="2"/>
  <c r="E8" i="2"/>
  <c r="F8" i="2"/>
  <c r="G8" i="2"/>
  <c r="H8" i="2"/>
  <c r="I8" i="2"/>
  <c r="J8" i="2"/>
  <c r="K8" i="2"/>
  <c r="L8" i="2"/>
  <c r="M8" i="2"/>
  <c r="N8" i="2"/>
  <c r="O8" i="2"/>
  <c r="Q8" i="2"/>
  <c r="R8" i="2"/>
  <c r="S8" i="2"/>
  <c r="Z8" i="2"/>
  <c r="AA8" i="2"/>
  <c r="AC8" i="2"/>
  <c r="A10" i="2"/>
  <c r="B10" i="2"/>
  <c r="D10" i="2"/>
  <c r="E10" i="2"/>
  <c r="F10" i="2"/>
  <c r="G10" i="2"/>
  <c r="H10" i="2"/>
  <c r="I10" i="2"/>
  <c r="J10" i="2"/>
  <c r="K10" i="2"/>
  <c r="L10" i="2"/>
  <c r="M10" i="2"/>
  <c r="N10" i="2"/>
  <c r="O10" i="2"/>
  <c r="Q10" i="2"/>
  <c r="R10" i="2"/>
  <c r="S10" i="2"/>
  <c r="U10" i="2"/>
  <c r="V10" i="2"/>
  <c r="W10" i="2"/>
  <c r="X10" i="2"/>
  <c r="Y10" i="2"/>
  <c r="Z10" i="2"/>
  <c r="AA10" i="2"/>
  <c r="AC10" i="2"/>
  <c r="A11" i="2"/>
  <c r="B11" i="2"/>
  <c r="D11" i="2"/>
  <c r="E11" i="2"/>
  <c r="F11" i="2"/>
  <c r="G11" i="2"/>
  <c r="H11" i="2"/>
  <c r="I11" i="2"/>
  <c r="J11" i="2"/>
  <c r="K11" i="2"/>
  <c r="L11" i="2"/>
  <c r="M11" i="2"/>
  <c r="N11" i="2"/>
  <c r="O11" i="2"/>
  <c r="Q11" i="2"/>
  <c r="R11" i="2"/>
  <c r="S11" i="2"/>
  <c r="U11" i="2"/>
  <c r="V11" i="2"/>
  <c r="W11" i="2"/>
  <c r="X11" i="2"/>
  <c r="Y11" i="2"/>
  <c r="Z11" i="2"/>
  <c r="AA11" i="2"/>
  <c r="AC11" i="2"/>
  <c r="A12" i="2"/>
  <c r="B12" i="2"/>
  <c r="D12" i="2"/>
  <c r="E12" i="2"/>
  <c r="F12" i="2"/>
  <c r="G12" i="2"/>
  <c r="H12" i="2"/>
  <c r="I12" i="2"/>
  <c r="J12" i="2"/>
  <c r="K12" i="2"/>
  <c r="L12" i="2"/>
  <c r="M12" i="2"/>
  <c r="N12" i="2"/>
  <c r="O12" i="2"/>
  <c r="Q12" i="2"/>
  <c r="R12" i="2"/>
  <c r="S12" i="2"/>
  <c r="U12" i="2"/>
  <c r="V12" i="2"/>
  <c r="W12" i="2"/>
  <c r="X12" i="2"/>
  <c r="Y12" i="2"/>
  <c r="Z12" i="2"/>
  <c r="AA12" i="2"/>
  <c r="AC12" i="2"/>
  <c r="A13" i="2"/>
  <c r="B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R13" i="2"/>
  <c r="S13" i="2"/>
  <c r="U13" i="2"/>
  <c r="V13" i="2"/>
  <c r="W13" i="2"/>
  <c r="X13" i="2"/>
  <c r="Y13" i="2"/>
  <c r="Z13" i="2"/>
  <c r="AA13" i="2"/>
  <c r="AC13" i="2"/>
  <c r="A14" i="2"/>
  <c r="B14" i="2"/>
  <c r="D14" i="2"/>
  <c r="E14" i="2"/>
  <c r="F14" i="2"/>
  <c r="G14" i="2"/>
  <c r="H14" i="2"/>
  <c r="I14" i="2"/>
  <c r="J14" i="2"/>
  <c r="K14" i="2"/>
  <c r="L14" i="2"/>
  <c r="M14" i="2"/>
  <c r="N14" i="2"/>
  <c r="O14" i="2"/>
  <c r="Q14" i="2"/>
  <c r="R14" i="2"/>
  <c r="S14" i="2"/>
  <c r="U14" i="2"/>
  <c r="V14" i="2"/>
  <c r="W14" i="2"/>
  <c r="X14" i="2"/>
  <c r="Y14" i="2"/>
  <c r="Z14" i="2"/>
  <c r="AA14" i="2"/>
  <c r="AC14" i="2"/>
  <c r="A15" i="2"/>
  <c r="B15" i="2"/>
  <c r="D15" i="2"/>
  <c r="E15" i="2"/>
  <c r="F15" i="2"/>
  <c r="G15" i="2"/>
  <c r="H15" i="2"/>
  <c r="I15" i="2"/>
  <c r="J15" i="2"/>
  <c r="K15" i="2"/>
  <c r="L15" i="2"/>
  <c r="M15" i="2"/>
  <c r="N15" i="2"/>
  <c r="O15" i="2"/>
  <c r="Q15" i="2"/>
  <c r="R15" i="2"/>
  <c r="S15" i="2"/>
  <c r="U15" i="2"/>
  <c r="V15" i="2"/>
  <c r="W15" i="2"/>
  <c r="X15" i="2"/>
  <c r="Y15" i="2"/>
  <c r="Z15" i="2"/>
  <c r="AA15" i="2"/>
  <c r="AC15" i="2"/>
  <c r="A16" i="2"/>
  <c r="B16" i="2"/>
  <c r="D16" i="2"/>
  <c r="E16" i="2"/>
  <c r="F16" i="2"/>
  <c r="G16" i="2"/>
  <c r="H16" i="2"/>
  <c r="I16" i="2"/>
  <c r="J16" i="2"/>
  <c r="K16" i="2"/>
  <c r="L16" i="2"/>
  <c r="M16" i="2"/>
  <c r="N16" i="2"/>
  <c r="O16" i="2"/>
  <c r="Q16" i="2"/>
  <c r="R16" i="2"/>
  <c r="S16" i="2"/>
  <c r="U16" i="2"/>
  <c r="V16" i="2"/>
  <c r="W16" i="2"/>
  <c r="X16" i="2"/>
  <c r="Y16" i="2"/>
  <c r="Z16" i="2"/>
  <c r="AA16" i="2"/>
  <c r="AC16" i="2"/>
  <c r="A17" i="2"/>
  <c r="B17" i="2"/>
  <c r="D17" i="2"/>
  <c r="E17" i="2"/>
  <c r="F17" i="2"/>
  <c r="G17" i="2"/>
  <c r="H17" i="2"/>
  <c r="I17" i="2"/>
  <c r="J17" i="2"/>
  <c r="K17" i="2"/>
  <c r="L17" i="2"/>
  <c r="M17" i="2"/>
  <c r="N17" i="2"/>
  <c r="O17" i="2"/>
  <c r="Q17" i="2"/>
  <c r="R17" i="2"/>
  <c r="S17" i="2"/>
  <c r="U17" i="2"/>
  <c r="V17" i="2"/>
  <c r="W17" i="2"/>
  <c r="X17" i="2"/>
  <c r="Y17" i="2"/>
  <c r="Z17" i="2"/>
  <c r="AA17" i="2"/>
  <c r="AC17" i="2"/>
  <c r="A18" i="2"/>
  <c r="B18" i="2"/>
  <c r="D18" i="2"/>
  <c r="E18" i="2"/>
  <c r="F18" i="2"/>
  <c r="G18" i="2"/>
  <c r="H18" i="2"/>
  <c r="I18" i="2"/>
  <c r="J18" i="2"/>
  <c r="K18" i="2"/>
  <c r="L18" i="2"/>
  <c r="M18" i="2"/>
  <c r="N18" i="2"/>
  <c r="O18" i="2"/>
  <c r="Q18" i="2"/>
  <c r="R18" i="2"/>
  <c r="S18" i="2"/>
  <c r="U18" i="2"/>
  <c r="V18" i="2"/>
  <c r="W18" i="2"/>
  <c r="X18" i="2"/>
  <c r="Y18" i="2"/>
  <c r="Z18" i="2"/>
  <c r="AA18" i="2"/>
  <c r="AC18" i="2"/>
  <c r="A19" i="2"/>
  <c r="B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R19" i="2"/>
  <c r="S19" i="2"/>
  <c r="U19" i="2"/>
  <c r="V19" i="2"/>
  <c r="W19" i="2"/>
  <c r="X19" i="2"/>
  <c r="Y19" i="2"/>
  <c r="Z19" i="2"/>
  <c r="AA19" i="2"/>
  <c r="AC19" i="2"/>
  <c r="A20" i="2"/>
  <c r="B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R20" i="2"/>
  <c r="S20" i="2"/>
  <c r="U20" i="2"/>
  <c r="V20" i="2"/>
  <c r="W20" i="2"/>
  <c r="X20" i="2"/>
  <c r="Y20" i="2"/>
  <c r="Z20" i="2"/>
  <c r="AA20" i="2"/>
  <c r="AC20" i="2"/>
  <c r="A21" i="2"/>
  <c r="B21" i="2"/>
  <c r="D21" i="2"/>
  <c r="E21" i="2"/>
  <c r="F21" i="2"/>
  <c r="G21" i="2"/>
  <c r="H21" i="2"/>
  <c r="I21" i="2"/>
  <c r="J21" i="2"/>
  <c r="K21" i="2"/>
  <c r="L21" i="2"/>
  <c r="M21" i="2"/>
  <c r="N21" i="2"/>
  <c r="O21" i="2"/>
  <c r="Q21" i="2"/>
  <c r="R21" i="2"/>
  <c r="S21" i="2"/>
  <c r="U21" i="2"/>
  <c r="V21" i="2"/>
  <c r="W21" i="2"/>
  <c r="X21" i="2"/>
  <c r="Y21" i="2"/>
  <c r="Z21" i="2"/>
  <c r="AA21" i="2"/>
  <c r="AC21" i="2"/>
  <c r="A22" i="2"/>
  <c r="B22" i="2"/>
  <c r="D22" i="2"/>
  <c r="E22" i="2"/>
  <c r="F22" i="2"/>
  <c r="G22" i="2"/>
  <c r="H22" i="2"/>
  <c r="I22" i="2"/>
  <c r="J22" i="2"/>
  <c r="K22" i="2"/>
  <c r="L22" i="2"/>
  <c r="M22" i="2"/>
  <c r="N22" i="2"/>
  <c r="O22" i="2"/>
  <c r="Q22" i="2"/>
  <c r="R22" i="2"/>
  <c r="S22" i="2"/>
  <c r="U22" i="2"/>
  <c r="V22" i="2"/>
  <c r="W22" i="2"/>
  <c r="X22" i="2"/>
  <c r="Y22" i="2"/>
  <c r="Z22" i="2"/>
  <c r="AA22" i="2"/>
  <c r="AC22" i="2"/>
  <c r="A23" i="2"/>
  <c r="B23" i="2"/>
  <c r="D23" i="2"/>
  <c r="E23" i="2"/>
  <c r="F23" i="2"/>
  <c r="G23" i="2"/>
  <c r="H23" i="2"/>
  <c r="I23" i="2"/>
  <c r="J23" i="2"/>
  <c r="K23" i="2"/>
  <c r="L23" i="2"/>
  <c r="M23" i="2"/>
  <c r="N23" i="2"/>
  <c r="O23" i="2"/>
  <c r="Q23" i="2"/>
  <c r="R23" i="2"/>
  <c r="S23" i="2"/>
  <c r="U23" i="2"/>
  <c r="V23" i="2"/>
  <c r="W23" i="2"/>
  <c r="X23" i="2"/>
  <c r="Y23" i="2"/>
  <c r="Z23" i="2"/>
  <c r="AA23" i="2"/>
  <c r="AC23" i="2"/>
  <c r="A24" i="2"/>
  <c r="B24" i="2"/>
  <c r="D24" i="2"/>
  <c r="E24" i="2"/>
  <c r="F24" i="2"/>
  <c r="G24" i="2"/>
  <c r="H24" i="2"/>
  <c r="I24" i="2"/>
  <c r="J24" i="2"/>
  <c r="K24" i="2"/>
  <c r="L24" i="2"/>
  <c r="M24" i="2"/>
  <c r="N24" i="2"/>
  <c r="O24" i="2"/>
  <c r="Q24" i="2"/>
  <c r="R24" i="2"/>
  <c r="S24" i="2"/>
  <c r="U24" i="2"/>
  <c r="V24" i="2"/>
  <c r="W24" i="2"/>
  <c r="X24" i="2"/>
  <c r="Y24" i="2"/>
  <c r="Z24" i="2"/>
  <c r="AA24" i="2"/>
  <c r="AC24" i="2"/>
  <c r="A25" i="2"/>
  <c r="B25" i="2"/>
  <c r="D25" i="2"/>
  <c r="E25" i="2"/>
  <c r="F25" i="2"/>
  <c r="G25" i="2"/>
  <c r="H25" i="2"/>
  <c r="I25" i="2"/>
  <c r="J25" i="2"/>
  <c r="K25" i="2"/>
  <c r="L25" i="2"/>
  <c r="M25" i="2"/>
  <c r="N25" i="2"/>
  <c r="O25" i="2"/>
  <c r="Q25" i="2"/>
  <c r="R25" i="2"/>
  <c r="S25" i="2"/>
  <c r="U25" i="2"/>
  <c r="V25" i="2"/>
  <c r="W25" i="2"/>
  <c r="X25" i="2"/>
  <c r="Y25" i="2"/>
  <c r="Z25" i="2"/>
  <c r="AA25" i="2"/>
  <c r="AC25" i="2"/>
  <c r="A26" i="2"/>
  <c r="B26" i="2"/>
  <c r="D26" i="2"/>
  <c r="E26" i="2"/>
  <c r="F26" i="2"/>
  <c r="G26" i="2"/>
  <c r="H26" i="2"/>
  <c r="I26" i="2"/>
  <c r="J26" i="2"/>
  <c r="K26" i="2"/>
  <c r="L26" i="2"/>
  <c r="M26" i="2"/>
  <c r="N26" i="2"/>
  <c r="O26" i="2"/>
  <c r="Q26" i="2"/>
  <c r="R26" i="2"/>
  <c r="S26" i="2"/>
  <c r="U26" i="2"/>
  <c r="V26" i="2"/>
  <c r="W26" i="2"/>
  <c r="X26" i="2"/>
  <c r="Y26" i="2"/>
  <c r="Z26" i="2"/>
  <c r="AA26" i="2"/>
  <c r="AC26" i="2"/>
  <c r="A27" i="2"/>
  <c r="B27" i="2"/>
  <c r="D27" i="2"/>
  <c r="E27" i="2"/>
  <c r="F27" i="2"/>
  <c r="G27" i="2"/>
  <c r="H27" i="2"/>
  <c r="I27" i="2"/>
  <c r="J27" i="2"/>
  <c r="K27" i="2"/>
  <c r="L27" i="2"/>
  <c r="M27" i="2"/>
  <c r="N27" i="2"/>
  <c r="O27" i="2"/>
  <c r="Q27" i="2"/>
  <c r="R27" i="2"/>
  <c r="S27" i="2"/>
  <c r="U27" i="2"/>
  <c r="V27" i="2"/>
  <c r="W27" i="2"/>
  <c r="X27" i="2"/>
  <c r="Y27" i="2"/>
  <c r="Z27" i="2"/>
  <c r="AA27" i="2"/>
  <c r="AC27" i="2"/>
  <c r="A28" i="2"/>
  <c r="B28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R28" i="2"/>
  <c r="S28" i="2"/>
  <c r="U28" i="2"/>
  <c r="V28" i="2"/>
  <c r="W28" i="2"/>
  <c r="X28" i="2"/>
  <c r="Y28" i="2"/>
  <c r="Z28" i="2"/>
  <c r="AA28" i="2"/>
  <c r="AC28" i="2"/>
  <c r="A29" i="2"/>
  <c r="B29" i="2"/>
  <c r="D29" i="2"/>
  <c r="E29" i="2"/>
  <c r="F29" i="2"/>
  <c r="G29" i="2"/>
  <c r="H29" i="2"/>
  <c r="I29" i="2"/>
  <c r="J29" i="2"/>
  <c r="K29" i="2"/>
  <c r="L29" i="2"/>
  <c r="M29" i="2"/>
  <c r="N29" i="2"/>
  <c r="O29" i="2"/>
  <c r="Q29" i="2"/>
  <c r="R29" i="2"/>
  <c r="S29" i="2"/>
  <c r="U29" i="2"/>
  <c r="V29" i="2"/>
  <c r="W29" i="2"/>
  <c r="X29" i="2"/>
  <c r="Y29" i="2"/>
  <c r="Z29" i="2"/>
  <c r="AA29" i="2"/>
  <c r="AC29" i="2"/>
  <c r="A30" i="2"/>
  <c r="B30" i="2"/>
  <c r="D30" i="2"/>
  <c r="E30" i="2"/>
  <c r="F30" i="2"/>
  <c r="G30" i="2"/>
  <c r="H30" i="2"/>
  <c r="I30" i="2"/>
  <c r="J30" i="2"/>
  <c r="K30" i="2"/>
  <c r="L30" i="2"/>
  <c r="M30" i="2"/>
  <c r="N30" i="2"/>
  <c r="O30" i="2"/>
  <c r="Q30" i="2"/>
  <c r="R30" i="2"/>
  <c r="S30" i="2"/>
  <c r="U30" i="2"/>
  <c r="V30" i="2"/>
  <c r="W30" i="2"/>
  <c r="X30" i="2"/>
  <c r="Y30" i="2"/>
  <c r="Z30" i="2"/>
  <c r="AA30" i="2"/>
  <c r="AC30" i="2"/>
  <c r="A31" i="2"/>
  <c r="B31" i="2"/>
  <c r="D31" i="2"/>
  <c r="E31" i="2"/>
  <c r="F31" i="2"/>
  <c r="G31" i="2"/>
  <c r="H31" i="2"/>
  <c r="I31" i="2"/>
  <c r="J31" i="2"/>
  <c r="K31" i="2"/>
  <c r="L31" i="2"/>
  <c r="M31" i="2"/>
  <c r="N31" i="2"/>
  <c r="O31" i="2"/>
  <c r="Q31" i="2"/>
  <c r="R31" i="2"/>
  <c r="S31" i="2"/>
  <c r="U31" i="2"/>
  <c r="V31" i="2"/>
  <c r="W31" i="2"/>
  <c r="X31" i="2"/>
  <c r="Y31" i="2"/>
  <c r="Z31" i="2"/>
  <c r="AA31" i="2"/>
  <c r="AC31" i="2"/>
  <c r="A32" i="2"/>
  <c r="B32" i="2"/>
  <c r="D32" i="2"/>
  <c r="E32" i="2"/>
  <c r="F32" i="2"/>
  <c r="G32" i="2"/>
  <c r="H32" i="2"/>
  <c r="I32" i="2"/>
  <c r="J32" i="2"/>
  <c r="K32" i="2"/>
  <c r="L32" i="2"/>
  <c r="M32" i="2"/>
  <c r="N32" i="2"/>
  <c r="O32" i="2"/>
  <c r="Q32" i="2"/>
  <c r="R32" i="2"/>
  <c r="S32" i="2"/>
  <c r="U32" i="2"/>
  <c r="V32" i="2"/>
  <c r="W32" i="2"/>
  <c r="X32" i="2"/>
  <c r="Y32" i="2"/>
  <c r="Z32" i="2"/>
  <c r="AA32" i="2"/>
  <c r="AC32" i="2"/>
  <c r="A33" i="2"/>
  <c r="B33" i="2"/>
  <c r="D33" i="2"/>
  <c r="E33" i="2"/>
  <c r="F33" i="2"/>
  <c r="G33" i="2"/>
  <c r="H33" i="2"/>
  <c r="I33" i="2"/>
  <c r="J33" i="2"/>
  <c r="K33" i="2"/>
  <c r="L33" i="2"/>
  <c r="M33" i="2"/>
  <c r="N33" i="2"/>
  <c r="O33" i="2"/>
  <c r="Q33" i="2"/>
  <c r="R33" i="2"/>
  <c r="S33" i="2"/>
  <c r="U33" i="2"/>
  <c r="V33" i="2"/>
  <c r="W33" i="2"/>
  <c r="X33" i="2"/>
  <c r="Y33" i="2"/>
  <c r="Z33" i="2"/>
  <c r="AA33" i="2"/>
  <c r="AC33" i="2"/>
  <c r="A34" i="2"/>
  <c r="B34" i="2"/>
  <c r="D34" i="2"/>
  <c r="E34" i="2"/>
  <c r="F34" i="2"/>
  <c r="G34" i="2"/>
  <c r="H34" i="2"/>
  <c r="I34" i="2"/>
  <c r="J34" i="2"/>
  <c r="K34" i="2"/>
  <c r="L34" i="2"/>
  <c r="M34" i="2"/>
  <c r="N34" i="2"/>
  <c r="O34" i="2"/>
  <c r="Q34" i="2"/>
  <c r="R34" i="2"/>
  <c r="S34" i="2"/>
  <c r="U34" i="2"/>
  <c r="V34" i="2"/>
  <c r="W34" i="2"/>
  <c r="X34" i="2"/>
  <c r="Y34" i="2"/>
  <c r="Z34" i="2"/>
  <c r="AA34" i="2"/>
  <c r="AC34" i="2"/>
  <c r="A35" i="2"/>
  <c r="B35" i="2"/>
  <c r="D35" i="2"/>
  <c r="E35" i="2"/>
  <c r="F35" i="2"/>
  <c r="G35" i="2"/>
  <c r="H35" i="2"/>
  <c r="I35" i="2"/>
  <c r="J35" i="2"/>
  <c r="K35" i="2"/>
  <c r="L35" i="2"/>
  <c r="M35" i="2"/>
  <c r="N35" i="2"/>
  <c r="O35" i="2"/>
  <c r="Q35" i="2"/>
  <c r="R35" i="2"/>
  <c r="S35" i="2"/>
  <c r="U35" i="2"/>
  <c r="V35" i="2"/>
  <c r="W35" i="2"/>
  <c r="X35" i="2"/>
  <c r="Y35" i="2"/>
  <c r="Z35" i="2"/>
  <c r="AA35" i="2"/>
  <c r="AC35" i="2"/>
  <c r="A36" i="2"/>
  <c r="B36" i="2"/>
  <c r="D36" i="2"/>
  <c r="E36" i="2"/>
  <c r="F36" i="2"/>
  <c r="G36" i="2"/>
  <c r="H36" i="2"/>
  <c r="I36" i="2"/>
  <c r="J36" i="2"/>
  <c r="K36" i="2"/>
  <c r="L36" i="2"/>
  <c r="M36" i="2"/>
  <c r="N36" i="2"/>
  <c r="O36" i="2"/>
  <c r="Q36" i="2"/>
  <c r="R36" i="2"/>
  <c r="S36" i="2"/>
  <c r="U36" i="2"/>
  <c r="V36" i="2"/>
  <c r="W36" i="2"/>
  <c r="X36" i="2"/>
  <c r="Y36" i="2"/>
  <c r="Z36" i="2"/>
  <c r="AA36" i="2"/>
  <c r="AC36" i="2"/>
  <c r="A37" i="2"/>
  <c r="B37" i="2"/>
  <c r="D37" i="2"/>
  <c r="E37" i="2"/>
  <c r="F37" i="2"/>
  <c r="G37" i="2"/>
  <c r="H37" i="2"/>
  <c r="I37" i="2"/>
  <c r="J37" i="2"/>
  <c r="K37" i="2"/>
  <c r="L37" i="2"/>
  <c r="M37" i="2"/>
  <c r="N37" i="2"/>
  <c r="O37" i="2"/>
  <c r="Q37" i="2"/>
  <c r="R37" i="2"/>
  <c r="S37" i="2"/>
  <c r="U37" i="2"/>
  <c r="V37" i="2"/>
  <c r="W37" i="2"/>
  <c r="X37" i="2"/>
  <c r="Y37" i="2"/>
  <c r="Z37" i="2"/>
  <c r="AA37" i="2"/>
  <c r="AC37" i="2"/>
  <c r="A38" i="2"/>
  <c r="B38" i="2"/>
  <c r="D38" i="2"/>
  <c r="E38" i="2"/>
  <c r="F38" i="2"/>
  <c r="G38" i="2"/>
  <c r="H38" i="2"/>
  <c r="I38" i="2"/>
  <c r="J38" i="2"/>
  <c r="K38" i="2"/>
  <c r="L38" i="2"/>
  <c r="M38" i="2"/>
  <c r="N38" i="2"/>
  <c r="O38" i="2"/>
  <c r="Q38" i="2"/>
  <c r="R38" i="2"/>
  <c r="S38" i="2"/>
  <c r="U38" i="2"/>
  <c r="V38" i="2"/>
  <c r="W38" i="2"/>
  <c r="X38" i="2"/>
  <c r="Y38" i="2"/>
  <c r="Z38" i="2"/>
  <c r="AA38" i="2"/>
  <c r="AC38" i="2"/>
  <c r="A39" i="2"/>
  <c r="B39" i="2"/>
  <c r="D39" i="2"/>
  <c r="E39" i="2"/>
  <c r="F39" i="2"/>
  <c r="G39" i="2"/>
  <c r="H39" i="2"/>
  <c r="I39" i="2"/>
  <c r="J39" i="2"/>
  <c r="K39" i="2"/>
  <c r="L39" i="2"/>
  <c r="M39" i="2"/>
  <c r="N39" i="2"/>
  <c r="O39" i="2"/>
  <c r="Q39" i="2"/>
  <c r="R39" i="2"/>
  <c r="S39" i="2"/>
  <c r="U39" i="2"/>
  <c r="V39" i="2"/>
  <c r="W39" i="2"/>
  <c r="X39" i="2"/>
  <c r="Y39" i="2"/>
  <c r="Z39" i="2"/>
  <c r="AA39" i="2"/>
  <c r="AC39" i="2"/>
  <c r="A40" i="2"/>
  <c r="B40" i="2"/>
  <c r="D40" i="2"/>
  <c r="E40" i="2"/>
  <c r="F40" i="2"/>
  <c r="G40" i="2"/>
  <c r="H40" i="2"/>
  <c r="I40" i="2"/>
  <c r="J40" i="2"/>
  <c r="K40" i="2"/>
  <c r="L40" i="2"/>
  <c r="M40" i="2"/>
  <c r="N40" i="2"/>
  <c r="O40" i="2"/>
  <c r="Q40" i="2"/>
  <c r="R40" i="2"/>
  <c r="S40" i="2"/>
  <c r="U40" i="2"/>
  <c r="V40" i="2"/>
  <c r="W40" i="2"/>
  <c r="X40" i="2"/>
  <c r="Y40" i="2"/>
  <c r="Z40" i="2"/>
  <c r="AA40" i="2"/>
  <c r="AC40" i="2"/>
  <c r="A41" i="2"/>
  <c r="B41" i="2"/>
  <c r="D41" i="2"/>
  <c r="E41" i="2"/>
  <c r="F41" i="2"/>
  <c r="G41" i="2"/>
  <c r="H41" i="2"/>
  <c r="I41" i="2"/>
  <c r="J41" i="2"/>
  <c r="K41" i="2"/>
  <c r="L41" i="2"/>
  <c r="M41" i="2"/>
  <c r="N41" i="2"/>
  <c r="O41" i="2"/>
  <c r="Q41" i="2"/>
  <c r="R41" i="2"/>
  <c r="S41" i="2"/>
  <c r="U41" i="2"/>
  <c r="V41" i="2"/>
  <c r="W41" i="2"/>
  <c r="X41" i="2"/>
  <c r="Y41" i="2"/>
  <c r="Z41" i="2"/>
  <c r="AA41" i="2"/>
  <c r="AC41" i="2"/>
  <c r="A42" i="2"/>
  <c r="B42" i="2"/>
  <c r="D42" i="2"/>
  <c r="E42" i="2"/>
  <c r="F42" i="2"/>
  <c r="G42" i="2"/>
  <c r="H42" i="2"/>
  <c r="I42" i="2"/>
  <c r="J42" i="2"/>
  <c r="K42" i="2"/>
  <c r="L42" i="2"/>
  <c r="M42" i="2"/>
  <c r="N42" i="2"/>
  <c r="O42" i="2"/>
  <c r="Q42" i="2"/>
  <c r="R42" i="2"/>
  <c r="S42" i="2"/>
  <c r="U42" i="2"/>
  <c r="V42" i="2"/>
  <c r="W42" i="2"/>
  <c r="X42" i="2"/>
  <c r="Y42" i="2"/>
  <c r="Z42" i="2"/>
  <c r="AA42" i="2"/>
  <c r="AC42" i="2"/>
  <c r="A43" i="2"/>
  <c r="B43" i="2"/>
  <c r="D43" i="2"/>
  <c r="E43" i="2"/>
  <c r="F43" i="2"/>
  <c r="G43" i="2"/>
  <c r="H43" i="2"/>
  <c r="I43" i="2"/>
  <c r="J43" i="2"/>
  <c r="K43" i="2"/>
  <c r="L43" i="2"/>
  <c r="M43" i="2"/>
  <c r="N43" i="2"/>
  <c r="O43" i="2"/>
  <c r="Q43" i="2"/>
  <c r="R43" i="2"/>
  <c r="S43" i="2"/>
  <c r="U43" i="2"/>
  <c r="V43" i="2"/>
  <c r="W43" i="2"/>
  <c r="X43" i="2"/>
  <c r="Y43" i="2"/>
  <c r="Z43" i="2"/>
  <c r="AA43" i="2"/>
  <c r="AC43" i="2"/>
  <c r="A44" i="2"/>
  <c r="B44" i="2"/>
  <c r="D44" i="2"/>
  <c r="E44" i="2"/>
  <c r="F44" i="2"/>
  <c r="G44" i="2"/>
  <c r="H44" i="2"/>
  <c r="I44" i="2"/>
  <c r="J44" i="2"/>
  <c r="K44" i="2"/>
  <c r="L44" i="2"/>
  <c r="M44" i="2"/>
  <c r="N44" i="2"/>
  <c r="O44" i="2"/>
  <c r="Q44" i="2"/>
  <c r="R44" i="2"/>
  <c r="S44" i="2"/>
  <c r="U44" i="2"/>
  <c r="V44" i="2"/>
  <c r="W44" i="2"/>
  <c r="X44" i="2"/>
  <c r="Y44" i="2"/>
  <c r="Z44" i="2"/>
  <c r="AA44" i="2"/>
  <c r="AC44" i="2"/>
  <c r="A45" i="2"/>
  <c r="B45" i="2"/>
  <c r="D45" i="2"/>
  <c r="E45" i="2"/>
  <c r="F45" i="2"/>
  <c r="G45" i="2"/>
  <c r="H45" i="2"/>
  <c r="I45" i="2"/>
  <c r="J45" i="2"/>
  <c r="K45" i="2"/>
  <c r="L45" i="2"/>
  <c r="M45" i="2"/>
  <c r="N45" i="2"/>
  <c r="O45" i="2"/>
  <c r="Q45" i="2"/>
  <c r="R45" i="2"/>
  <c r="S45" i="2"/>
  <c r="U45" i="2"/>
  <c r="V45" i="2"/>
  <c r="W45" i="2"/>
  <c r="X45" i="2"/>
  <c r="Y45" i="2"/>
  <c r="Z45" i="2"/>
  <c r="AA45" i="2"/>
  <c r="AC45" i="2"/>
  <c r="A46" i="2"/>
  <c r="B46" i="2"/>
  <c r="D46" i="2"/>
  <c r="E46" i="2"/>
  <c r="F46" i="2"/>
  <c r="G46" i="2"/>
  <c r="H46" i="2"/>
  <c r="I46" i="2"/>
  <c r="J46" i="2"/>
  <c r="K46" i="2"/>
  <c r="L46" i="2"/>
  <c r="M46" i="2"/>
  <c r="N46" i="2"/>
  <c r="O46" i="2"/>
  <c r="Q46" i="2"/>
  <c r="R46" i="2"/>
  <c r="S46" i="2"/>
  <c r="U46" i="2"/>
  <c r="V46" i="2"/>
  <c r="W46" i="2"/>
  <c r="X46" i="2"/>
  <c r="Y46" i="2"/>
  <c r="Z46" i="2"/>
  <c r="AA46" i="2"/>
  <c r="AC46" i="2"/>
  <c r="A47" i="2"/>
  <c r="B47" i="2"/>
  <c r="D47" i="2"/>
  <c r="E47" i="2"/>
  <c r="F47" i="2"/>
  <c r="G47" i="2"/>
  <c r="H47" i="2"/>
  <c r="I47" i="2"/>
  <c r="J47" i="2"/>
  <c r="K47" i="2"/>
  <c r="L47" i="2"/>
  <c r="M47" i="2"/>
  <c r="N47" i="2"/>
  <c r="O47" i="2"/>
  <c r="Q47" i="2"/>
  <c r="R47" i="2"/>
  <c r="S47" i="2"/>
  <c r="U47" i="2"/>
  <c r="V47" i="2"/>
  <c r="W47" i="2"/>
  <c r="X47" i="2"/>
  <c r="Y47" i="2"/>
  <c r="Z47" i="2"/>
  <c r="AA47" i="2"/>
  <c r="AC47" i="2"/>
  <c r="A48" i="2"/>
  <c r="B48" i="2"/>
  <c r="D48" i="2"/>
  <c r="E48" i="2"/>
  <c r="F48" i="2"/>
  <c r="G48" i="2"/>
  <c r="H48" i="2"/>
  <c r="I48" i="2"/>
  <c r="J48" i="2"/>
  <c r="K48" i="2"/>
  <c r="L48" i="2"/>
  <c r="M48" i="2"/>
  <c r="N48" i="2"/>
  <c r="O48" i="2"/>
  <c r="Q48" i="2"/>
  <c r="R48" i="2"/>
  <c r="S48" i="2"/>
  <c r="U48" i="2"/>
  <c r="V48" i="2"/>
  <c r="W48" i="2"/>
  <c r="X48" i="2"/>
  <c r="Y48" i="2"/>
  <c r="Z48" i="2"/>
  <c r="AA48" i="2"/>
  <c r="AC48" i="2"/>
  <c r="A49" i="2"/>
  <c r="B49" i="2"/>
  <c r="D49" i="2"/>
  <c r="E49" i="2"/>
  <c r="F49" i="2"/>
  <c r="G49" i="2"/>
  <c r="H49" i="2"/>
  <c r="I49" i="2"/>
  <c r="J49" i="2"/>
  <c r="K49" i="2"/>
  <c r="L49" i="2"/>
  <c r="M49" i="2"/>
  <c r="N49" i="2"/>
  <c r="O49" i="2"/>
  <c r="Q49" i="2"/>
  <c r="R49" i="2"/>
  <c r="S49" i="2"/>
  <c r="U49" i="2"/>
  <c r="V49" i="2"/>
  <c r="W49" i="2"/>
  <c r="X49" i="2"/>
  <c r="Y49" i="2"/>
  <c r="Z49" i="2"/>
  <c r="AA49" i="2"/>
  <c r="AC49" i="2"/>
  <c r="A50" i="2"/>
  <c r="B50" i="2"/>
  <c r="D50" i="2"/>
  <c r="E50" i="2"/>
  <c r="F50" i="2"/>
  <c r="G50" i="2"/>
  <c r="H50" i="2"/>
  <c r="I50" i="2"/>
  <c r="J50" i="2"/>
  <c r="K50" i="2"/>
  <c r="L50" i="2"/>
  <c r="M50" i="2"/>
  <c r="N50" i="2"/>
  <c r="O50" i="2"/>
  <c r="Q50" i="2"/>
  <c r="R50" i="2"/>
  <c r="S50" i="2"/>
  <c r="U50" i="2"/>
  <c r="V50" i="2"/>
  <c r="W50" i="2"/>
  <c r="X50" i="2"/>
  <c r="Y50" i="2"/>
  <c r="Z50" i="2"/>
  <c r="AA50" i="2"/>
  <c r="AC50" i="2"/>
  <c r="A51" i="2"/>
  <c r="B51" i="2"/>
  <c r="D51" i="2"/>
  <c r="E51" i="2"/>
  <c r="F51" i="2"/>
  <c r="G51" i="2"/>
  <c r="H51" i="2"/>
  <c r="I51" i="2"/>
  <c r="J51" i="2"/>
  <c r="K51" i="2"/>
  <c r="L51" i="2"/>
  <c r="M51" i="2"/>
  <c r="N51" i="2"/>
  <c r="O51" i="2"/>
  <c r="Q51" i="2"/>
  <c r="R51" i="2"/>
  <c r="S51" i="2"/>
  <c r="U51" i="2"/>
  <c r="V51" i="2"/>
  <c r="W51" i="2"/>
  <c r="X51" i="2"/>
  <c r="Y51" i="2"/>
  <c r="Z51" i="2"/>
  <c r="AA51" i="2"/>
  <c r="AC51" i="2"/>
  <c r="A52" i="2"/>
  <c r="B52" i="2"/>
  <c r="D52" i="2"/>
  <c r="E52" i="2"/>
  <c r="F52" i="2"/>
  <c r="G52" i="2"/>
  <c r="H52" i="2"/>
  <c r="I52" i="2"/>
  <c r="J52" i="2"/>
  <c r="K52" i="2"/>
  <c r="L52" i="2"/>
  <c r="M52" i="2"/>
  <c r="N52" i="2"/>
  <c r="O52" i="2"/>
  <c r="Q52" i="2"/>
  <c r="R52" i="2"/>
  <c r="S52" i="2"/>
  <c r="U52" i="2"/>
  <c r="V52" i="2"/>
  <c r="W52" i="2"/>
  <c r="X52" i="2"/>
  <c r="Y52" i="2"/>
  <c r="Z52" i="2"/>
  <c r="AA52" i="2"/>
  <c r="AC52" i="2"/>
  <c r="A53" i="2"/>
  <c r="B53" i="2"/>
  <c r="D53" i="2"/>
  <c r="E53" i="2"/>
  <c r="F53" i="2"/>
  <c r="G53" i="2"/>
  <c r="H53" i="2"/>
  <c r="I53" i="2"/>
  <c r="J53" i="2"/>
  <c r="K53" i="2"/>
  <c r="L53" i="2"/>
  <c r="M53" i="2"/>
  <c r="N53" i="2"/>
  <c r="O53" i="2"/>
  <c r="Q53" i="2"/>
  <c r="R53" i="2"/>
  <c r="S53" i="2"/>
  <c r="U53" i="2"/>
  <c r="V53" i="2"/>
  <c r="W53" i="2"/>
  <c r="X53" i="2"/>
  <c r="Y53" i="2"/>
  <c r="Z53" i="2"/>
  <c r="AA53" i="2"/>
  <c r="AC53" i="2"/>
  <c r="A54" i="2"/>
  <c r="B54" i="2"/>
  <c r="D54" i="2"/>
  <c r="E54" i="2"/>
  <c r="F54" i="2"/>
  <c r="G54" i="2"/>
  <c r="H54" i="2"/>
  <c r="I54" i="2"/>
  <c r="J54" i="2"/>
  <c r="K54" i="2"/>
  <c r="L54" i="2"/>
  <c r="M54" i="2"/>
  <c r="N54" i="2"/>
  <c r="O54" i="2"/>
  <c r="Q54" i="2"/>
  <c r="R54" i="2"/>
  <c r="S54" i="2"/>
  <c r="U54" i="2"/>
  <c r="V54" i="2"/>
  <c r="W54" i="2"/>
  <c r="X54" i="2"/>
  <c r="Y54" i="2"/>
  <c r="Z54" i="2"/>
  <c r="AA54" i="2"/>
  <c r="AC54" i="2"/>
  <c r="A55" i="2"/>
  <c r="B55" i="2"/>
  <c r="D55" i="2"/>
  <c r="E55" i="2"/>
  <c r="F55" i="2"/>
  <c r="G55" i="2"/>
  <c r="H55" i="2"/>
  <c r="I55" i="2"/>
  <c r="J55" i="2"/>
  <c r="K55" i="2"/>
  <c r="L55" i="2"/>
  <c r="M55" i="2"/>
  <c r="N55" i="2"/>
  <c r="O55" i="2"/>
  <c r="Q55" i="2"/>
  <c r="R55" i="2"/>
  <c r="S55" i="2"/>
  <c r="U55" i="2"/>
  <c r="V55" i="2"/>
  <c r="W55" i="2"/>
  <c r="X55" i="2"/>
  <c r="Y55" i="2"/>
  <c r="Z55" i="2"/>
  <c r="AA55" i="2"/>
  <c r="AC55" i="2"/>
  <c r="A56" i="2"/>
  <c r="B56" i="2"/>
  <c r="D56" i="2"/>
  <c r="E56" i="2"/>
  <c r="F56" i="2"/>
  <c r="G56" i="2"/>
  <c r="H56" i="2"/>
  <c r="I56" i="2"/>
  <c r="J56" i="2"/>
  <c r="K56" i="2"/>
  <c r="L56" i="2"/>
  <c r="M56" i="2"/>
  <c r="N56" i="2"/>
  <c r="O56" i="2"/>
  <c r="Q56" i="2"/>
  <c r="R56" i="2"/>
  <c r="S56" i="2"/>
  <c r="U56" i="2"/>
  <c r="V56" i="2"/>
  <c r="W56" i="2"/>
  <c r="X56" i="2"/>
  <c r="Y56" i="2"/>
  <c r="Z56" i="2"/>
  <c r="AA56" i="2"/>
  <c r="AC56" i="2"/>
  <c r="A57" i="2"/>
  <c r="B57" i="2"/>
  <c r="D57" i="2"/>
  <c r="E57" i="2"/>
  <c r="F57" i="2"/>
  <c r="G57" i="2"/>
  <c r="H57" i="2"/>
  <c r="I57" i="2"/>
  <c r="J57" i="2"/>
  <c r="K57" i="2"/>
  <c r="L57" i="2"/>
  <c r="M57" i="2"/>
  <c r="N57" i="2"/>
  <c r="O57" i="2"/>
  <c r="Q57" i="2"/>
  <c r="R57" i="2"/>
  <c r="S57" i="2"/>
  <c r="U57" i="2"/>
  <c r="V57" i="2"/>
  <c r="W57" i="2"/>
  <c r="X57" i="2"/>
  <c r="Y57" i="2"/>
  <c r="Z57" i="2"/>
  <c r="AA57" i="2"/>
  <c r="AC57" i="2"/>
  <c r="A58" i="2"/>
  <c r="B58" i="2"/>
  <c r="D58" i="2"/>
  <c r="E58" i="2"/>
  <c r="F58" i="2"/>
  <c r="G58" i="2"/>
  <c r="H58" i="2"/>
  <c r="I58" i="2"/>
  <c r="J58" i="2"/>
  <c r="K58" i="2"/>
  <c r="L58" i="2"/>
  <c r="M58" i="2"/>
  <c r="N58" i="2"/>
  <c r="O58" i="2"/>
  <c r="Q58" i="2"/>
  <c r="R58" i="2"/>
  <c r="S58" i="2"/>
  <c r="U58" i="2"/>
  <c r="V58" i="2"/>
  <c r="W58" i="2"/>
  <c r="X58" i="2"/>
  <c r="Y58" i="2"/>
  <c r="Z58" i="2"/>
  <c r="AA58" i="2"/>
  <c r="AC58" i="2"/>
  <c r="A59" i="2"/>
  <c r="B59" i="2"/>
  <c r="D59" i="2"/>
  <c r="E59" i="2"/>
  <c r="F59" i="2"/>
  <c r="G59" i="2"/>
  <c r="H59" i="2"/>
  <c r="I59" i="2"/>
  <c r="J59" i="2"/>
  <c r="K59" i="2"/>
  <c r="L59" i="2"/>
  <c r="M59" i="2"/>
  <c r="N59" i="2"/>
  <c r="O59" i="2"/>
  <c r="Q59" i="2"/>
  <c r="R59" i="2"/>
  <c r="S59" i="2"/>
  <c r="U59" i="2"/>
  <c r="V59" i="2"/>
  <c r="W59" i="2"/>
  <c r="X59" i="2"/>
  <c r="Y59" i="2"/>
  <c r="Z59" i="2"/>
  <c r="AA59" i="2"/>
  <c r="AC59" i="2"/>
  <c r="A60" i="2"/>
  <c r="B60" i="2"/>
  <c r="D60" i="2"/>
  <c r="E60" i="2"/>
  <c r="F60" i="2"/>
  <c r="G60" i="2"/>
  <c r="H60" i="2"/>
  <c r="I60" i="2"/>
  <c r="J60" i="2"/>
  <c r="K60" i="2"/>
  <c r="L60" i="2"/>
  <c r="M60" i="2"/>
  <c r="N60" i="2"/>
  <c r="O60" i="2"/>
  <c r="Q60" i="2"/>
  <c r="R60" i="2"/>
  <c r="S60" i="2"/>
  <c r="U60" i="2"/>
  <c r="V60" i="2"/>
  <c r="W60" i="2"/>
  <c r="X60" i="2"/>
  <c r="Y60" i="2"/>
  <c r="Z60" i="2"/>
  <c r="AA60" i="2"/>
  <c r="AC60" i="2"/>
  <c r="A61" i="2"/>
  <c r="B61" i="2"/>
  <c r="D61" i="2"/>
  <c r="E61" i="2"/>
  <c r="F61" i="2"/>
  <c r="G61" i="2"/>
  <c r="H61" i="2"/>
  <c r="I61" i="2"/>
  <c r="J61" i="2"/>
  <c r="K61" i="2"/>
  <c r="L61" i="2"/>
  <c r="M61" i="2"/>
  <c r="N61" i="2"/>
  <c r="O61" i="2"/>
  <c r="Q61" i="2"/>
  <c r="R61" i="2"/>
  <c r="S61" i="2"/>
  <c r="U61" i="2"/>
  <c r="V61" i="2"/>
  <c r="W61" i="2"/>
  <c r="X61" i="2"/>
  <c r="Y61" i="2"/>
  <c r="Z61" i="2"/>
  <c r="AA61" i="2"/>
  <c r="AC61" i="2"/>
  <c r="A62" i="2"/>
  <c r="B62" i="2"/>
  <c r="D62" i="2"/>
  <c r="E62" i="2"/>
  <c r="F62" i="2"/>
  <c r="G62" i="2"/>
  <c r="H62" i="2"/>
  <c r="I62" i="2"/>
  <c r="J62" i="2"/>
  <c r="K62" i="2"/>
  <c r="L62" i="2"/>
  <c r="M62" i="2"/>
  <c r="N62" i="2"/>
  <c r="O62" i="2"/>
  <c r="Q62" i="2"/>
  <c r="R62" i="2"/>
  <c r="S62" i="2"/>
  <c r="U62" i="2"/>
  <c r="V62" i="2"/>
  <c r="W62" i="2"/>
  <c r="X62" i="2"/>
  <c r="Y62" i="2"/>
  <c r="Z62" i="2"/>
  <c r="AA62" i="2"/>
  <c r="AC62" i="2"/>
  <c r="A63" i="2"/>
  <c r="B63" i="2"/>
  <c r="D63" i="2"/>
  <c r="E63" i="2"/>
  <c r="F63" i="2"/>
  <c r="G63" i="2"/>
  <c r="H63" i="2"/>
  <c r="I63" i="2"/>
  <c r="J63" i="2"/>
  <c r="K63" i="2"/>
  <c r="L63" i="2"/>
  <c r="M63" i="2"/>
  <c r="N63" i="2"/>
  <c r="O63" i="2"/>
  <c r="Q63" i="2"/>
  <c r="R63" i="2"/>
  <c r="S63" i="2"/>
  <c r="U63" i="2"/>
  <c r="V63" i="2"/>
  <c r="W63" i="2"/>
  <c r="X63" i="2"/>
  <c r="Y63" i="2"/>
  <c r="Z63" i="2"/>
  <c r="AA63" i="2"/>
  <c r="AC63" i="2"/>
  <c r="A64" i="2"/>
  <c r="B64" i="2"/>
  <c r="D64" i="2"/>
  <c r="E64" i="2"/>
  <c r="F64" i="2"/>
  <c r="G64" i="2"/>
  <c r="H64" i="2"/>
  <c r="I64" i="2"/>
  <c r="J64" i="2"/>
  <c r="K64" i="2"/>
  <c r="L64" i="2"/>
  <c r="M64" i="2"/>
  <c r="N64" i="2"/>
  <c r="O64" i="2"/>
  <c r="Q64" i="2"/>
  <c r="R64" i="2"/>
  <c r="S64" i="2"/>
  <c r="U64" i="2"/>
  <c r="V64" i="2"/>
  <c r="W64" i="2"/>
  <c r="X64" i="2"/>
  <c r="Y64" i="2"/>
  <c r="Z64" i="2"/>
  <c r="AA64" i="2"/>
  <c r="AC64" i="2"/>
  <c r="A65" i="2"/>
  <c r="B65" i="2"/>
  <c r="D65" i="2"/>
  <c r="E65" i="2"/>
  <c r="F65" i="2"/>
  <c r="G65" i="2"/>
  <c r="H65" i="2"/>
  <c r="I65" i="2"/>
  <c r="J65" i="2"/>
  <c r="K65" i="2"/>
  <c r="L65" i="2"/>
  <c r="M65" i="2"/>
  <c r="N65" i="2"/>
  <c r="O65" i="2"/>
  <c r="Q65" i="2"/>
  <c r="R65" i="2"/>
  <c r="S65" i="2"/>
  <c r="U65" i="2"/>
  <c r="V65" i="2"/>
  <c r="W65" i="2"/>
  <c r="X65" i="2"/>
  <c r="Y65" i="2"/>
  <c r="Z65" i="2"/>
  <c r="AA65" i="2"/>
  <c r="AC65" i="2"/>
  <c r="A66" i="2"/>
  <c r="B66" i="2"/>
  <c r="D66" i="2"/>
  <c r="E66" i="2"/>
  <c r="F66" i="2"/>
  <c r="G66" i="2"/>
  <c r="H66" i="2"/>
  <c r="I66" i="2"/>
  <c r="J66" i="2"/>
  <c r="K66" i="2"/>
  <c r="L66" i="2"/>
  <c r="M66" i="2"/>
  <c r="N66" i="2"/>
  <c r="O66" i="2"/>
  <c r="Q66" i="2"/>
  <c r="R66" i="2"/>
  <c r="S66" i="2"/>
  <c r="U66" i="2"/>
  <c r="V66" i="2"/>
  <c r="W66" i="2"/>
  <c r="X66" i="2"/>
  <c r="Y66" i="2"/>
  <c r="Z66" i="2"/>
  <c r="AA66" i="2"/>
  <c r="AC66" i="2"/>
  <c r="A67" i="2"/>
  <c r="B67" i="2"/>
  <c r="D67" i="2"/>
  <c r="E67" i="2"/>
  <c r="F67" i="2"/>
  <c r="G67" i="2"/>
  <c r="H67" i="2"/>
  <c r="I67" i="2"/>
  <c r="J67" i="2"/>
  <c r="K67" i="2"/>
  <c r="L67" i="2"/>
  <c r="M67" i="2"/>
  <c r="N67" i="2"/>
  <c r="O67" i="2"/>
  <c r="Q67" i="2"/>
  <c r="R67" i="2"/>
  <c r="S67" i="2"/>
  <c r="U67" i="2"/>
  <c r="V67" i="2"/>
  <c r="W67" i="2"/>
  <c r="X67" i="2"/>
  <c r="Y67" i="2"/>
  <c r="Z67" i="2"/>
  <c r="AA67" i="2"/>
  <c r="AC67" i="2"/>
  <c r="A68" i="2"/>
  <c r="B68" i="2"/>
  <c r="D68" i="2"/>
  <c r="E68" i="2"/>
  <c r="F68" i="2"/>
  <c r="G68" i="2"/>
  <c r="H68" i="2"/>
  <c r="I68" i="2"/>
  <c r="J68" i="2"/>
  <c r="K68" i="2"/>
  <c r="L68" i="2"/>
  <c r="M68" i="2"/>
  <c r="N68" i="2"/>
  <c r="O68" i="2"/>
  <c r="Q68" i="2"/>
  <c r="R68" i="2"/>
  <c r="S68" i="2"/>
  <c r="U68" i="2"/>
  <c r="V68" i="2"/>
  <c r="W68" i="2"/>
  <c r="X68" i="2"/>
  <c r="Y68" i="2"/>
  <c r="Z68" i="2"/>
  <c r="AA68" i="2"/>
  <c r="AC68" i="2"/>
  <c r="A69" i="2"/>
  <c r="B69" i="2"/>
  <c r="D69" i="2"/>
  <c r="E69" i="2"/>
  <c r="F69" i="2"/>
  <c r="G69" i="2"/>
  <c r="H69" i="2"/>
  <c r="I69" i="2"/>
  <c r="J69" i="2"/>
  <c r="K69" i="2"/>
  <c r="L69" i="2"/>
  <c r="M69" i="2"/>
  <c r="N69" i="2"/>
  <c r="O69" i="2"/>
  <c r="Q69" i="2"/>
  <c r="R69" i="2"/>
  <c r="S69" i="2"/>
  <c r="U69" i="2"/>
  <c r="V69" i="2"/>
  <c r="W69" i="2"/>
  <c r="X69" i="2"/>
  <c r="Y69" i="2"/>
  <c r="Z69" i="2"/>
  <c r="AA69" i="2"/>
  <c r="AC69" i="2"/>
  <c r="A70" i="2"/>
  <c r="B70" i="2"/>
  <c r="D70" i="2"/>
  <c r="E70" i="2"/>
  <c r="F70" i="2"/>
  <c r="G70" i="2"/>
  <c r="H70" i="2"/>
  <c r="I70" i="2"/>
  <c r="J70" i="2"/>
  <c r="K70" i="2"/>
  <c r="L70" i="2"/>
  <c r="M70" i="2"/>
  <c r="N70" i="2"/>
  <c r="O70" i="2"/>
  <c r="Q70" i="2"/>
  <c r="R70" i="2"/>
  <c r="S70" i="2"/>
  <c r="U70" i="2"/>
  <c r="V70" i="2"/>
  <c r="W70" i="2"/>
  <c r="X70" i="2"/>
  <c r="Y70" i="2"/>
  <c r="Z70" i="2"/>
  <c r="AA70" i="2"/>
  <c r="AC70" i="2"/>
  <c r="A71" i="2"/>
  <c r="B71" i="2"/>
  <c r="D71" i="2"/>
  <c r="E71" i="2"/>
  <c r="F71" i="2"/>
  <c r="G71" i="2"/>
  <c r="H71" i="2"/>
  <c r="I71" i="2"/>
  <c r="J71" i="2"/>
  <c r="K71" i="2"/>
  <c r="L71" i="2"/>
  <c r="M71" i="2"/>
  <c r="N71" i="2"/>
  <c r="O71" i="2"/>
  <c r="Q71" i="2"/>
  <c r="R71" i="2"/>
  <c r="S71" i="2"/>
  <c r="U71" i="2"/>
  <c r="V71" i="2"/>
  <c r="W71" i="2"/>
  <c r="X71" i="2"/>
  <c r="Y71" i="2"/>
  <c r="Z71" i="2"/>
  <c r="AA71" i="2"/>
  <c r="AC71" i="2"/>
  <c r="A72" i="2"/>
  <c r="B72" i="2"/>
  <c r="D72" i="2"/>
  <c r="E72" i="2"/>
  <c r="F72" i="2"/>
  <c r="G72" i="2"/>
  <c r="H72" i="2"/>
  <c r="I72" i="2"/>
  <c r="J72" i="2"/>
  <c r="K72" i="2"/>
  <c r="L72" i="2"/>
  <c r="M72" i="2"/>
  <c r="N72" i="2"/>
  <c r="O72" i="2"/>
  <c r="Q72" i="2"/>
  <c r="R72" i="2"/>
  <c r="S72" i="2"/>
  <c r="U72" i="2"/>
  <c r="V72" i="2"/>
  <c r="W72" i="2"/>
  <c r="X72" i="2"/>
  <c r="Y72" i="2"/>
  <c r="Z72" i="2"/>
  <c r="AA72" i="2"/>
  <c r="AC72" i="2"/>
  <c r="A73" i="2"/>
  <c r="B73" i="2"/>
  <c r="D73" i="2"/>
  <c r="E73" i="2"/>
  <c r="F73" i="2"/>
  <c r="G73" i="2"/>
  <c r="H73" i="2"/>
  <c r="I73" i="2"/>
  <c r="J73" i="2"/>
  <c r="K73" i="2"/>
  <c r="L73" i="2"/>
  <c r="M73" i="2"/>
  <c r="N73" i="2"/>
  <c r="O73" i="2"/>
  <c r="Q73" i="2"/>
  <c r="R73" i="2"/>
  <c r="S73" i="2"/>
  <c r="U73" i="2"/>
  <c r="V73" i="2"/>
  <c r="W73" i="2"/>
  <c r="X73" i="2"/>
  <c r="Y73" i="2"/>
  <c r="Z73" i="2"/>
  <c r="AA73" i="2"/>
  <c r="AC73" i="2"/>
  <c r="A74" i="2"/>
  <c r="B74" i="2"/>
  <c r="D74" i="2"/>
  <c r="E74" i="2"/>
  <c r="F74" i="2"/>
  <c r="G74" i="2"/>
  <c r="H74" i="2"/>
  <c r="I74" i="2"/>
  <c r="J74" i="2"/>
  <c r="K74" i="2"/>
  <c r="L74" i="2"/>
  <c r="M74" i="2"/>
  <c r="N74" i="2"/>
  <c r="O74" i="2"/>
  <c r="Q74" i="2"/>
  <c r="R74" i="2"/>
  <c r="S74" i="2"/>
  <c r="U74" i="2"/>
  <c r="V74" i="2"/>
  <c r="W74" i="2"/>
  <c r="X74" i="2"/>
  <c r="Y74" i="2"/>
  <c r="Z74" i="2"/>
  <c r="AA74" i="2"/>
  <c r="AC74" i="2"/>
  <c r="A75" i="2"/>
  <c r="B75" i="2"/>
  <c r="D75" i="2"/>
  <c r="E75" i="2"/>
  <c r="F75" i="2"/>
  <c r="G75" i="2"/>
  <c r="H75" i="2"/>
  <c r="I75" i="2"/>
  <c r="J75" i="2"/>
  <c r="K75" i="2"/>
  <c r="L75" i="2"/>
  <c r="M75" i="2"/>
  <c r="N75" i="2"/>
  <c r="O75" i="2"/>
  <c r="Q75" i="2"/>
  <c r="R75" i="2"/>
  <c r="S75" i="2"/>
  <c r="U75" i="2"/>
  <c r="V75" i="2"/>
  <c r="W75" i="2"/>
  <c r="X75" i="2"/>
  <c r="Y75" i="2"/>
  <c r="Z75" i="2"/>
  <c r="AA75" i="2"/>
  <c r="AC75" i="2"/>
  <c r="A76" i="2"/>
  <c r="B76" i="2"/>
  <c r="D76" i="2"/>
  <c r="E76" i="2"/>
  <c r="F76" i="2"/>
  <c r="G76" i="2"/>
  <c r="H76" i="2"/>
  <c r="I76" i="2"/>
  <c r="J76" i="2"/>
  <c r="K76" i="2"/>
  <c r="L76" i="2"/>
  <c r="M76" i="2"/>
  <c r="N76" i="2"/>
  <c r="O76" i="2"/>
  <c r="Q76" i="2"/>
  <c r="R76" i="2"/>
  <c r="S76" i="2"/>
  <c r="U76" i="2"/>
  <c r="V76" i="2"/>
  <c r="W76" i="2"/>
  <c r="X76" i="2"/>
  <c r="Y76" i="2"/>
  <c r="Z76" i="2"/>
  <c r="AA76" i="2"/>
  <c r="AC76" i="2"/>
  <c r="A77" i="2"/>
  <c r="B77" i="2"/>
  <c r="D77" i="2"/>
  <c r="E77" i="2"/>
  <c r="F77" i="2"/>
  <c r="G77" i="2"/>
  <c r="H77" i="2"/>
  <c r="I77" i="2"/>
  <c r="J77" i="2"/>
  <c r="K77" i="2"/>
  <c r="L77" i="2"/>
  <c r="M77" i="2"/>
  <c r="N77" i="2"/>
  <c r="O77" i="2"/>
  <c r="Q77" i="2"/>
  <c r="R77" i="2"/>
  <c r="S77" i="2"/>
  <c r="U77" i="2"/>
  <c r="V77" i="2"/>
  <c r="W77" i="2"/>
  <c r="X77" i="2"/>
  <c r="Y77" i="2"/>
  <c r="Z77" i="2"/>
  <c r="AA77" i="2"/>
  <c r="AC77" i="2"/>
  <c r="A78" i="2"/>
  <c r="B78" i="2"/>
  <c r="D78" i="2"/>
  <c r="E78" i="2"/>
  <c r="F78" i="2"/>
  <c r="G78" i="2"/>
  <c r="H78" i="2"/>
  <c r="I78" i="2"/>
  <c r="J78" i="2"/>
  <c r="K78" i="2"/>
  <c r="L78" i="2"/>
  <c r="M78" i="2"/>
  <c r="N78" i="2"/>
  <c r="O78" i="2"/>
  <c r="Q78" i="2"/>
  <c r="R78" i="2"/>
  <c r="S78" i="2"/>
  <c r="U78" i="2"/>
  <c r="V78" i="2"/>
  <c r="W78" i="2"/>
  <c r="X78" i="2"/>
  <c r="Y78" i="2"/>
  <c r="Z78" i="2"/>
  <c r="AA78" i="2"/>
  <c r="AC78" i="2"/>
  <c r="A79" i="2"/>
  <c r="B79" i="2"/>
  <c r="D79" i="2"/>
  <c r="E79" i="2"/>
  <c r="F79" i="2"/>
  <c r="G79" i="2"/>
  <c r="H79" i="2"/>
  <c r="I79" i="2"/>
  <c r="J79" i="2"/>
  <c r="K79" i="2"/>
  <c r="L79" i="2"/>
  <c r="M79" i="2"/>
  <c r="N79" i="2"/>
  <c r="O79" i="2"/>
  <c r="Q79" i="2"/>
  <c r="R79" i="2"/>
  <c r="S79" i="2"/>
  <c r="U79" i="2"/>
  <c r="V79" i="2"/>
  <c r="W79" i="2"/>
  <c r="X79" i="2"/>
  <c r="Y79" i="2"/>
  <c r="Z79" i="2"/>
  <c r="AA79" i="2"/>
  <c r="AC79" i="2"/>
  <c r="A80" i="2"/>
  <c r="B80" i="2"/>
  <c r="D80" i="2"/>
  <c r="E80" i="2"/>
  <c r="F80" i="2"/>
  <c r="G80" i="2"/>
  <c r="H80" i="2"/>
  <c r="I80" i="2"/>
  <c r="J80" i="2"/>
  <c r="K80" i="2"/>
  <c r="L80" i="2"/>
  <c r="M80" i="2"/>
  <c r="N80" i="2"/>
  <c r="O80" i="2"/>
  <c r="Q80" i="2"/>
  <c r="R80" i="2"/>
  <c r="S80" i="2"/>
  <c r="U80" i="2"/>
  <c r="V80" i="2"/>
  <c r="W80" i="2"/>
  <c r="X80" i="2"/>
  <c r="Y80" i="2"/>
  <c r="Z80" i="2"/>
  <c r="AA80" i="2"/>
  <c r="AC80" i="2"/>
  <c r="A81" i="2"/>
  <c r="B81" i="2"/>
  <c r="D81" i="2"/>
  <c r="E81" i="2"/>
  <c r="F81" i="2"/>
  <c r="G81" i="2"/>
  <c r="H81" i="2"/>
  <c r="I81" i="2"/>
  <c r="J81" i="2"/>
  <c r="K81" i="2"/>
  <c r="L81" i="2"/>
  <c r="M81" i="2"/>
  <c r="N81" i="2"/>
  <c r="O81" i="2"/>
  <c r="Q81" i="2"/>
  <c r="R81" i="2"/>
  <c r="S81" i="2"/>
  <c r="U81" i="2"/>
  <c r="V81" i="2"/>
  <c r="W81" i="2"/>
  <c r="X81" i="2"/>
  <c r="Y81" i="2"/>
  <c r="Z81" i="2"/>
  <c r="AA81" i="2"/>
  <c r="AC81" i="2"/>
  <c r="A82" i="2"/>
  <c r="B82" i="2"/>
  <c r="D82" i="2"/>
  <c r="E82" i="2"/>
  <c r="F82" i="2"/>
  <c r="G82" i="2"/>
  <c r="H82" i="2"/>
  <c r="I82" i="2"/>
  <c r="J82" i="2"/>
  <c r="K82" i="2"/>
  <c r="L82" i="2"/>
  <c r="M82" i="2"/>
  <c r="N82" i="2"/>
  <c r="O82" i="2"/>
  <c r="Q82" i="2"/>
  <c r="R82" i="2"/>
  <c r="S82" i="2"/>
  <c r="U82" i="2"/>
  <c r="V82" i="2"/>
  <c r="W82" i="2"/>
  <c r="X82" i="2"/>
  <c r="Y82" i="2"/>
  <c r="Z82" i="2"/>
  <c r="AA82" i="2"/>
  <c r="AC82" i="2"/>
  <c r="A83" i="2"/>
  <c r="B83" i="2"/>
  <c r="D83" i="2"/>
  <c r="E83" i="2"/>
  <c r="F83" i="2"/>
  <c r="G83" i="2"/>
  <c r="H83" i="2"/>
  <c r="I83" i="2"/>
  <c r="J83" i="2"/>
  <c r="K83" i="2"/>
  <c r="L83" i="2"/>
  <c r="M83" i="2"/>
  <c r="N83" i="2"/>
  <c r="O83" i="2"/>
  <c r="Q83" i="2"/>
  <c r="R83" i="2"/>
  <c r="S83" i="2"/>
  <c r="U83" i="2"/>
  <c r="V83" i="2"/>
  <c r="W83" i="2"/>
  <c r="X83" i="2"/>
  <c r="Y83" i="2"/>
  <c r="Z83" i="2"/>
  <c r="AA83" i="2"/>
  <c r="AC83" i="2"/>
  <c r="A84" i="2"/>
  <c r="B84" i="2"/>
  <c r="D84" i="2"/>
  <c r="E84" i="2"/>
  <c r="F84" i="2"/>
  <c r="G84" i="2"/>
  <c r="H84" i="2"/>
  <c r="I84" i="2"/>
  <c r="J84" i="2"/>
  <c r="K84" i="2"/>
  <c r="L84" i="2"/>
  <c r="M84" i="2"/>
  <c r="N84" i="2"/>
  <c r="O84" i="2"/>
  <c r="Q84" i="2"/>
  <c r="R84" i="2"/>
  <c r="S84" i="2"/>
  <c r="U84" i="2"/>
  <c r="V84" i="2"/>
  <c r="W84" i="2"/>
  <c r="X84" i="2"/>
  <c r="Y84" i="2"/>
  <c r="Z84" i="2"/>
  <c r="AA84" i="2"/>
  <c r="AC84" i="2"/>
  <c r="A85" i="2"/>
  <c r="B85" i="2"/>
  <c r="D85" i="2"/>
  <c r="E85" i="2"/>
  <c r="F85" i="2"/>
  <c r="G85" i="2"/>
  <c r="H85" i="2"/>
  <c r="I85" i="2"/>
  <c r="J85" i="2"/>
  <c r="K85" i="2"/>
  <c r="L85" i="2"/>
  <c r="M85" i="2"/>
  <c r="N85" i="2"/>
  <c r="O85" i="2"/>
  <c r="Q85" i="2"/>
  <c r="R85" i="2"/>
  <c r="S85" i="2"/>
  <c r="U85" i="2"/>
  <c r="V85" i="2"/>
  <c r="W85" i="2"/>
  <c r="X85" i="2"/>
  <c r="Y85" i="2"/>
  <c r="Z85" i="2"/>
  <c r="AA85" i="2"/>
  <c r="AC85" i="2"/>
  <c r="A86" i="2"/>
  <c r="B86" i="2"/>
  <c r="D86" i="2"/>
  <c r="E86" i="2"/>
  <c r="F86" i="2"/>
  <c r="G86" i="2"/>
  <c r="H86" i="2"/>
  <c r="I86" i="2"/>
  <c r="J86" i="2"/>
  <c r="K86" i="2"/>
  <c r="L86" i="2"/>
  <c r="M86" i="2"/>
  <c r="N86" i="2"/>
  <c r="O86" i="2"/>
  <c r="Q86" i="2"/>
  <c r="R86" i="2"/>
  <c r="S86" i="2"/>
  <c r="U86" i="2"/>
  <c r="V86" i="2"/>
  <c r="W86" i="2"/>
  <c r="X86" i="2"/>
  <c r="Y86" i="2"/>
  <c r="Z86" i="2"/>
  <c r="AA86" i="2"/>
  <c r="AC86" i="2"/>
  <c r="A87" i="2"/>
  <c r="B87" i="2"/>
  <c r="D87" i="2"/>
  <c r="E87" i="2"/>
  <c r="F87" i="2"/>
  <c r="G87" i="2"/>
  <c r="H87" i="2"/>
  <c r="I87" i="2"/>
  <c r="J87" i="2"/>
  <c r="K87" i="2"/>
  <c r="L87" i="2"/>
  <c r="M87" i="2"/>
  <c r="N87" i="2"/>
  <c r="O87" i="2"/>
  <c r="Q87" i="2"/>
  <c r="R87" i="2"/>
  <c r="S87" i="2"/>
  <c r="U87" i="2"/>
  <c r="V87" i="2"/>
  <c r="W87" i="2"/>
  <c r="X87" i="2"/>
  <c r="Y87" i="2"/>
  <c r="Z87" i="2"/>
  <c r="AA87" i="2"/>
  <c r="AC87" i="2"/>
  <c r="A88" i="2"/>
  <c r="B88" i="2"/>
  <c r="D88" i="2"/>
  <c r="E88" i="2"/>
  <c r="F88" i="2"/>
  <c r="G88" i="2"/>
  <c r="H88" i="2"/>
  <c r="I88" i="2"/>
  <c r="J88" i="2"/>
  <c r="K88" i="2"/>
  <c r="L88" i="2"/>
  <c r="M88" i="2"/>
  <c r="N88" i="2"/>
  <c r="O88" i="2"/>
  <c r="Q88" i="2"/>
  <c r="R88" i="2"/>
  <c r="S88" i="2"/>
  <c r="U88" i="2"/>
  <c r="V88" i="2"/>
  <c r="W88" i="2"/>
  <c r="X88" i="2"/>
  <c r="Y88" i="2"/>
  <c r="Z88" i="2"/>
  <c r="AA88" i="2"/>
  <c r="AC88" i="2"/>
  <c r="A89" i="2"/>
  <c r="B89" i="2"/>
  <c r="D89" i="2"/>
  <c r="E89" i="2"/>
  <c r="F89" i="2"/>
  <c r="G89" i="2"/>
  <c r="H89" i="2"/>
  <c r="I89" i="2"/>
  <c r="J89" i="2"/>
  <c r="K89" i="2"/>
  <c r="L89" i="2"/>
  <c r="M89" i="2"/>
  <c r="N89" i="2"/>
  <c r="O89" i="2"/>
  <c r="Q89" i="2"/>
  <c r="R89" i="2"/>
  <c r="S89" i="2"/>
  <c r="U89" i="2"/>
  <c r="V89" i="2"/>
  <c r="W89" i="2"/>
  <c r="X89" i="2"/>
  <c r="Y89" i="2"/>
  <c r="Z89" i="2"/>
  <c r="AA89" i="2"/>
  <c r="AC89" i="2"/>
  <c r="A90" i="2"/>
  <c r="B90" i="2"/>
  <c r="D90" i="2"/>
  <c r="E90" i="2"/>
  <c r="F90" i="2"/>
  <c r="G90" i="2"/>
  <c r="H90" i="2"/>
  <c r="I90" i="2"/>
  <c r="J90" i="2"/>
  <c r="K90" i="2"/>
  <c r="L90" i="2"/>
  <c r="M90" i="2"/>
  <c r="N90" i="2"/>
  <c r="O90" i="2"/>
  <c r="Q90" i="2"/>
  <c r="R90" i="2"/>
  <c r="S90" i="2"/>
  <c r="U90" i="2"/>
  <c r="V90" i="2"/>
  <c r="W90" i="2"/>
  <c r="X90" i="2"/>
  <c r="Y90" i="2"/>
  <c r="Z90" i="2"/>
  <c r="AA90" i="2"/>
  <c r="AC90" i="2"/>
  <c r="A91" i="2"/>
  <c r="B91" i="2"/>
  <c r="D91" i="2"/>
  <c r="E91" i="2"/>
  <c r="F91" i="2"/>
  <c r="G91" i="2"/>
  <c r="H91" i="2"/>
  <c r="I91" i="2"/>
  <c r="J91" i="2"/>
  <c r="K91" i="2"/>
  <c r="L91" i="2"/>
  <c r="M91" i="2"/>
  <c r="N91" i="2"/>
  <c r="O91" i="2"/>
  <c r="Q91" i="2"/>
  <c r="R91" i="2"/>
  <c r="S91" i="2"/>
  <c r="U91" i="2"/>
  <c r="V91" i="2"/>
  <c r="W91" i="2"/>
  <c r="X91" i="2"/>
  <c r="Y91" i="2"/>
  <c r="Z91" i="2"/>
  <c r="AA91" i="2"/>
  <c r="AC91" i="2"/>
  <c r="A92" i="2"/>
  <c r="B92" i="2"/>
  <c r="D92" i="2"/>
  <c r="E92" i="2"/>
  <c r="F92" i="2"/>
  <c r="G92" i="2"/>
  <c r="H92" i="2"/>
  <c r="I92" i="2"/>
  <c r="J92" i="2"/>
  <c r="K92" i="2"/>
  <c r="L92" i="2"/>
  <c r="M92" i="2"/>
  <c r="N92" i="2"/>
  <c r="O92" i="2"/>
  <c r="Q92" i="2"/>
  <c r="R92" i="2"/>
  <c r="S92" i="2"/>
  <c r="U92" i="2"/>
  <c r="V92" i="2"/>
  <c r="W92" i="2"/>
  <c r="X92" i="2"/>
  <c r="Y92" i="2"/>
  <c r="Z92" i="2"/>
  <c r="AA92" i="2"/>
  <c r="AC92" i="2"/>
  <c r="A93" i="2"/>
  <c r="B93" i="2"/>
  <c r="D93" i="2"/>
  <c r="E93" i="2"/>
  <c r="F93" i="2"/>
  <c r="G93" i="2"/>
  <c r="H93" i="2"/>
  <c r="I93" i="2"/>
  <c r="J93" i="2"/>
  <c r="K93" i="2"/>
  <c r="L93" i="2"/>
  <c r="M93" i="2"/>
  <c r="N93" i="2"/>
  <c r="O93" i="2"/>
  <c r="Q93" i="2"/>
  <c r="R93" i="2"/>
  <c r="S93" i="2"/>
  <c r="U93" i="2"/>
  <c r="V93" i="2"/>
  <c r="W93" i="2"/>
  <c r="X93" i="2"/>
  <c r="Y93" i="2"/>
  <c r="Z93" i="2"/>
  <c r="AA93" i="2"/>
  <c r="AC93" i="2"/>
  <c r="A94" i="2"/>
  <c r="B94" i="2"/>
  <c r="D94" i="2"/>
  <c r="E94" i="2"/>
  <c r="F94" i="2"/>
  <c r="G94" i="2"/>
  <c r="H94" i="2"/>
  <c r="I94" i="2"/>
  <c r="J94" i="2"/>
  <c r="K94" i="2"/>
  <c r="L94" i="2"/>
  <c r="M94" i="2"/>
  <c r="N94" i="2"/>
  <c r="O94" i="2"/>
  <c r="Q94" i="2"/>
  <c r="R94" i="2"/>
  <c r="S94" i="2"/>
  <c r="U94" i="2"/>
  <c r="V94" i="2"/>
  <c r="W94" i="2"/>
  <c r="X94" i="2"/>
  <c r="Y94" i="2"/>
  <c r="Z94" i="2"/>
  <c r="AA94" i="2"/>
  <c r="AC94" i="2"/>
  <c r="A95" i="2"/>
  <c r="B95" i="2"/>
  <c r="D95" i="2"/>
  <c r="E95" i="2"/>
  <c r="F95" i="2"/>
  <c r="G95" i="2"/>
  <c r="H95" i="2"/>
  <c r="I95" i="2"/>
  <c r="J95" i="2"/>
  <c r="K95" i="2"/>
  <c r="L95" i="2"/>
  <c r="M95" i="2"/>
  <c r="N95" i="2"/>
  <c r="O95" i="2"/>
  <c r="Q95" i="2"/>
  <c r="R95" i="2"/>
  <c r="S95" i="2"/>
  <c r="U95" i="2"/>
  <c r="V95" i="2"/>
  <c r="W95" i="2"/>
  <c r="X95" i="2"/>
  <c r="Y95" i="2"/>
  <c r="Z95" i="2"/>
  <c r="AA95" i="2"/>
  <c r="AC95" i="2"/>
  <c r="A96" i="2"/>
  <c r="B96" i="2"/>
  <c r="D96" i="2"/>
  <c r="E96" i="2"/>
  <c r="F96" i="2"/>
  <c r="G96" i="2"/>
  <c r="H96" i="2"/>
  <c r="I96" i="2"/>
  <c r="J96" i="2"/>
  <c r="K96" i="2"/>
  <c r="L96" i="2"/>
  <c r="M96" i="2"/>
  <c r="N96" i="2"/>
  <c r="O96" i="2"/>
  <c r="Q96" i="2"/>
  <c r="R96" i="2"/>
  <c r="S96" i="2"/>
  <c r="U96" i="2"/>
  <c r="V96" i="2"/>
  <c r="W96" i="2"/>
  <c r="X96" i="2"/>
  <c r="Y96" i="2"/>
  <c r="Z96" i="2"/>
  <c r="AA96" i="2"/>
  <c r="AC96" i="2"/>
  <c r="A97" i="2"/>
  <c r="B97" i="2"/>
  <c r="D97" i="2"/>
  <c r="E97" i="2"/>
  <c r="F97" i="2"/>
  <c r="G97" i="2"/>
  <c r="H97" i="2"/>
  <c r="I97" i="2"/>
  <c r="J97" i="2"/>
  <c r="K97" i="2"/>
  <c r="L97" i="2"/>
  <c r="M97" i="2"/>
  <c r="N97" i="2"/>
  <c r="O97" i="2"/>
  <c r="Q97" i="2"/>
  <c r="R97" i="2"/>
  <c r="S97" i="2"/>
  <c r="U97" i="2"/>
  <c r="V97" i="2"/>
  <c r="W97" i="2"/>
  <c r="X97" i="2"/>
  <c r="Y97" i="2"/>
  <c r="Z97" i="2"/>
  <c r="AA97" i="2"/>
  <c r="AC97" i="2"/>
  <c r="A98" i="2"/>
  <c r="B98" i="2"/>
  <c r="D98" i="2"/>
  <c r="E98" i="2"/>
  <c r="F98" i="2"/>
  <c r="G98" i="2"/>
  <c r="H98" i="2"/>
  <c r="I98" i="2"/>
  <c r="J98" i="2"/>
  <c r="K98" i="2"/>
  <c r="L98" i="2"/>
  <c r="M98" i="2"/>
  <c r="N98" i="2"/>
  <c r="O98" i="2"/>
  <c r="Q98" i="2"/>
  <c r="R98" i="2"/>
  <c r="S98" i="2"/>
  <c r="U98" i="2"/>
  <c r="V98" i="2"/>
  <c r="W98" i="2"/>
  <c r="X98" i="2"/>
  <c r="Y98" i="2"/>
  <c r="Z98" i="2"/>
  <c r="AA98" i="2"/>
  <c r="AC98" i="2"/>
  <c r="A99" i="2"/>
  <c r="B99" i="2"/>
  <c r="D99" i="2"/>
  <c r="E99" i="2"/>
  <c r="F99" i="2"/>
  <c r="G99" i="2"/>
  <c r="H99" i="2"/>
  <c r="I99" i="2"/>
  <c r="J99" i="2"/>
  <c r="K99" i="2"/>
  <c r="L99" i="2"/>
  <c r="M99" i="2"/>
  <c r="N99" i="2"/>
  <c r="O99" i="2"/>
  <c r="Q99" i="2"/>
  <c r="R99" i="2"/>
  <c r="S99" i="2"/>
  <c r="U99" i="2"/>
  <c r="V99" i="2"/>
  <c r="W99" i="2"/>
  <c r="X99" i="2"/>
  <c r="Y99" i="2"/>
  <c r="Z99" i="2"/>
  <c r="AA99" i="2"/>
  <c r="AC99" i="2"/>
  <c r="A100" i="2"/>
  <c r="B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Q100" i="2"/>
  <c r="R100" i="2"/>
  <c r="S100" i="2"/>
  <c r="U100" i="2"/>
  <c r="V100" i="2"/>
  <c r="W100" i="2"/>
  <c r="X100" i="2"/>
  <c r="Y100" i="2"/>
  <c r="Z100" i="2"/>
  <c r="AA100" i="2"/>
  <c r="AC100" i="2"/>
  <c r="A101" i="2"/>
  <c r="B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Q101" i="2"/>
  <c r="R101" i="2"/>
  <c r="S101" i="2"/>
  <c r="U101" i="2"/>
  <c r="V101" i="2"/>
  <c r="W101" i="2"/>
  <c r="X101" i="2"/>
  <c r="Y101" i="2"/>
  <c r="Z101" i="2"/>
  <c r="AA101" i="2"/>
  <c r="AC101" i="2"/>
  <c r="A102" i="2"/>
  <c r="B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Q102" i="2"/>
  <c r="R102" i="2"/>
  <c r="S102" i="2"/>
  <c r="U102" i="2"/>
  <c r="V102" i="2"/>
  <c r="W102" i="2"/>
  <c r="X102" i="2"/>
  <c r="Y102" i="2"/>
  <c r="Z102" i="2"/>
  <c r="AA102" i="2"/>
  <c r="AC102" i="2"/>
  <c r="A103" i="2"/>
  <c r="B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Q103" i="2"/>
  <c r="R103" i="2"/>
  <c r="S103" i="2"/>
  <c r="U103" i="2"/>
  <c r="V103" i="2"/>
  <c r="W103" i="2"/>
  <c r="X103" i="2"/>
  <c r="Y103" i="2"/>
  <c r="Z103" i="2"/>
  <c r="AA103" i="2"/>
  <c r="AC103" i="2"/>
  <c r="A104" i="2"/>
  <c r="B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Q104" i="2"/>
  <c r="R104" i="2"/>
  <c r="S104" i="2"/>
  <c r="U104" i="2"/>
  <c r="V104" i="2"/>
  <c r="W104" i="2"/>
  <c r="X104" i="2"/>
  <c r="Y104" i="2"/>
  <c r="Z104" i="2"/>
  <c r="AA104" i="2"/>
  <c r="AC104" i="2"/>
  <c r="A105" i="2"/>
  <c r="B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Q105" i="2"/>
  <c r="R105" i="2"/>
  <c r="S105" i="2"/>
  <c r="U105" i="2"/>
  <c r="V105" i="2"/>
  <c r="W105" i="2"/>
  <c r="X105" i="2"/>
  <c r="Y105" i="2"/>
  <c r="Z105" i="2"/>
  <c r="AA105" i="2"/>
  <c r="AC105" i="2"/>
  <c r="A106" i="2"/>
  <c r="B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Q106" i="2"/>
  <c r="R106" i="2"/>
  <c r="S106" i="2"/>
  <c r="U106" i="2"/>
  <c r="V106" i="2"/>
  <c r="W106" i="2"/>
  <c r="X106" i="2"/>
  <c r="Y106" i="2"/>
  <c r="Z106" i="2"/>
  <c r="AA106" i="2"/>
  <c r="AC106" i="2"/>
  <c r="A107" i="2"/>
  <c r="B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Q107" i="2"/>
  <c r="R107" i="2"/>
  <c r="S107" i="2"/>
  <c r="U107" i="2"/>
  <c r="V107" i="2"/>
  <c r="W107" i="2"/>
  <c r="X107" i="2"/>
  <c r="Y107" i="2"/>
  <c r="Z107" i="2"/>
  <c r="AA107" i="2"/>
  <c r="AC107" i="2"/>
  <c r="A108" i="2"/>
  <c r="B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Q108" i="2"/>
  <c r="R108" i="2"/>
  <c r="S108" i="2"/>
  <c r="U108" i="2"/>
  <c r="V108" i="2"/>
  <c r="W108" i="2"/>
  <c r="X108" i="2"/>
  <c r="Y108" i="2"/>
  <c r="Z108" i="2"/>
  <c r="AA108" i="2"/>
  <c r="AC108" i="2"/>
  <c r="A109" i="2"/>
  <c r="B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Q109" i="2"/>
  <c r="R109" i="2"/>
  <c r="S109" i="2"/>
  <c r="U109" i="2"/>
  <c r="V109" i="2"/>
  <c r="W109" i="2"/>
  <c r="X109" i="2"/>
  <c r="Y109" i="2"/>
  <c r="Z109" i="2"/>
  <c r="AA109" i="2"/>
  <c r="AC109" i="2"/>
  <c r="A110" i="2"/>
  <c r="B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Q110" i="2"/>
  <c r="R110" i="2"/>
  <c r="S110" i="2"/>
  <c r="U110" i="2"/>
  <c r="V110" i="2"/>
  <c r="W110" i="2"/>
  <c r="X110" i="2"/>
  <c r="Y110" i="2"/>
  <c r="Z110" i="2"/>
  <c r="AA110" i="2"/>
  <c r="AC110" i="2"/>
  <c r="A111" i="2"/>
  <c r="B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Q111" i="2"/>
  <c r="R111" i="2"/>
  <c r="S111" i="2"/>
  <c r="U111" i="2"/>
  <c r="V111" i="2"/>
  <c r="W111" i="2"/>
  <c r="X111" i="2"/>
  <c r="Y111" i="2"/>
  <c r="Z111" i="2"/>
  <c r="AA111" i="2"/>
  <c r="AC111" i="2"/>
  <c r="A112" i="2"/>
  <c r="B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Q112" i="2"/>
  <c r="R112" i="2"/>
  <c r="S112" i="2"/>
  <c r="U112" i="2"/>
  <c r="V112" i="2"/>
  <c r="W112" i="2"/>
  <c r="X112" i="2"/>
  <c r="Y112" i="2"/>
  <c r="Z112" i="2"/>
  <c r="AA112" i="2"/>
  <c r="AC112" i="2"/>
  <c r="A113" i="2"/>
  <c r="B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Q113" i="2"/>
  <c r="R113" i="2"/>
  <c r="S113" i="2"/>
  <c r="U113" i="2"/>
  <c r="V113" i="2"/>
  <c r="W113" i="2"/>
  <c r="X113" i="2"/>
  <c r="Y113" i="2"/>
  <c r="Z113" i="2"/>
  <c r="AA113" i="2"/>
  <c r="AC113" i="2"/>
  <c r="A114" i="2"/>
  <c r="B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Q114" i="2"/>
  <c r="R114" i="2"/>
  <c r="S114" i="2"/>
  <c r="U114" i="2"/>
  <c r="V114" i="2"/>
  <c r="W114" i="2"/>
  <c r="X114" i="2"/>
  <c r="Y114" i="2"/>
  <c r="Z114" i="2"/>
  <c r="AA114" i="2"/>
  <c r="AC114" i="2"/>
  <c r="A115" i="2"/>
  <c r="B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Q115" i="2"/>
  <c r="R115" i="2"/>
  <c r="S115" i="2"/>
  <c r="U115" i="2"/>
  <c r="V115" i="2"/>
  <c r="W115" i="2"/>
  <c r="X115" i="2"/>
  <c r="Y115" i="2"/>
  <c r="Z115" i="2"/>
  <c r="AA115" i="2"/>
  <c r="AC115" i="2"/>
  <c r="A116" i="2"/>
  <c r="B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Q116" i="2"/>
  <c r="R116" i="2"/>
  <c r="S116" i="2"/>
  <c r="U116" i="2"/>
  <c r="V116" i="2"/>
  <c r="W116" i="2"/>
  <c r="X116" i="2"/>
  <c r="Y116" i="2"/>
  <c r="Z116" i="2"/>
  <c r="AA116" i="2"/>
  <c r="AC116" i="2"/>
  <c r="A117" i="2"/>
  <c r="B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Q117" i="2"/>
  <c r="R117" i="2"/>
  <c r="S117" i="2"/>
  <c r="U117" i="2"/>
  <c r="V117" i="2"/>
  <c r="W117" i="2"/>
  <c r="X117" i="2"/>
  <c r="Y117" i="2"/>
  <c r="Z117" i="2"/>
  <c r="AA117" i="2"/>
  <c r="AC117" i="2"/>
  <c r="A118" i="2"/>
  <c r="B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Q118" i="2"/>
  <c r="R118" i="2"/>
  <c r="S118" i="2"/>
  <c r="U118" i="2"/>
  <c r="V118" i="2"/>
  <c r="W118" i="2"/>
  <c r="X118" i="2"/>
  <c r="Y118" i="2"/>
  <c r="Z118" i="2"/>
  <c r="AA118" i="2"/>
  <c r="AC118" i="2"/>
  <c r="A119" i="2"/>
  <c r="B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Q119" i="2"/>
  <c r="R119" i="2"/>
  <c r="S119" i="2"/>
  <c r="U119" i="2"/>
  <c r="V119" i="2"/>
  <c r="W119" i="2"/>
  <c r="X119" i="2"/>
  <c r="Y119" i="2"/>
  <c r="Z119" i="2"/>
  <c r="AA119" i="2"/>
  <c r="AC119" i="2"/>
  <c r="A120" i="2"/>
  <c r="B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Q120" i="2"/>
  <c r="R120" i="2"/>
  <c r="S120" i="2"/>
  <c r="U120" i="2"/>
  <c r="V120" i="2"/>
  <c r="W120" i="2"/>
  <c r="X120" i="2"/>
  <c r="Y120" i="2"/>
  <c r="Z120" i="2"/>
  <c r="AA120" i="2"/>
  <c r="AC120" i="2"/>
  <c r="A121" i="2"/>
  <c r="B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Q121" i="2"/>
  <c r="R121" i="2"/>
  <c r="S121" i="2"/>
  <c r="U121" i="2"/>
  <c r="V121" i="2"/>
  <c r="W121" i="2"/>
  <c r="X121" i="2"/>
  <c r="Y121" i="2"/>
  <c r="Z121" i="2"/>
  <c r="AA121" i="2"/>
  <c r="AC121" i="2"/>
  <c r="A122" i="2"/>
  <c r="B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Q122" i="2"/>
  <c r="R122" i="2"/>
  <c r="S122" i="2"/>
  <c r="U122" i="2"/>
  <c r="V122" i="2"/>
  <c r="W122" i="2"/>
  <c r="X122" i="2"/>
  <c r="Y122" i="2"/>
  <c r="Z122" i="2"/>
  <c r="AA122" i="2"/>
  <c r="AC122" i="2"/>
  <c r="A123" i="2"/>
  <c r="B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Q123" i="2"/>
  <c r="R123" i="2"/>
  <c r="S123" i="2"/>
  <c r="U123" i="2"/>
  <c r="V123" i="2"/>
  <c r="W123" i="2"/>
  <c r="X123" i="2"/>
  <c r="Y123" i="2"/>
  <c r="Z123" i="2"/>
  <c r="AA123" i="2"/>
  <c r="AC123" i="2"/>
  <c r="A124" i="2"/>
  <c r="B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Q124" i="2"/>
  <c r="R124" i="2"/>
  <c r="S124" i="2"/>
  <c r="U124" i="2"/>
  <c r="V124" i="2"/>
  <c r="W124" i="2"/>
  <c r="X124" i="2"/>
  <c r="Y124" i="2"/>
  <c r="Z124" i="2"/>
  <c r="AA124" i="2"/>
  <c r="AC124" i="2"/>
  <c r="A125" i="2"/>
  <c r="B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Q125" i="2"/>
  <c r="R125" i="2"/>
  <c r="S125" i="2"/>
  <c r="U125" i="2"/>
  <c r="V125" i="2"/>
  <c r="W125" i="2"/>
  <c r="X125" i="2"/>
  <c r="Y125" i="2"/>
  <c r="Z125" i="2"/>
  <c r="AA125" i="2"/>
  <c r="AC125" i="2"/>
  <c r="A126" i="2"/>
  <c r="B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Q126" i="2"/>
  <c r="R126" i="2"/>
  <c r="S126" i="2"/>
  <c r="U126" i="2"/>
  <c r="V126" i="2"/>
  <c r="W126" i="2"/>
  <c r="X126" i="2"/>
  <c r="Y126" i="2"/>
  <c r="Z126" i="2"/>
  <c r="AA126" i="2"/>
  <c r="AC126" i="2"/>
  <c r="A127" i="2"/>
  <c r="B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Q127" i="2"/>
  <c r="R127" i="2"/>
  <c r="S127" i="2"/>
  <c r="U127" i="2"/>
  <c r="V127" i="2"/>
  <c r="W127" i="2"/>
  <c r="X127" i="2"/>
  <c r="Y127" i="2"/>
  <c r="Z127" i="2"/>
  <c r="AA127" i="2"/>
  <c r="AC127" i="2"/>
  <c r="A128" i="2"/>
  <c r="B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Q128" i="2"/>
  <c r="R128" i="2"/>
  <c r="S128" i="2"/>
  <c r="U128" i="2"/>
  <c r="V128" i="2"/>
  <c r="W128" i="2"/>
  <c r="X128" i="2"/>
  <c r="Y128" i="2"/>
  <c r="Z128" i="2"/>
  <c r="AA128" i="2"/>
  <c r="AC128" i="2"/>
  <c r="A129" i="2"/>
  <c r="B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Q129" i="2"/>
  <c r="R129" i="2"/>
  <c r="S129" i="2"/>
  <c r="U129" i="2"/>
  <c r="V129" i="2"/>
  <c r="W129" i="2"/>
  <c r="X129" i="2"/>
  <c r="Y129" i="2"/>
  <c r="Z129" i="2"/>
  <c r="AA129" i="2"/>
  <c r="AC129" i="2"/>
  <c r="A130" i="2"/>
  <c r="B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Q130" i="2"/>
  <c r="R130" i="2"/>
  <c r="S130" i="2"/>
  <c r="U130" i="2"/>
  <c r="V130" i="2"/>
  <c r="W130" i="2"/>
  <c r="X130" i="2"/>
  <c r="Y130" i="2"/>
  <c r="Z130" i="2"/>
  <c r="AA130" i="2"/>
  <c r="AC130" i="2"/>
  <c r="A131" i="2"/>
  <c r="B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Q131" i="2"/>
  <c r="R131" i="2"/>
  <c r="S131" i="2"/>
  <c r="U131" i="2"/>
  <c r="V131" i="2"/>
  <c r="W131" i="2"/>
  <c r="X131" i="2"/>
  <c r="Y131" i="2"/>
  <c r="Z131" i="2"/>
  <c r="AA131" i="2"/>
  <c r="AC131" i="2"/>
  <c r="A132" i="2"/>
  <c r="B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Q132" i="2"/>
  <c r="R132" i="2"/>
  <c r="S132" i="2"/>
  <c r="U132" i="2"/>
  <c r="V132" i="2"/>
  <c r="W132" i="2"/>
  <c r="X132" i="2"/>
  <c r="Y132" i="2"/>
  <c r="Z132" i="2"/>
  <c r="AA132" i="2"/>
  <c r="AC132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Q133" i="2"/>
  <c r="R133" i="2"/>
  <c r="S133" i="2"/>
  <c r="U133" i="2"/>
  <c r="V133" i="2"/>
  <c r="W133" i="2"/>
  <c r="X133" i="2"/>
  <c r="Y133" i="2"/>
  <c r="Z133" i="2"/>
  <c r="AA133" i="2"/>
  <c r="AC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Q134" i="2"/>
  <c r="R134" i="2"/>
  <c r="S134" i="2"/>
  <c r="U134" i="2"/>
  <c r="V134" i="2"/>
  <c r="W134" i="2"/>
  <c r="X134" i="2"/>
  <c r="Y134" i="2"/>
  <c r="Z134" i="2"/>
  <c r="AA134" i="2"/>
  <c r="AC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Q135" i="2"/>
  <c r="R135" i="2"/>
  <c r="S135" i="2"/>
  <c r="U135" i="2"/>
  <c r="V135" i="2"/>
  <c r="W135" i="2"/>
  <c r="X135" i="2"/>
  <c r="Y135" i="2"/>
  <c r="Z135" i="2"/>
  <c r="AA135" i="2"/>
  <c r="AC135" i="2"/>
  <c r="A136" i="2"/>
  <c r="B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Q136" i="2"/>
  <c r="R136" i="2"/>
  <c r="S136" i="2"/>
  <c r="U136" i="2"/>
  <c r="V136" i="2"/>
  <c r="W136" i="2"/>
  <c r="X136" i="2"/>
  <c r="Y136" i="2"/>
  <c r="Z136" i="2"/>
  <c r="AA136" i="2"/>
  <c r="AC136" i="2"/>
  <c r="A137" i="2"/>
  <c r="B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Q137" i="2"/>
  <c r="R137" i="2"/>
  <c r="S137" i="2"/>
  <c r="U137" i="2"/>
  <c r="V137" i="2"/>
  <c r="W137" i="2"/>
  <c r="X137" i="2"/>
  <c r="Y137" i="2"/>
  <c r="Z137" i="2"/>
  <c r="AA137" i="2"/>
  <c r="AC137" i="2"/>
  <c r="A138" i="2"/>
  <c r="B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Q138" i="2"/>
  <c r="R138" i="2"/>
  <c r="S138" i="2"/>
  <c r="U138" i="2"/>
  <c r="V138" i="2"/>
  <c r="W138" i="2"/>
  <c r="X138" i="2"/>
  <c r="Y138" i="2"/>
  <c r="Z138" i="2"/>
  <c r="AA138" i="2"/>
  <c r="AC138" i="2"/>
  <c r="A139" i="2"/>
  <c r="B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Q139" i="2"/>
  <c r="R139" i="2"/>
  <c r="S139" i="2"/>
  <c r="U139" i="2"/>
  <c r="V139" i="2"/>
  <c r="W139" i="2"/>
  <c r="X139" i="2"/>
  <c r="Y139" i="2"/>
  <c r="Z139" i="2"/>
  <c r="AA139" i="2"/>
  <c r="AC139" i="2"/>
  <c r="A140" i="2"/>
  <c r="B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Q140" i="2"/>
  <c r="R140" i="2"/>
  <c r="S140" i="2"/>
  <c r="U140" i="2"/>
  <c r="V140" i="2"/>
  <c r="W140" i="2"/>
  <c r="X140" i="2"/>
  <c r="Y140" i="2"/>
  <c r="Z140" i="2"/>
  <c r="AA140" i="2"/>
  <c r="AC140" i="2"/>
  <c r="A141" i="2"/>
  <c r="B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Q141" i="2"/>
  <c r="R141" i="2"/>
  <c r="S141" i="2"/>
  <c r="U141" i="2"/>
  <c r="V141" i="2"/>
  <c r="W141" i="2"/>
  <c r="X141" i="2"/>
  <c r="Y141" i="2"/>
  <c r="Z141" i="2"/>
  <c r="AA141" i="2"/>
  <c r="AC141" i="2"/>
  <c r="A142" i="2"/>
  <c r="B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Q142" i="2"/>
  <c r="R142" i="2"/>
  <c r="S142" i="2"/>
  <c r="U142" i="2"/>
  <c r="V142" i="2"/>
  <c r="W142" i="2"/>
  <c r="X142" i="2"/>
  <c r="Y142" i="2"/>
  <c r="Z142" i="2"/>
  <c r="AA142" i="2"/>
  <c r="AC142" i="2"/>
  <c r="A143" i="2"/>
  <c r="B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Q143" i="2"/>
  <c r="R143" i="2"/>
  <c r="S143" i="2"/>
  <c r="U143" i="2"/>
  <c r="V143" i="2"/>
  <c r="W143" i="2"/>
  <c r="X143" i="2"/>
  <c r="Y143" i="2"/>
  <c r="Z143" i="2"/>
  <c r="AA143" i="2"/>
  <c r="AC143" i="2"/>
  <c r="A144" i="2"/>
  <c r="B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Q144" i="2"/>
  <c r="R144" i="2"/>
  <c r="S144" i="2"/>
  <c r="U144" i="2"/>
  <c r="V144" i="2"/>
  <c r="W144" i="2"/>
  <c r="X144" i="2"/>
  <c r="Y144" i="2"/>
  <c r="Z144" i="2"/>
  <c r="AA144" i="2"/>
  <c r="AC144" i="2"/>
  <c r="A145" i="2"/>
  <c r="B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Q145" i="2"/>
  <c r="R145" i="2"/>
  <c r="S145" i="2"/>
  <c r="U145" i="2"/>
  <c r="V145" i="2"/>
  <c r="W145" i="2"/>
  <c r="X145" i="2"/>
  <c r="Y145" i="2"/>
  <c r="Z145" i="2"/>
  <c r="AA145" i="2"/>
  <c r="AC145" i="2"/>
  <c r="A146" i="2"/>
  <c r="B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Q146" i="2"/>
  <c r="R146" i="2"/>
  <c r="S146" i="2"/>
  <c r="U146" i="2"/>
  <c r="V146" i="2"/>
  <c r="W146" i="2"/>
  <c r="X146" i="2"/>
  <c r="Y146" i="2"/>
  <c r="Z146" i="2"/>
  <c r="AA146" i="2"/>
  <c r="AC146" i="2"/>
  <c r="A147" i="2"/>
  <c r="B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Q147" i="2"/>
  <c r="R147" i="2"/>
  <c r="S147" i="2"/>
  <c r="U147" i="2"/>
  <c r="V147" i="2"/>
  <c r="W147" i="2"/>
  <c r="X147" i="2"/>
  <c r="Y147" i="2"/>
  <c r="Z147" i="2"/>
  <c r="AA147" i="2"/>
  <c r="AC147" i="2"/>
  <c r="A148" i="2"/>
  <c r="B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Q148" i="2"/>
  <c r="R148" i="2"/>
  <c r="S148" i="2"/>
  <c r="U148" i="2"/>
  <c r="V148" i="2"/>
  <c r="W148" i="2"/>
  <c r="X148" i="2"/>
  <c r="Y148" i="2"/>
  <c r="Z148" i="2"/>
  <c r="AA148" i="2"/>
  <c r="AC148" i="2"/>
  <c r="A149" i="2"/>
  <c r="B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Q149" i="2"/>
  <c r="R149" i="2"/>
  <c r="S149" i="2"/>
  <c r="U149" i="2"/>
  <c r="V149" i="2"/>
  <c r="W149" i="2"/>
  <c r="X149" i="2"/>
  <c r="Y149" i="2"/>
  <c r="Z149" i="2"/>
  <c r="AA149" i="2"/>
  <c r="AC149" i="2"/>
  <c r="A150" i="2"/>
  <c r="B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Q150" i="2"/>
  <c r="R150" i="2"/>
  <c r="S150" i="2"/>
  <c r="U150" i="2"/>
  <c r="V150" i="2"/>
  <c r="W150" i="2"/>
  <c r="X150" i="2"/>
  <c r="Y150" i="2"/>
  <c r="Z150" i="2"/>
  <c r="AA150" i="2"/>
  <c r="AC150" i="2"/>
  <c r="A151" i="2"/>
  <c r="B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Q151" i="2"/>
  <c r="R151" i="2"/>
  <c r="S151" i="2"/>
  <c r="U151" i="2"/>
  <c r="V151" i="2"/>
  <c r="W151" i="2"/>
  <c r="X151" i="2"/>
  <c r="Y151" i="2"/>
  <c r="Z151" i="2"/>
  <c r="AA151" i="2"/>
  <c r="AC151" i="2"/>
  <c r="A152" i="2"/>
  <c r="B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Q152" i="2"/>
  <c r="R152" i="2"/>
  <c r="S152" i="2"/>
  <c r="U152" i="2"/>
  <c r="V152" i="2"/>
  <c r="W152" i="2"/>
  <c r="X152" i="2"/>
  <c r="Y152" i="2"/>
  <c r="Z152" i="2"/>
  <c r="AA152" i="2"/>
  <c r="AC152" i="2"/>
  <c r="A153" i="2"/>
  <c r="B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Q153" i="2"/>
  <c r="R153" i="2"/>
  <c r="S153" i="2"/>
  <c r="U153" i="2"/>
  <c r="V153" i="2"/>
  <c r="W153" i="2"/>
  <c r="X153" i="2"/>
  <c r="Y153" i="2"/>
  <c r="Z153" i="2"/>
  <c r="AA153" i="2"/>
  <c r="AC153" i="2"/>
  <c r="A154" i="2"/>
  <c r="B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Q154" i="2"/>
  <c r="R154" i="2"/>
  <c r="S154" i="2"/>
  <c r="U154" i="2"/>
  <c r="V154" i="2"/>
  <c r="W154" i="2"/>
  <c r="X154" i="2"/>
  <c r="Y154" i="2"/>
  <c r="Z154" i="2"/>
  <c r="AA154" i="2"/>
  <c r="AC154" i="2"/>
  <c r="A155" i="2"/>
  <c r="B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Q155" i="2"/>
  <c r="R155" i="2"/>
  <c r="S155" i="2"/>
  <c r="U155" i="2"/>
  <c r="V155" i="2"/>
  <c r="W155" i="2"/>
  <c r="X155" i="2"/>
  <c r="Y155" i="2"/>
  <c r="Z155" i="2"/>
  <c r="AA155" i="2"/>
  <c r="AC155" i="2"/>
  <c r="A156" i="2"/>
  <c r="B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Q156" i="2"/>
  <c r="R156" i="2"/>
  <c r="S156" i="2"/>
  <c r="U156" i="2"/>
  <c r="V156" i="2"/>
  <c r="W156" i="2"/>
  <c r="X156" i="2"/>
  <c r="Y156" i="2"/>
  <c r="Z156" i="2"/>
  <c r="AA156" i="2"/>
  <c r="AC156" i="2"/>
  <c r="A157" i="2"/>
  <c r="B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Q157" i="2"/>
  <c r="R157" i="2"/>
  <c r="S157" i="2"/>
  <c r="U157" i="2"/>
  <c r="V157" i="2"/>
  <c r="W157" i="2"/>
  <c r="X157" i="2"/>
  <c r="Y157" i="2"/>
  <c r="Z157" i="2"/>
  <c r="AA157" i="2"/>
  <c r="AC157" i="2"/>
  <c r="A158" i="2"/>
  <c r="B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Q158" i="2"/>
  <c r="R158" i="2"/>
  <c r="S158" i="2"/>
  <c r="U158" i="2"/>
  <c r="V158" i="2"/>
  <c r="W158" i="2"/>
  <c r="X158" i="2"/>
  <c r="Y158" i="2"/>
  <c r="Z158" i="2"/>
  <c r="AA158" i="2"/>
  <c r="AC158" i="2"/>
  <c r="A159" i="2"/>
  <c r="B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Q159" i="2"/>
  <c r="R159" i="2"/>
  <c r="S159" i="2"/>
  <c r="U159" i="2"/>
  <c r="V159" i="2"/>
  <c r="W159" i="2"/>
  <c r="X159" i="2"/>
  <c r="Y159" i="2"/>
  <c r="Z159" i="2"/>
  <c r="AA159" i="2"/>
  <c r="AC159" i="2"/>
  <c r="A160" i="2"/>
  <c r="B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Q160" i="2"/>
  <c r="R160" i="2"/>
  <c r="S160" i="2"/>
  <c r="U160" i="2"/>
  <c r="V160" i="2"/>
  <c r="W160" i="2"/>
  <c r="X160" i="2"/>
  <c r="Y160" i="2"/>
  <c r="Z160" i="2"/>
  <c r="AA160" i="2"/>
  <c r="AC160" i="2"/>
  <c r="A161" i="2"/>
  <c r="B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Q161" i="2"/>
  <c r="R161" i="2"/>
  <c r="S161" i="2"/>
  <c r="U161" i="2"/>
  <c r="V161" i="2"/>
  <c r="W161" i="2"/>
  <c r="X161" i="2"/>
  <c r="Y161" i="2"/>
  <c r="Z161" i="2"/>
  <c r="AA161" i="2"/>
  <c r="AC161" i="2"/>
  <c r="A162" i="2"/>
  <c r="B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Q162" i="2"/>
  <c r="R162" i="2"/>
  <c r="S162" i="2"/>
  <c r="U162" i="2"/>
  <c r="V162" i="2"/>
  <c r="W162" i="2"/>
  <c r="X162" i="2"/>
  <c r="Y162" i="2"/>
  <c r="Z162" i="2"/>
  <c r="AA162" i="2"/>
  <c r="AC162" i="2"/>
  <c r="A163" i="2"/>
  <c r="B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Q163" i="2"/>
  <c r="R163" i="2"/>
  <c r="S163" i="2"/>
  <c r="U163" i="2"/>
  <c r="V163" i="2"/>
  <c r="W163" i="2"/>
  <c r="X163" i="2"/>
  <c r="Y163" i="2"/>
  <c r="Z163" i="2"/>
  <c r="AA163" i="2"/>
  <c r="AC163" i="2"/>
  <c r="A164" i="2"/>
  <c r="B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Q164" i="2"/>
  <c r="R164" i="2"/>
  <c r="S164" i="2"/>
  <c r="U164" i="2"/>
  <c r="V164" i="2"/>
  <c r="W164" i="2"/>
  <c r="X164" i="2"/>
  <c r="Y164" i="2"/>
  <c r="Z164" i="2"/>
  <c r="AA164" i="2"/>
  <c r="AC164" i="2"/>
  <c r="A165" i="2"/>
  <c r="B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Q165" i="2"/>
  <c r="R165" i="2"/>
  <c r="S165" i="2"/>
  <c r="U165" i="2"/>
  <c r="V165" i="2"/>
  <c r="W165" i="2"/>
  <c r="X165" i="2"/>
  <c r="Y165" i="2"/>
  <c r="Z165" i="2"/>
  <c r="AA165" i="2"/>
  <c r="AC165" i="2"/>
  <c r="A166" i="2"/>
  <c r="B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Q166" i="2"/>
  <c r="R166" i="2"/>
  <c r="S166" i="2"/>
  <c r="U166" i="2"/>
  <c r="V166" i="2"/>
  <c r="W166" i="2"/>
  <c r="X166" i="2"/>
  <c r="Y166" i="2"/>
  <c r="Z166" i="2"/>
  <c r="AA166" i="2"/>
  <c r="AC166" i="2"/>
  <c r="A167" i="2"/>
  <c r="B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Q167" i="2"/>
  <c r="R167" i="2"/>
  <c r="S167" i="2"/>
  <c r="U167" i="2"/>
  <c r="V167" i="2"/>
  <c r="W167" i="2"/>
  <c r="X167" i="2"/>
  <c r="Y167" i="2"/>
  <c r="Z167" i="2"/>
  <c r="AA167" i="2"/>
  <c r="AC167" i="2"/>
  <c r="A168" i="2"/>
  <c r="B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Q168" i="2"/>
  <c r="R168" i="2"/>
  <c r="S168" i="2"/>
  <c r="U168" i="2"/>
  <c r="V168" i="2"/>
  <c r="W168" i="2"/>
  <c r="X168" i="2"/>
  <c r="Y168" i="2"/>
  <c r="Z168" i="2"/>
  <c r="AA168" i="2"/>
  <c r="AC168" i="2"/>
  <c r="A169" i="2"/>
  <c r="B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Q169" i="2"/>
  <c r="R169" i="2"/>
  <c r="S169" i="2"/>
  <c r="U169" i="2"/>
  <c r="V169" i="2"/>
  <c r="W169" i="2"/>
  <c r="X169" i="2"/>
  <c r="Y169" i="2"/>
  <c r="Z169" i="2"/>
  <c r="AA169" i="2"/>
  <c r="AC169" i="2"/>
  <c r="A170" i="2"/>
  <c r="B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Q170" i="2"/>
  <c r="R170" i="2"/>
  <c r="S170" i="2"/>
  <c r="U170" i="2"/>
  <c r="V170" i="2"/>
  <c r="W170" i="2"/>
  <c r="X170" i="2"/>
  <c r="Y170" i="2"/>
  <c r="Z170" i="2"/>
  <c r="AA170" i="2"/>
  <c r="AC170" i="2"/>
  <c r="A171" i="2"/>
  <c r="B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Q171" i="2"/>
  <c r="R171" i="2"/>
  <c r="S171" i="2"/>
  <c r="U171" i="2"/>
  <c r="V171" i="2"/>
  <c r="W171" i="2"/>
  <c r="X171" i="2"/>
  <c r="Y171" i="2"/>
  <c r="Z171" i="2"/>
  <c r="AA171" i="2"/>
  <c r="AC171" i="2"/>
  <c r="A172" i="2"/>
  <c r="B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Q172" i="2"/>
  <c r="R172" i="2"/>
  <c r="S172" i="2"/>
  <c r="U172" i="2"/>
  <c r="V172" i="2"/>
  <c r="W172" i="2"/>
  <c r="X172" i="2"/>
  <c r="Y172" i="2"/>
  <c r="Z172" i="2"/>
  <c r="AA172" i="2"/>
  <c r="AC172" i="2"/>
  <c r="A173" i="2"/>
  <c r="B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Q173" i="2"/>
  <c r="R173" i="2"/>
  <c r="S173" i="2"/>
  <c r="U173" i="2"/>
  <c r="V173" i="2"/>
  <c r="W173" i="2"/>
  <c r="X173" i="2"/>
  <c r="Y173" i="2"/>
  <c r="Z173" i="2"/>
  <c r="AA173" i="2"/>
  <c r="AC173" i="2"/>
  <c r="A174" i="2"/>
  <c r="B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Q174" i="2"/>
  <c r="R174" i="2"/>
  <c r="S174" i="2"/>
  <c r="U174" i="2"/>
  <c r="V174" i="2"/>
  <c r="W174" i="2"/>
  <c r="X174" i="2"/>
  <c r="Y174" i="2"/>
  <c r="Z174" i="2"/>
  <c r="AA174" i="2"/>
  <c r="AC174" i="2"/>
  <c r="A175" i="2"/>
  <c r="B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Q175" i="2"/>
  <c r="R175" i="2"/>
  <c r="S175" i="2"/>
  <c r="U175" i="2"/>
  <c r="V175" i="2"/>
  <c r="W175" i="2"/>
  <c r="X175" i="2"/>
  <c r="Y175" i="2"/>
  <c r="Z175" i="2"/>
  <c r="AA175" i="2"/>
  <c r="AC175" i="2"/>
  <c r="A176" i="2"/>
  <c r="B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Q176" i="2"/>
  <c r="R176" i="2"/>
  <c r="S176" i="2"/>
  <c r="U176" i="2"/>
  <c r="V176" i="2"/>
  <c r="W176" i="2"/>
  <c r="X176" i="2"/>
  <c r="Y176" i="2"/>
  <c r="Z176" i="2"/>
  <c r="AA176" i="2"/>
  <c r="AC176" i="2"/>
  <c r="A177" i="2"/>
  <c r="B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Q177" i="2"/>
  <c r="R177" i="2"/>
  <c r="S177" i="2"/>
  <c r="U177" i="2"/>
  <c r="V177" i="2"/>
  <c r="W177" i="2"/>
  <c r="X177" i="2"/>
  <c r="Y177" i="2"/>
  <c r="Z177" i="2"/>
  <c r="AA177" i="2"/>
  <c r="AC177" i="2"/>
  <c r="A178" i="2"/>
  <c r="B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Q178" i="2"/>
  <c r="R178" i="2"/>
  <c r="S178" i="2"/>
  <c r="U178" i="2"/>
  <c r="V178" i="2"/>
  <c r="W178" i="2"/>
  <c r="X178" i="2"/>
  <c r="Y178" i="2"/>
  <c r="Z178" i="2"/>
  <c r="AA178" i="2"/>
  <c r="AC178" i="2"/>
  <c r="A179" i="2"/>
  <c r="B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Q179" i="2"/>
  <c r="R179" i="2"/>
  <c r="S179" i="2"/>
  <c r="U179" i="2"/>
  <c r="V179" i="2"/>
  <c r="W179" i="2"/>
  <c r="X179" i="2"/>
  <c r="Y179" i="2"/>
  <c r="Z179" i="2"/>
  <c r="AA179" i="2"/>
  <c r="AC179" i="2"/>
  <c r="A180" i="2"/>
  <c r="B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Q180" i="2"/>
  <c r="R180" i="2"/>
  <c r="S180" i="2"/>
  <c r="U180" i="2"/>
  <c r="V180" i="2"/>
  <c r="W180" i="2"/>
  <c r="X180" i="2"/>
  <c r="Y180" i="2"/>
  <c r="Z180" i="2"/>
  <c r="AA180" i="2"/>
  <c r="AC180" i="2"/>
  <c r="A181" i="2"/>
  <c r="B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Q181" i="2"/>
  <c r="R181" i="2"/>
  <c r="S181" i="2"/>
  <c r="U181" i="2"/>
  <c r="V181" i="2"/>
  <c r="W181" i="2"/>
  <c r="X181" i="2"/>
  <c r="Y181" i="2"/>
  <c r="Z181" i="2"/>
  <c r="AA181" i="2"/>
  <c r="AC181" i="2"/>
  <c r="A182" i="2"/>
  <c r="B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Q182" i="2"/>
  <c r="R182" i="2"/>
  <c r="S182" i="2"/>
  <c r="U182" i="2"/>
  <c r="V182" i="2"/>
  <c r="W182" i="2"/>
  <c r="X182" i="2"/>
  <c r="Y182" i="2"/>
  <c r="Z182" i="2"/>
  <c r="AA182" i="2"/>
  <c r="AC182" i="2"/>
  <c r="A183" i="2"/>
  <c r="B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Q183" i="2"/>
  <c r="R183" i="2"/>
  <c r="S183" i="2"/>
  <c r="U183" i="2"/>
  <c r="V183" i="2"/>
  <c r="W183" i="2"/>
  <c r="X183" i="2"/>
  <c r="Y183" i="2"/>
  <c r="Z183" i="2"/>
  <c r="AA183" i="2"/>
  <c r="AC183" i="2"/>
  <c r="A184" i="2"/>
  <c r="B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Q184" i="2"/>
  <c r="R184" i="2"/>
  <c r="S184" i="2"/>
  <c r="U184" i="2"/>
  <c r="V184" i="2"/>
  <c r="W184" i="2"/>
  <c r="X184" i="2"/>
  <c r="Y184" i="2"/>
  <c r="Z184" i="2"/>
  <c r="AA184" i="2"/>
  <c r="AC184" i="2"/>
  <c r="A185" i="2"/>
  <c r="B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Q185" i="2"/>
  <c r="R185" i="2"/>
  <c r="S185" i="2"/>
  <c r="U185" i="2"/>
  <c r="V185" i="2"/>
  <c r="W185" i="2"/>
  <c r="X185" i="2"/>
  <c r="Y185" i="2"/>
  <c r="Z185" i="2"/>
  <c r="AA185" i="2"/>
  <c r="AC185" i="2"/>
  <c r="A186" i="2"/>
  <c r="B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Q186" i="2"/>
  <c r="R186" i="2"/>
  <c r="S186" i="2"/>
  <c r="U186" i="2"/>
  <c r="V186" i="2"/>
  <c r="W186" i="2"/>
  <c r="X186" i="2"/>
  <c r="Y186" i="2"/>
  <c r="Z186" i="2"/>
  <c r="AA186" i="2"/>
  <c r="AC186" i="2"/>
  <c r="A187" i="2"/>
  <c r="B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Q187" i="2"/>
  <c r="R187" i="2"/>
  <c r="S187" i="2"/>
  <c r="U187" i="2"/>
  <c r="V187" i="2"/>
  <c r="W187" i="2"/>
  <c r="X187" i="2"/>
  <c r="Y187" i="2"/>
  <c r="Z187" i="2"/>
  <c r="AA187" i="2"/>
  <c r="AC187" i="2"/>
  <c r="A188" i="2"/>
  <c r="B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Q188" i="2"/>
  <c r="R188" i="2"/>
  <c r="S188" i="2"/>
  <c r="U188" i="2"/>
  <c r="V188" i="2"/>
  <c r="W188" i="2"/>
  <c r="X188" i="2"/>
  <c r="Y188" i="2"/>
  <c r="Z188" i="2"/>
  <c r="AA188" i="2"/>
  <c r="AC188" i="2"/>
  <c r="A189" i="2"/>
  <c r="B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Q189" i="2"/>
  <c r="R189" i="2"/>
  <c r="S189" i="2"/>
  <c r="U189" i="2"/>
  <c r="V189" i="2"/>
  <c r="W189" i="2"/>
  <c r="X189" i="2"/>
  <c r="Y189" i="2"/>
  <c r="Z189" i="2"/>
  <c r="AA189" i="2"/>
  <c r="AC189" i="2"/>
  <c r="A190" i="2"/>
  <c r="B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Q190" i="2"/>
  <c r="R190" i="2"/>
  <c r="S190" i="2"/>
  <c r="U190" i="2"/>
  <c r="V190" i="2"/>
  <c r="W190" i="2"/>
  <c r="X190" i="2"/>
  <c r="Y190" i="2"/>
  <c r="Z190" i="2"/>
  <c r="AA190" i="2"/>
  <c r="AC190" i="2"/>
  <c r="A191" i="2"/>
  <c r="B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Q191" i="2"/>
  <c r="R191" i="2"/>
  <c r="S191" i="2"/>
  <c r="U191" i="2"/>
  <c r="V191" i="2"/>
  <c r="W191" i="2"/>
  <c r="X191" i="2"/>
  <c r="Y191" i="2"/>
  <c r="Z191" i="2"/>
  <c r="AA191" i="2"/>
  <c r="AC191" i="2"/>
  <c r="A192" i="2"/>
  <c r="B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Q192" i="2"/>
  <c r="R192" i="2"/>
  <c r="S192" i="2"/>
  <c r="U192" i="2"/>
  <c r="V192" i="2"/>
  <c r="W192" i="2"/>
  <c r="X192" i="2"/>
  <c r="Y192" i="2"/>
  <c r="Z192" i="2"/>
  <c r="AA192" i="2"/>
  <c r="AC192" i="2"/>
  <c r="A193" i="2"/>
  <c r="B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Q193" i="2"/>
  <c r="R193" i="2"/>
  <c r="S193" i="2"/>
  <c r="U193" i="2"/>
  <c r="V193" i="2"/>
  <c r="W193" i="2"/>
  <c r="X193" i="2"/>
  <c r="Y193" i="2"/>
  <c r="Z193" i="2"/>
  <c r="AA193" i="2"/>
  <c r="AC193" i="2"/>
  <c r="A194" i="2"/>
  <c r="B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Q194" i="2"/>
  <c r="R194" i="2"/>
  <c r="S194" i="2"/>
  <c r="U194" i="2"/>
  <c r="V194" i="2"/>
  <c r="W194" i="2"/>
  <c r="X194" i="2"/>
  <c r="Y194" i="2"/>
  <c r="Z194" i="2"/>
  <c r="AA194" i="2"/>
  <c r="AC194" i="2"/>
  <c r="A195" i="2"/>
  <c r="B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Q195" i="2"/>
  <c r="R195" i="2"/>
  <c r="S195" i="2"/>
  <c r="U195" i="2"/>
  <c r="V195" i="2"/>
  <c r="W195" i="2"/>
  <c r="X195" i="2"/>
  <c r="Y195" i="2"/>
  <c r="Z195" i="2"/>
  <c r="AA195" i="2"/>
  <c r="AC195" i="2"/>
  <c r="A196" i="2"/>
  <c r="B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Q196" i="2"/>
  <c r="R196" i="2"/>
  <c r="S196" i="2"/>
  <c r="U196" i="2"/>
  <c r="V196" i="2"/>
  <c r="W196" i="2"/>
  <c r="X196" i="2"/>
  <c r="Y196" i="2"/>
  <c r="Z196" i="2"/>
  <c r="AA196" i="2"/>
  <c r="AC196" i="2"/>
  <c r="A197" i="2"/>
  <c r="B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Q197" i="2"/>
  <c r="R197" i="2"/>
  <c r="S197" i="2"/>
  <c r="U197" i="2"/>
  <c r="V197" i="2"/>
  <c r="W197" i="2"/>
  <c r="X197" i="2"/>
  <c r="Y197" i="2"/>
  <c r="Z197" i="2"/>
  <c r="AA197" i="2"/>
  <c r="AC197" i="2"/>
  <c r="A198" i="2"/>
  <c r="B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Q198" i="2"/>
  <c r="R198" i="2"/>
  <c r="S198" i="2"/>
  <c r="U198" i="2"/>
  <c r="V198" i="2"/>
  <c r="W198" i="2"/>
  <c r="X198" i="2"/>
  <c r="Y198" i="2"/>
  <c r="Z198" i="2"/>
  <c r="AA198" i="2"/>
  <c r="AC198" i="2"/>
  <c r="A199" i="2"/>
  <c r="B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Q199" i="2"/>
  <c r="R199" i="2"/>
  <c r="S199" i="2"/>
  <c r="U199" i="2"/>
  <c r="V199" i="2"/>
  <c r="W199" i="2"/>
  <c r="X199" i="2"/>
  <c r="Y199" i="2"/>
  <c r="Z199" i="2"/>
  <c r="AA199" i="2"/>
  <c r="AC199" i="2"/>
  <c r="A200" i="2"/>
  <c r="B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Q200" i="2"/>
  <c r="R200" i="2"/>
  <c r="S200" i="2"/>
  <c r="U200" i="2"/>
  <c r="V200" i="2"/>
  <c r="W200" i="2"/>
  <c r="X200" i="2"/>
  <c r="Y200" i="2"/>
  <c r="Z200" i="2"/>
  <c r="AA200" i="2"/>
  <c r="AC200" i="2"/>
  <c r="A201" i="2"/>
  <c r="B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Q201" i="2"/>
  <c r="R201" i="2"/>
  <c r="S201" i="2"/>
  <c r="U201" i="2"/>
  <c r="V201" i="2"/>
  <c r="W201" i="2"/>
  <c r="X201" i="2"/>
  <c r="Y201" i="2"/>
  <c r="Z201" i="2"/>
  <c r="AA201" i="2"/>
  <c r="AC201" i="2"/>
  <c r="A202" i="2"/>
  <c r="B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Q202" i="2"/>
  <c r="R202" i="2"/>
  <c r="S202" i="2"/>
  <c r="U202" i="2"/>
  <c r="V202" i="2"/>
  <c r="W202" i="2"/>
  <c r="X202" i="2"/>
  <c r="Y202" i="2"/>
  <c r="Z202" i="2"/>
  <c r="AA202" i="2"/>
  <c r="AC202" i="2"/>
  <c r="A203" i="2"/>
  <c r="B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Q203" i="2"/>
  <c r="R203" i="2"/>
  <c r="S203" i="2"/>
  <c r="U203" i="2"/>
  <c r="V203" i="2"/>
  <c r="W203" i="2"/>
  <c r="X203" i="2"/>
  <c r="Y203" i="2"/>
  <c r="Z203" i="2"/>
  <c r="AA203" i="2"/>
  <c r="AC203" i="2"/>
  <c r="A204" i="2"/>
  <c r="B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Q204" i="2"/>
  <c r="R204" i="2"/>
  <c r="S204" i="2"/>
  <c r="U204" i="2"/>
  <c r="V204" i="2"/>
  <c r="W204" i="2"/>
  <c r="X204" i="2"/>
  <c r="Y204" i="2"/>
  <c r="Z204" i="2"/>
  <c r="AA204" i="2"/>
  <c r="AC204" i="2"/>
  <c r="A205" i="2"/>
  <c r="B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Q205" i="2"/>
  <c r="R205" i="2"/>
  <c r="S205" i="2"/>
  <c r="U205" i="2"/>
  <c r="V205" i="2"/>
  <c r="W205" i="2"/>
  <c r="X205" i="2"/>
  <c r="Y205" i="2"/>
  <c r="Z205" i="2"/>
  <c r="AA205" i="2"/>
  <c r="AC205" i="2"/>
  <c r="A206" i="2"/>
  <c r="B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Q206" i="2"/>
  <c r="R206" i="2"/>
  <c r="S206" i="2"/>
  <c r="U206" i="2"/>
  <c r="V206" i="2"/>
  <c r="W206" i="2"/>
  <c r="X206" i="2"/>
  <c r="Y206" i="2"/>
  <c r="Z206" i="2"/>
  <c r="AA206" i="2"/>
  <c r="AC206" i="2"/>
  <c r="A207" i="2"/>
  <c r="B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Q207" i="2"/>
  <c r="R207" i="2"/>
  <c r="S207" i="2"/>
  <c r="U207" i="2"/>
  <c r="V207" i="2"/>
  <c r="W207" i="2"/>
  <c r="X207" i="2"/>
  <c r="Y207" i="2"/>
  <c r="Z207" i="2"/>
  <c r="AA207" i="2"/>
  <c r="AC207" i="2"/>
  <c r="A208" i="2"/>
  <c r="B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Q208" i="2"/>
  <c r="R208" i="2"/>
  <c r="S208" i="2"/>
  <c r="U208" i="2"/>
  <c r="V208" i="2"/>
  <c r="W208" i="2"/>
  <c r="X208" i="2"/>
  <c r="Y208" i="2"/>
  <c r="Z208" i="2"/>
  <c r="AA208" i="2"/>
  <c r="AC208" i="2"/>
  <c r="A209" i="2"/>
  <c r="B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Q209" i="2"/>
  <c r="R209" i="2"/>
  <c r="S209" i="2"/>
  <c r="U209" i="2"/>
  <c r="V209" i="2"/>
  <c r="W209" i="2"/>
  <c r="X209" i="2"/>
  <c r="Y209" i="2"/>
  <c r="Z209" i="2"/>
  <c r="AA209" i="2"/>
  <c r="AC209" i="2"/>
  <c r="A210" i="2"/>
  <c r="B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Q210" i="2"/>
  <c r="R210" i="2"/>
  <c r="S210" i="2"/>
  <c r="U210" i="2"/>
  <c r="V210" i="2"/>
  <c r="W210" i="2"/>
  <c r="X210" i="2"/>
  <c r="Y210" i="2"/>
  <c r="Z210" i="2"/>
  <c r="AA210" i="2"/>
  <c r="AC210" i="2"/>
  <c r="A211" i="2"/>
  <c r="B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Q211" i="2"/>
  <c r="R211" i="2"/>
  <c r="S211" i="2"/>
  <c r="U211" i="2"/>
  <c r="V211" i="2"/>
  <c r="W211" i="2"/>
  <c r="X211" i="2"/>
  <c r="Y211" i="2"/>
  <c r="Z211" i="2"/>
  <c r="AA211" i="2"/>
  <c r="AC211" i="2"/>
  <c r="A212" i="2"/>
  <c r="B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Q212" i="2"/>
  <c r="R212" i="2"/>
  <c r="S212" i="2"/>
  <c r="U212" i="2"/>
  <c r="V212" i="2"/>
  <c r="W212" i="2"/>
  <c r="X212" i="2"/>
  <c r="Y212" i="2"/>
  <c r="Z212" i="2"/>
  <c r="AA212" i="2"/>
  <c r="AC212" i="2"/>
  <c r="A213" i="2"/>
  <c r="B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Q213" i="2"/>
  <c r="R213" i="2"/>
  <c r="S213" i="2"/>
  <c r="U213" i="2"/>
  <c r="V213" i="2"/>
  <c r="W213" i="2"/>
  <c r="X213" i="2"/>
  <c r="Y213" i="2"/>
  <c r="Z213" i="2"/>
  <c r="AA213" i="2"/>
  <c r="AC213" i="2"/>
  <c r="A214" i="2"/>
  <c r="B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Q214" i="2"/>
  <c r="R214" i="2"/>
  <c r="S214" i="2"/>
  <c r="U214" i="2"/>
  <c r="V214" i="2"/>
  <c r="W214" i="2"/>
  <c r="X214" i="2"/>
  <c r="Y214" i="2"/>
  <c r="Z214" i="2"/>
  <c r="AA214" i="2"/>
  <c r="AC214" i="2"/>
  <c r="A215" i="2"/>
  <c r="B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Q215" i="2"/>
  <c r="R215" i="2"/>
  <c r="S215" i="2"/>
  <c r="U215" i="2"/>
  <c r="V215" i="2"/>
  <c r="W215" i="2"/>
  <c r="X215" i="2"/>
  <c r="Y215" i="2"/>
  <c r="Z215" i="2"/>
  <c r="AA215" i="2"/>
  <c r="AC215" i="2"/>
  <c r="A216" i="2"/>
  <c r="B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Q216" i="2"/>
  <c r="R216" i="2"/>
  <c r="S216" i="2"/>
  <c r="U216" i="2"/>
  <c r="V216" i="2"/>
  <c r="W216" i="2"/>
  <c r="X216" i="2"/>
  <c r="Y216" i="2"/>
  <c r="Z216" i="2"/>
  <c r="AA216" i="2"/>
  <c r="AC216" i="2"/>
  <c r="A217" i="2"/>
  <c r="B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Q217" i="2"/>
  <c r="R217" i="2"/>
  <c r="S217" i="2"/>
  <c r="U217" i="2"/>
  <c r="V217" i="2"/>
  <c r="W217" i="2"/>
  <c r="X217" i="2"/>
  <c r="Y217" i="2"/>
  <c r="Z217" i="2"/>
  <c r="AA217" i="2"/>
  <c r="AC217" i="2"/>
  <c r="A218" i="2"/>
  <c r="B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Q218" i="2"/>
  <c r="R218" i="2"/>
  <c r="S218" i="2"/>
  <c r="U218" i="2"/>
  <c r="V218" i="2"/>
  <c r="W218" i="2"/>
  <c r="X218" i="2"/>
  <c r="Y218" i="2"/>
  <c r="Z218" i="2"/>
  <c r="AA218" i="2"/>
  <c r="AC218" i="2"/>
  <c r="A219" i="2"/>
  <c r="B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Q219" i="2"/>
  <c r="R219" i="2"/>
  <c r="S219" i="2"/>
  <c r="U219" i="2"/>
  <c r="V219" i="2"/>
  <c r="W219" i="2"/>
  <c r="X219" i="2"/>
  <c r="Y219" i="2"/>
  <c r="Z219" i="2"/>
  <c r="AA219" i="2"/>
  <c r="AC219" i="2"/>
  <c r="A220" i="2"/>
  <c r="B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Q220" i="2"/>
  <c r="R220" i="2"/>
  <c r="S220" i="2"/>
  <c r="U220" i="2"/>
  <c r="V220" i="2"/>
  <c r="W220" i="2"/>
  <c r="X220" i="2"/>
  <c r="Y220" i="2"/>
  <c r="Z220" i="2"/>
  <c r="AA220" i="2"/>
  <c r="AC220" i="2"/>
  <c r="A221" i="2"/>
  <c r="B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Q221" i="2"/>
  <c r="R221" i="2"/>
  <c r="S221" i="2"/>
  <c r="U221" i="2"/>
  <c r="V221" i="2"/>
  <c r="W221" i="2"/>
  <c r="X221" i="2"/>
  <c r="Y221" i="2"/>
  <c r="Z221" i="2"/>
  <c r="AA221" i="2"/>
  <c r="AC221" i="2"/>
  <c r="A222" i="2"/>
  <c r="B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Q222" i="2"/>
  <c r="R222" i="2"/>
  <c r="S222" i="2"/>
  <c r="U222" i="2"/>
  <c r="V222" i="2"/>
  <c r="W222" i="2"/>
  <c r="X222" i="2"/>
  <c r="Y222" i="2"/>
  <c r="Z222" i="2"/>
  <c r="AA222" i="2"/>
  <c r="AC222" i="2"/>
  <c r="A223" i="2"/>
  <c r="B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Q223" i="2"/>
  <c r="R223" i="2"/>
  <c r="S223" i="2"/>
  <c r="U223" i="2"/>
  <c r="V223" i="2"/>
  <c r="W223" i="2"/>
  <c r="X223" i="2"/>
  <c r="Y223" i="2"/>
  <c r="Z223" i="2"/>
  <c r="AA223" i="2"/>
  <c r="AC223" i="2"/>
  <c r="A224" i="2"/>
  <c r="B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Q224" i="2"/>
  <c r="R224" i="2"/>
  <c r="S224" i="2"/>
  <c r="U224" i="2"/>
  <c r="V224" i="2"/>
  <c r="W224" i="2"/>
  <c r="X224" i="2"/>
  <c r="Y224" i="2"/>
  <c r="Z224" i="2"/>
  <c r="AA224" i="2"/>
  <c r="AC224" i="2"/>
  <c r="A225" i="2"/>
  <c r="B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Q225" i="2"/>
  <c r="R225" i="2"/>
  <c r="S225" i="2"/>
  <c r="U225" i="2"/>
  <c r="V225" i="2"/>
  <c r="W225" i="2"/>
  <c r="X225" i="2"/>
  <c r="Y225" i="2"/>
  <c r="Z225" i="2"/>
  <c r="AA225" i="2"/>
  <c r="AC225" i="2"/>
  <c r="A226" i="2"/>
  <c r="B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Q226" i="2"/>
  <c r="R226" i="2"/>
  <c r="S226" i="2"/>
  <c r="U226" i="2"/>
  <c r="V226" i="2"/>
  <c r="W226" i="2"/>
  <c r="X226" i="2"/>
  <c r="Y226" i="2"/>
  <c r="Z226" i="2"/>
  <c r="AA226" i="2"/>
  <c r="AC226" i="2"/>
  <c r="A227" i="2"/>
  <c r="B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Q227" i="2"/>
  <c r="R227" i="2"/>
  <c r="S227" i="2"/>
  <c r="U227" i="2"/>
  <c r="V227" i="2"/>
  <c r="W227" i="2"/>
  <c r="X227" i="2"/>
  <c r="Y227" i="2"/>
  <c r="Z227" i="2"/>
  <c r="AA227" i="2"/>
  <c r="AC227" i="2"/>
  <c r="A228" i="2"/>
  <c r="B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Q228" i="2"/>
  <c r="R228" i="2"/>
  <c r="S228" i="2"/>
  <c r="U228" i="2"/>
  <c r="V228" i="2"/>
  <c r="W228" i="2"/>
  <c r="X228" i="2"/>
  <c r="Y228" i="2"/>
  <c r="Z228" i="2"/>
  <c r="AA228" i="2"/>
  <c r="AC228" i="2"/>
  <c r="A229" i="2"/>
  <c r="B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Q229" i="2"/>
  <c r="R229" i="2"/>
  <c r="S229" i="2"/>
  <c r="U229" i="2"/>
  <c r="V229" i="2"/>
  <c r="W229" i="2"/>
  <c r="X229" i="2"/>
  <c r="Y229" i="2"/>
  <c r="Z229" i="2"/>
  <c r="AA229" i="2"/>
  <c r="AC229" i="2"/>
  <c r="A230" i="2"/>
  <c r="B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Q230" i="2"/>
  <c r="R230" i="2"/>
  <c r="S230" i="2"/>
  <c r="U230" i="2"/>
  <c r="V230" i="2"/>
  <c r="W230" i="2"/>
  <c r="X230" i="2"/>
  <c r="Y230" i="2"/>
  <c r="Z230" i="2"/>
  <c r="AA230" i="2"/>
  <c r="AC230" i="2"/>
  <c r="A231" i="2"/>
  <c r="B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Q231" i="2"/>
  <c r="R231" i="2"/>
  <c r="S231" i="2"/>
  <c r="U231" i="2"/>
  <c r="V231" i="2"/>
  <c r="W231" i="2"/>
  <c r="X231" i="2"/>
  <c r="Y231" i="2"/>
  <c r="Z231" i="2"/>
  <c r="AA231" i="2"/>
  <c r="AC231" i="2"/>
  <c r="A232" i="2"/>
  <c r="B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Q232" i="2"/>
  <c r="R232" i="2"/>
  <c r="S232" i="2"/>
  <c r="U232" i="2"/>
  <c r="V232" i="2"/>
  <c r="W232" i="2"/>
  <c r="X232" i="2"/>
  <c r="Y232" i="2"/>
  <c r="Z232" i="2"/>
  <c r="AA232" i="2"/>
  <c r="AC232" i="2"/>
  <c r="A233" i="2"/>
  <c r="B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Q233" i="2"/>
  <c r="R233" i="2"/>
  <c r="S233" i="2"/>
  <c r="U233" i="2"/>
  <c r="V233" i="2"/>
  <c r="W233" i="2"/>
  <c r="X233" i="2"/>
  <c r="Y233" i="2"/>
  <c r="Z233" i="2"/>
  <c r="AA233" i="2"/>
  <c r="AC233" i="2"/>
  <c r="A234" i="2"/>
  <c r="B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Q234" i="2"/>
  <c r="R234" i="2"/>
  <c r="S234" i="2"/>
  <c r="U234" i="2"/>
  <c r="V234" i="2"/>
  <c r="W234" i="2"/>
  <c r="X234" i="2"/>
  <c r="Y234" i="2"/>
  <c r="Z234" i="2"/>
  <c r="AA234" i="2"/>
  <c r="AC234" i="2"/>
  <c r="A235" i="2"/>
  <c r="B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Q235" i="2"/>
  <c r="R235" i="2"/>
  <c r="S235" i="2"/>
  <c r="U235" i="2"/>
  <c r="V235" i="2"/>
  <c r="W235" i="2"/>
  <c r="X235" i="2"/>
  <c r="Y235" i="2"/>
  <c r="Z235" i="2"/>
  <c r="AA235" i="2"/>
  <c r="AC235" i="2"/>
  <c r="A236" i="2"/>
  <c r="B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Q236" i="2"/>
  <c r="R236" i="2"/>
  <c r="S236" i="2"/>
  <c r="U236" i="2"/>
  <c r="V236" i="2"/>
  <c r="W236" i="2"/>
  <c r="X236" i="2"/>
  <c r="Y236" i="2"/>
  <c r="Z236" i="2"/>
  <c r="AA236" i="2"/>
  <c r="AC236" i="2"/>
  <c r="A237" i="2"/>
  <c r="B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Q237" i="2"/>
  <c r="R237" i="2"/>
  <c r="S237" i="2"/>
  <c r="U237" i="2"/>
  <c r="V237" i="2"/>
  <c r="W237" i="2"/>
  <c r="X237" i="2"/>
  <c r="Y237" i="2"/>
  <c r="Z237" i="2"/>
  <c r="AA237" i="2"/>
  <c r="AC237" i="2"/>
  <c r="A238" i="2"/>
  <c r="B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Q238" i="2"/>
  <c r="R238" i="2"/>
  <c r="S238" i="2"/>
  <c r="U238" i="2"/>
  <c r="V238" i="2"/>
  <c r="W238" i="2"/>
  <c r="X238" i="2"/>
  <c r="Y238" i="2"/>
  <c r="Z238" i="2"/>
  <c r="AA238" i="2"/>
  <c r="AC238" i="2"/>
  <c r="A239" i="2"/>
  <c r="B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Q239" i="2"/>
  <c r="R239" i="2"/>
  <c r="S239" i="2"/>
  <c r="U239" i="2"/>
  <c r="V239" i="2"/>
  <c r="W239" i="2"/>
  <c r="X239" i="2"/>
  <c r="Y239" i="2"/>
  <c r="Z239" i="2"/>
  <c r="AA239" i="2"/>
  <c r="AC239" i="2"/>
  <c r="A240" i="2"/>
  <c r="B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Q240" i="2"/>
  <c r="R240" i="2"/>
  <c r="S240" i="2"/>
  <c r="U240" i="2"/>
  <c r="V240" i="2"/>
  <c r="W240" i="2"/>
  <c r="X240" i="2"/>
  <c r="Y240" i="2"/>
  <c r="Z240" i="2"/>
  <c r="AA240" i="2"/>
  <c r="AC240" i="2"/>
  <c r="A241" i="2"/>
  <c r="B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Q241" i="2"/>
  <c r="R241" i="2"/>
  <c r="S241" i="2"/>
  <c r="U241" i="2"/>
  <c r="V241" i="2"/>
  <c r="W241" i="2"/>
  <c r="X241" i="2"/>
  <c r="Y241" i="2"/>
  <c r="Z241" i="2"/>
  <c r="AA241" i="2"/>
  <c r="AC241" i="2"/>
  <c r="A242" i="2"/>
  <c r="B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Q242" i="2"/>
  <c r="R242" i="2"/>
  <c r="S242" i="2"/>
  <c r="U242" i="2"/>
  <c r="V242" i="2"/>
  <c r="W242" i="2"/>
  <c r="X242" i="2"/>
  <c r="Y242" i="2"/>
  <c r="Z242" i="2"/>
  <c r="AA242" i="2"/>
  <c r="AC242" i="2"/>
  <c r="A243" i="2"/>
  <c r="B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Q243" i="2"/>
  <c r="R243" i="2"/>
  <c r="S243" i="2"/>
  <c r="U243" i="2"/>
  <c r="V243" i="2"/>
  <c r="W243" i="2"/>
  <c r="X243" i="2"/>
  <c r="Y243" i="2"/>
  <c r="Z243" i="2"/>
  <c r="AA243" i="2"/>
  <c r="AC243" i="2"/>
  <c r="A244" i="2"/>
  <c r="B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Q244" i="2"/>
  <c r="R244" i="2"/>
  <c r="S244" i="2"/>
  <c r="U244" i="2"/>
  <c r="V244" i="2"/>
  <c r="W244" i="2"/>
  <c r="X244" i="2"/>
  <c r="Y244" i="2"/>
  <c r="Z244" i="2"/>
  <c r="AA244" i="2"/>
  <c r="AC244" i="2"/>
  <c r="A245" i="2"/>
  <c r="B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Q245" i="2"/>
  <c r="R245" i="2"/>
  <c r="S245" i="2"/>
  <c r="U245" i="2"/>
  <c r="V245" i="2"/>
  <c r="W245" i="2"/>
  <c r="X245" i="2"/>
  <c r="Y245" i="2"/>
  <c r="Z245" i="2"/>
  <c r="AA245" i="2"/>
  <c r="AC245" i="2"/>
  <c r="A246" i="2"/>
  <c r="B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Q246" i="2"/>
  <c r="R246" i="2"/>
  <c r="S246" i="2"/>
  <c r="U246" i="2"/>
  <c r="V246" i="2"/>
  <c r="W246" i="2"/>
  <c r="X246" i="2"/>
  <c r="Y246" i="2"/>
  <c r="Z246" i="2"/>
  <c r="AA246" i="2"/>
  <c r="AC246" i="2"/>
  <c r="A247" i="2"/>
  <c r="B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Q247" i="2"/>
  <c r="R247" i="2"/>
  <c r="S247" i="2"/>
  <c r="U247" i="2"/>
  <c r="V247" i="2"/>
  <c r="W247" i="2"/>
  <c r="X247" i="2"/>
  <c r="Y247" i="2"/>
  <c r="Z247" i="2"/>
  <c r="AA247" i="2"/>
  <c r="AC247" i="2"/>
  <c r="A248" i="2"/>
  <c r="B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Q248" i="2"/>
  <c r="R248" i="2"/>
  <c r="S248" i="2"/>
  <c r="U248" i="2"/>
  <c r="V248" i="2"/>
  <c r="W248" i="2"/>
  <c r="X248" i="2"/>
  <c r="Y248" i="2"/>
  <c r="Z248" i="2"/>
  <c r="AA248" i="2"/>
  <c r="AC248" i="2"/>
  <c r="A249" i="2"/>
  <c r="B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Q249" i="2"/>
  <c r="R249" i="2"/>
  <c r="S249" i="2"/>
  <c r="U249" i="2"/>
  <c r="V249" i="2"/>
  <c r="W249" i="2"/>
  <c r="X249" i="2"/>
  <c r="Y249" i="2"/>
  <c r="Z249" i="2"/>
  <c r="AA249" i="2"/>
  <c r="AC249" i="2"/>
  <c r="A250" i="2"/>
  <c r="B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Q250" i="2"/>
  <c r="R250" i="2"/>
  <c r="S250" i="2"/>
  <c r="U250" i="2"/>
  <c r="V250" i="2"/>
  <c r="W250" i="2"/>
  <c r="X250" i="2"/>
  <c r="Y250" i="2"/>
  <c r="Z250" i="2"/>
  <c r="AA250" i="2"/>
  <c r="AC250" i="2"/>
  <c r="A251" i="2"/>
  <c r="B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Q251" i="2"/>
  <c r="R251" i="2"/>
  <c r="S251" i="2"/>
  <c r="U251" i="2"/>
  <c r="V251" i="2"/>
  <c r="W251" i="2"/>
  <c r="X251" i="2"/>
  <c r="Y251" i="2"/>
  <c r="Z251" i="2"/>
  <c r="AA251" i="2"/>
  <c r="AC251" i="2"/>
  <c r="A252" i="2"/>
  <c r="B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Q252" i="2"/>
  <c r="R252" i="2"/>
  <c r="S252" i="2"/>
  <c r="U252" i="2"/>
  <c r="V252" i="2"/>
  <c r="W252" i="2"/>
  <c r="X252" i="2"/>
  <c r="Y252" i="2"/>
  <c r="Z252" i="2"/>
  <c r="AA252" i="2"/>
  <c r="AC252" i="2"/>
  <c r="A253" i="2"/>
  <c r="B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Q253" i="2"/>
  <c r="R253" i="2"/>
  <c r="S253" i="2"/>
  <c r="U253" i="2"/>
  <c r="V253" i="2"/>
  <c r="W253" i="2"/>
  <c r="X253" i="2"/>
  <c r="Y253" i="2"/>
  <c r="Z253" i="2"/>
  <c r="AA253" i="2"/>
  <c r="AC253" i="2"/>
  <c r="A254" i="2"/>
  <c r="B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Q254" i="2"/>
  <c r="R254" i="2"/>
  <c r="S254" i="2"/>
  <c r="U254" i="2"/>
  <c r="V254" i="2"/>
  <c r="W254" i="2"/>
  <c r="X254" i="2"/>
  <c r="Y254" i="2"/>
  <c r="Z254" i="2"/>
  <c r="AA254" i="2"/>
  <c r="AC254" i="2"/>
  <c r="A255" i="2"/>
  <c r="B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Q255" i="2"/>
  <c r="R255" i="2"/>
  <c r="S255" i="2"/>
  <c r="U255" i="2"/>
  <c r="V255" i="2"/>
  <c r="W255" i="2"/>
  <c r="X255" i="2"/>
  <c r="Y255" i="2"/>
  <c r="Z255" i="2"/>
  <c r="AA255" i="2"/>
  <c r="AC255" i="2"/>
  <c r="A256" i="2"/>
  <c r="B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Q256" i="2"/>
  <c r="R256" i="2"/>
  <c r="S256" i="2"/>
  <c r="U256" i="2"/>
  <c r="V256" i="2"/>
  <c r="W256" i="2"/>
  <c r="X256" i="2"/>
  <c r="Y256" i="2"/>
  <c r="Z256" i="2"/>
  <c r="AA256" i="2"/>
  <c r="AC256" i="2"/>
  <c r="A257" i="2"/>
  <c r="B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Q257" i="2"/>
  <c r="R257" i="2"/>
  <c r="S257" i="2"/>
  <c r="U257" i="2"/>
  <c r="V257" i="2"/>
  <c r="W257" i="2"/>
  <c r="X257" i="2"/>
  <c r="Y257" i="2"/>
  <c r="Z257" i="2"/>
  <c r="AA257" i="2"/>
  <c r="AC257" i="2"/>
  <c r="A258" i="2"/>
  <c r="B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Q258" i="2"/>
  <c r="R258" i="2"/>
  <c r="S258" i="2"/>
  <c r="U258" i="2"/>
  <c r="V258" i="2"/>
  <c r="W258" i="2"/>
  <c r="X258" i="2"/>
  <c r="Y258" i="2"/>
  <c r="Z258" i="2"/>
  <c r="AA258" i="2"/>
  <c r="AC258" i="2"/>
  <c r="A259" i="2"/>
  <c r="B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Q259" i="2"/>
  <c r="R259" i="2"/>
  <c r="S259" i="2"/>
  <c r="U259" i="2"/>
  <c r="V259" i="2"/>
  <c r="W259" i="2"/>
  <c r="X259" i="2"/>
  <c r="Y259" i="2"/>
  <c r="Z259" i="2"/>
  <c r="AA259" i="2"/>
  <c r="AC259" i="2"/>
  <c r="A260" i="2"/>
  <c r="B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Q260" i="2"/>
  <c r="R260" i="2"/>
  <c r="S260" i="2"/>
  <c r="U260" i="2"/>
  <c r="V260" i="2"/>
  <c r="W260" i="2"/>
  <c r="X260" i="2"/>
  <c r="Y260" i="2"/>
  <c r="Z260" i="2"/>
  <c r="AA260" i="2"/>
  <c r="AC260" i="2"/>
  <c r="A261" i="2"/>
  <c r="B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Q261" i="2"/>
  <c r="R261" i="2"/>
  <c r="S261" i="2"/>
  <c r="U261" i="2"/>
  <c r="V261" i="2"/>
  <c r="W261" i="2"/>
  <c r="X261" i="2"/>
  <c r="Y261" i="2"/>
  <c r="Z261" i="2"/>
  <c r="AA261" i="2"/>
  <c r="AC261" i="2"/>
  <c r="A262" i="2"/>
  <c r="B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Q262" i="2"/>
  <c r="R262" i="2"/>
  <c r="S262" i="2"/>
  <c r="U262" i="2"/>
  <c r="V262" i="2"/>
  <c r="W262" i="2"/>
  <c r="X262" i="2"/>
  <c r="Y262" i="2"/>
  <c r="Z262" i="2"/>
  <c r="AA262" i="2"/>
  <c r="AC262" i="2"/>
  <c r="A263" i="2"/>
  <c r="B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Q263" i="2"/>
  <c r="R263" i="2"/>
  <c r="S263" i="2"/>
  <c r="U263" i="2"/>
  <c r="V263" i="2"/>
  <c r="W263" i="2"/>
  <c r="X263" i="2"/>
  <c r="Y263" i="2"/>
  <c r="Z263" i="2"/>
  <c r="AA263" i="2"/>
  <c r="AC263" i="2"/>
  <c r="A264" i="2"/>
  <c r="B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Q264" i="2"/>
  <c r="R264" i="2"/>
  <c r="S264" i="2"/>
  <c r="U264" i="2"/>
  <c r="V264" i="2"/>
  <c r="W264" i="2"/>
  <c r="X264" i="2"/>
  <c r="Y264" i="2"/>
  <c r="Z264" i="2"/>
  <c r="AA264" i="2"/>
  <c r="AC264" i="2"/>
  <c r="A265" i="2"/>
  <c r="B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Q265" i="2"/>
  <c r="R265" i="2"/>
  <c r="S265" i="2"/>
  <c r="U265" i="2"/>
  <c r="V265" i="2"/>
  <c r="W265" i="2"/>
  <c r="X265" i="2"/>
  <c r="Y265" i="2"/>
  <c r="Z265" i="2"/>
  <c r="AA265" i="2"/>
  <c r="AC265" i="2"/>
  <c r="A266" i="2"/>
  <c r="B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Q266" i="2"/>
  <c r="R266" i="2"/>
  <c r="S266" i="2"/>
  <c r="U266" i="2"/>
  <c r="V266" i="2"/>
  <c r="W266" i="2"/>
  <c r="X266" i="2"/>
  <c r="Y266" i="2"/>
  <c r="Z266" i="2"/>
  <c r="AA266" i="2"/>
  <c r="AC266" i="2"/>
  <c r="A267" i="2"/>
  <c r="B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Q267" i="2"/>
  <c r="R267" i="2"/>
  <c r="S267" i="2"/>
  <c r="U267" i="2"/>
  <c r="V267" i="2"/>
  <c r="W267" i="2"/>
  <c r="X267" i="2"/>
  <c r="Y267" i="2"/>
  <c r="Z267" i="2"/>
  <c r="AA267" i="2"/>
  <c r="AC267" i="2"/>
  <c r="A268" i="2"/>
  <c r="B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Q268" i="2"/>
  <c r="R268" i="2"/>
  <c r="S268" i="2"/>
  <c r="U268" i="2"/>
  <c r="V268" i="2"/>
  <c r="W268" i="2"/>
  <c r="X268" i="2"/>
  <c r="Y268" i="2"/>
  <c r="Z268" i="2"/>
  <c r="AA268" i="2"/>
  <c r="AC268" i="2"/>
  <c r="A269" i="2"/>
  <c r="B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Q269" i="2"/>
  <c r="R269" i="2"/>
  <c r="S269" i="2"/>
  <c r="U269" i="2"/>
  <c r="V269" i="2"/>
  <c r="W269" i="2"/>
  <c r="X269" i="2"/>
  <c r="Y269" i="2"/>
  <c r="Z269" i="2"/>
  <c r="AA269" i="2"/>
  <c r="AC269" i="2"/>
  <c r="A270" i="2"/>
  <c r="B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Q270" i="2"/>
  <c r="R270" i="2"/>
  <c r="S270" i="2"/>
  <c r="U270" i="2"/>
  <c r="V270" i="2"/>
  <c r="W270" i="2"/>
  <c r="X270" i="2"/>
  <c r="Y270" i="2"/>
  <c r="Z270" i="2"/>
  <c r="AA270" i="2"/>
  <c r="AC270" i="2"/>
  <c r="A271" i="2"/>
  <c r="B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Q271" i="2"/>
  <c r="R271" i="2"/>
  <c r="S271" i="2"/>
  <c r="U271" i="2"/>
  <c r="V271" i="2"/>
  <c r="W271" i="2"/>
  <c r="X271" i="2"/>
  <c r="Y271" i="2"/>
  <c r="Z271" i="2"/>
  <c r="AA271" i="2"/>
  <c r="AC271" i="2"/>
  <c r="A272" i="2"/>
  <c r="B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Q272" i="2"/>
  <c r="R272" i="2"/>
  <c r="S272" i="2"/>
  <c r="U272" i="2"/>
  <c r="V272" i="2"/>
  <c r="W272" i="2"/>
  <c r="X272" i="2"/>
  <c r="Y272" i="2"/>
  <c r="Z272" i="2"/>
  <c r="AA272" i="2"/>
  <c r="AC272" i="2"/>
  <c r="A273" i="2"/>
  <c r="B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Q273" i="2"/>
  <c r="R273" i="2"/>
  <c r="S273" i="2"/>
  <c r="U273" i="2"/>
  <c r="V273" i="2"/>
  <c r="W273" i="2"/>
  <c r="X273" i="2"/>
  <c r="Y273" i="2"/>
  <c r="Z273" i="2"/>
  <c r="AA273" i="2"/>
  <c r="AC273" i="2"/>
  <c r="A274" i="2"/>
  <c r="B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Q274" i="2"/>
  <c r="R274" i="2"/>
  <c r="S274" i="2"/>
  <c r="U274" i="2"/>
  <c r="V274" i="2"/>
  <c r="W274" i="2"/>
  <c r="X274" i="2"/>
  <c r="Y274" i="2"/>
  <c r="Z274" i="2"/>
  <c r="AA274" i="2"/>
  <c r="AC274" i="2"/>
  <c r="A275" i="2"/>
  <c r="B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Q275" i="2"/>
  <c r="R275" i="2"/>
  <c r="S275" i="2"/>
  <c r="U275" i="2"/>
  <c r="V275" i="2"/>
  <c r="W275" i="2"/>
  <c r="X275" i="2"/>
  <c r="Y275" i="2"/>
  <c r="Z275" i="2"/>
  <c r="AA275" i="2"/>
  <c r="AC275" i="2"/>
  <c r="A276" i="2"/>
  <c r="B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Q276" i="2"/>
  <c r="R276" i="2"/>
  <c r="S276" i="2"/>
  <c r="U276" i="2"/>
  <c r="V276" i="2"/>
  <c r="W276" i="2"/>
  <c r="X276" i="2"/>
  <c r="Y276" i="2"/>
  <c r="Z276" i="2"/>
  <c r="AA276" i="2"/>
  <c r="AC276" i="2"/>
  <c r="A277" i="2"/>
  <c r="B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Q277" i="2"/>
  <c r="R277" i="2"/>
  <c r="S277" i="2"/>
  <c r="U277" i="2"/>
  <c r="V277" i="2"/>
  <c r="W277" i="2"/>
  <c r="X277" i="2"/>
  <c r="Y277" i="2"/>
  <c r="Z277" i="2"/>
  <c r="AA277" i="2"/>
  <c r="AC277" i="2"/>
  <c r="A278" i="2"/>
  <c r="B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Q278" i="2"/>
  <c r="R278" i="2"/>
  <c r="S278" i="2"/>
  <c r="U278" i="2"/>
  <c r="V278" i="2"/>
  <c r="W278" i="2"/>
  <c r="X278" i="2"/>
  <c r="Y278" i="2"/>
  <c r="Z278" i="2"/>
  <c r="AA278" i="2"/>
  <c r="AC278" i="2"/>
  <c r="A279" i="2"/>
  <c r="B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Q279" i="2"/>
  <c r="R279" i="2"/>
  <c r="S279" i="2"/>
  <c r="U279" i="2"/>
  <c r="V279" i="2"/>
  <c r="W279" i="2"/>
  <c r="X279" i="2"/>
  <c r="Y279" i="2"/>
  <c r="Z279" i="2"/>
  <c r="AA279" i="2"/>
  <c r="AC279" i="2"/>
  <c r="A280" i="2"/>
  <c r="B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Q280" i="2"/>
  <c r="R280" i="2"/>
  <c r="S280" i="2"/>
  <c r="U280" i="2"/>
  <c r="V280" i="2"/>
  <c r="W280" i="2"/>
  <c r="X280" i="2"/>
  <c r="Y280" i="2"/>
  <c r="Z280" i="2"/>
  <c r="AA280" i="2"/>
  <c r="AC280" i="2"/>
  <c r="A281" i="2"/>
  <c r="B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Q281" i="2"/>
  <c r="R281" i="2"/>
  <c r="S281" i="2"/>
  <c r="U281" i="2"/>
  <c r="V281" i="2"/>
  <c r="W281" i="2"/>
  <c r="X281" i="2"/>
  <c r="Y281" i="2"/>
  <c r="Z281" i="2"/>
  <c r="AA281" i="2"/>
  <c r="AC281" i="2"/>
  <c r="A282" i="2"/>
  <c r="B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Q282" i="2"/>
  <c r="R282" i="2"/>
  <c r="S282" i="2"/>
  <c r="U282" i="2"/>
  <c r="V282" i="2"/>
  <c r="W282" i="2"/>
  <c r="X282" i="2"/>
  <c r="Y282" i="2"/>
  <c r="Z282" i="2"/>
  <c r="AA282" i="2"/>
  <c r="AC282" i="2"/>
  <c r="A283" i="2"/>
  <c r="B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Q283" i="2"/>
  <c r="R283" i="2"/>
  <c r="S283" i="2"/>
  <c r="U283" i="2"/>
  <c r="V283" i="2"/>
  <c r="W283" i="2"/>
  <c r="X283" i="2"/>
  <c r="Y283" i="2"/>
  <c r="Z283" i="2"/>
  <c r="AA283" i="2"/>
  <c r="AC283" i="2"/>
  <c r="A284" i="2"/>
  <c r="B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Q284" i="2"/>
  <c r="R284" i="2"/>
  <c r="S284" i="2"/>
  <c r="U284" i="2"/>
  <c r="V284" i="2"/>
  <c r="W284" i="2"/>
  <c r="X284" i="2"/>
  <c r="Y284" i="2"/>
  <c r="Z284" i="2"/>
  <c r="AA284" i="2"/>
  <c r="AC284" i="2"/>
  <c r="A285" i="2"/>
  <c r="B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Q285" i="2"/>
  <c r="R285" i="2"/>
  <c r="S285" i="2"/>
  <c r="U285" i="2"/>
  <c r="V285" i="2"/>
  <c r="W285" i="2"/>
  <c r="X285" i="2"/>
  <c r="Y285" i="2"/>
  <c r="Z285" i="2"/>
  <c r="AA285" i="2"/>
  <c r="AC285" i="2"/>
  <c r="A286" i="2"/>
  <c r="B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Q286" i="2"/>
  <c r="R286" i="2"/>
  <c r="S286" i="2"/>
  <c r="U286" i="2"/>
  <c r="V286" i="2"/>
  <c r="W286" i="2"/>
  <c r="X286" i="2"/>
  <c r="Y286" i="2"/>
  <c r="Z286" i="2"/>
  <c r="AA286" i="2"/>
  <c r="AC286" i="2"/>
  <c r="A287" i="2"/>
  <c r="B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Q287" i="2"/>
  <c r="R287" i="2"/>
  <c r="S287" i="2"/>
  <c r="U287" i="2"/>
  <c r="V287" i="2"/>
  <c r="W287" i="2"/>
  <c r="X287" i="2"/>
  <c r="Y287" i="2"/>
  <c r="Z287" i="2"/>
  <c r="AA287" i="2"/>
  <c r="AC287" i="2"/>
  <c r="A288" i="2"/>
  <c r="B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Q288" i="2"/>
  <c r="R288" i="2"/>
  <c r="S288" i="2"/>
  <c r="U288" i="2"/>
  <c r="V288" i="2"/>
  <c r="W288" i="2"/>
  <c r="X288" i="2"/>
  <c r="Y288" i="2"/>
  <c r="Z288" i="2"/>
  <c r="AA288" i="2"/>
  <c r="AC288" i="2"/>
  <c r="A289" i="2"/>
  <c r="B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Q289" i="2"/>
  <c r="R289" i="2"/>
  <c r="S289" i="2"/>
  <c r="U289" i="2"/>
  <c r="V289" i="2"/>
  <c r="W289" i="2"/>
  <c r="X289" i="2"/>
  <c r="Y289" i="2"/>
  <c r="Z289" i="2"/>
  <c r="AA289" i="2"/>
  <c r="AC289" i="2"/>
  <c r="A290" i="2"/>
  <c r="B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Q290" i="2"/>
  <c r="R290" i="2"/>
  <c r="S290" i="2"/>
  <c r="U290" i="2"/>
  <c r="V290" i="2"/>
  <c r="W290" i="2"/>
  <c r="X290" i="2"/>
  <c r="Y290" i="2"/>
  <c r="Z290" i="2"/>
  <c r="AA290" i="2"/>
  <c r="AC290" i="2"/>
  <c r="A291" i="2"/>
  <c r="B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Q291" i="2"/>
  <c r="R291" i="2"/>
  <c r="S291" i="2"/>
  <c r="U291" i="2"/>
  <c r="V291" i="2"/>
  <c r="W291" i="2"/>
  <c r="X291" i="2"/>
  <c r="Y291" i="2"/>
  <c r="Z291" i="2"/>
  <c r="AA291" i="2"/>
  <c r="AC291" i="2"/>
  <c r="A292" i="2"/>
  <c r="B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Q292" i="2"/>
  <c r="R292" i="2"/>
  <c r="S292" i="2"/>
  <c r="U292" i="2"/>
  <c r="V292" i="2"/>
  <c r="W292" i="2"/>
  <c r="X292" i="2"/>
  <c r="Y292" i="2"/>
  <c r="Z292" i="2"/>
  <c r="AA292" i="2"/>
  <c r="AC292" i="2"/>
  <c r="A293" i="2"/>
  <c r="B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Q293" i="2"/>
  <c r="R293" i="2"/>
  <c r="S293" i="2"/>
  <c r="U293" i="2"/>
  <c r="V293" i="2"/>
  <c r="W293" i="2"/>
  <c r="X293" i="2"/>
  <c r="Y293" i="2"/>
  <c r="Z293" i="2"/>
  <c r="AA293" i="2"/>
  <c r="AC293" i="2"/>
  <c r="A294" i="2"/>
  <c r="B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Q294" i="2"/>
  <c r="R294" i="2"/>
  <c r="S294" i="2"/>
  <c r="U294" i="2"/>
  <c r="V294" i="2"/>
  <c r="W294" i="2"/>
  <c r="X294" i="2"/>
  <c r="Y294" i="2"/>
  <c r="Z294" i="2"/>
  <c r="AA294" i="2"/>
  <c r="AC294" i="2"/>
  <c r="A295" i="2"/>
  <c r="B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Q295" i="2"/>
  <c r="R295" i="2"/>
  <c r="S295" i="2"/>
  <c r="U295" i="2"/>
  <c r="V295" i="2"/>
  <c r="W295" i="2"/>
  <c r="X295" i="2"/>
  <c r="Y295" i="2"/>
  <c r="Z295" i="2"/>
  <c r="AA295" i="2"/>
  <c r="AC295" i="2"/>
  <c r="A296" i="2"/>
  <c r="B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Q296" i="2"/>
  <c r="R296" i="2"/>
  <c r="S296" i="2"/>
  <c r="U296" i="2"/>
  <c r="V296" i="2"/>
  <c r="W296" i="2"/>
  <c r="X296" i="2"/>
  <c r="Y296" i="2"/>
  <c r="Z296" i="2"/>
  <c r="AA296" i="2"/>
  <c r="AC296" i="2"/>
  <c r="A297" i="2"/>
  <c r="B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Q297" i="2"/>
  <c r="R297" i="2"/>
  <c r="S297" i="2"/>
  <c r="U297" i="2"/>
  <c r="V297" i="2"/>
  <c r="W297" i="2"/>
  <c r="X297" i="2"/>
  <c r="Y297" i="2"/>
  <c r="Z297" i="2"/>
  <c r="AA297" i="2"/>
  <c r="AC297" i="2"/>
  <c r="A298" i="2"/>
  <c r="B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Q298" i="2"/>
  <c r="R298" i="2"/>
  <c r="S298" i="2"/>
  <c r="U298" i="2"/>
  <c r="V298" i="2"/>
  <c r="W298" i="2"/>
  <c r="X298" i="2"/>
  <c r="Y298" i="2"/>
  <c r="Z298" i="2"/>
  <c r="AA298" i="2"/>
  <c r="AC298" i="2"/>
  <c r="A299" i="2"/>
  <c r="B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Q299" i="2"/>
  <c r="R299" i="2"/>
  <c r="S299" i="2"/>
  <c r="U299" i="2"/>
  <c r="V299" i="2"/>
  <c r="W299" i="2"/>
  <c r="X299" i="2"/>
  <c r="Y299" i="2"/>
  <c r="Z299" i="2"/>
  <c r="AA299" i="2"/>
  <c r="AC299" i="2"/>
  <c r="A300" i="2"/>
  <c r="B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Q300" i="2"/>
  <c r="R300" i="2"/>
  <c r="S300" i="2"/>
  <c r="U300" i="2"/>
  <c r="V300" i="2"/>
  <c r="W300" i="2"/>
  <c r="X300" i="2"/>
  <c r="Y300" i="2"/>
  <c r="Z300" i="2"/>
  <c r="AA300" i="2"/>
  <c r="AC300" i="2"/>
  <c r="A301" i="2"/>
  <c r="B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Q301" i="2"/>
  <c r="R301" i="2"/>
  <c r="S301" i="2"/>
  <c r="U301" i="2"/>
  <c r="V301" i="2"/>
  <c r="W301" i="2"/>
  <c r="X301" i="2"/>
  <c r="Y301" i="2"/>
  <c r="Z301" i="2"/>
  <c r="AA301" i="2"/>
  <c r="AC301" i="2"/>
  <c r="A302" i="2"/>
  <c r="B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Q302" i="2"/>
  <c r="R302" i="2"/>
  <c r="S302" i="2"/>
  <c r="U302" i="2"/>
  <c r="V302" i="2"/>
  <c r="W302" i="2"/>
  <c r="X302" i="2"/>
  <c r="Y302" i="2"/>
  <c r="Z302" i="2"/>
  <c r="AA302" i="2"/>
  <c r="AC302" i="2"/>
  <c r="A303" i="2"/>
  <c r="B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Q303" i="2"/>
  <c r="R303" i="2"/>
  <c r="S303" i="2"/>
  <c r="U303" i="2"/>
  <c r="V303" i="2"/>
  <c r="W303" i="2"/>
  <c r="X303" i="2"/>
  <c r="Y303" i="2"/>
  <c r="Z303" i="2"/>
  <c r="AA303" i="2"/>
  <c r="AC303" i="2"/>
  <c r="A304" i="2"/>
  <c r="B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Q304" i="2"/>
  <c r="R304" i="2"/>
  <c r="S304" i="2"/>
  <c r="U304" i="2"/>
  <c r="V304" i="2"/>
  <c r="W304" i="2"/>
  <c r="X304" i="2"/>
  <c r="Y304" i="2"/>
  <c r="Z304" i="2"/>
  <c r="AA304" i="2"/>
  <c r="AC304" i="2"/>
  <c r="A305" i="2"/>
  <c r="B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Q305" i="2"/>
  <c r="R305" i="2"/>
  <c r="S305" i="2"/>
  <c r="U305" i="2"/>
  <c r="V305" i="2"/>
  <c r="W305" i="2"/>
  <c r="X305" i="2"/>
  <c r="Y305" i="2"/>
  <c r="Z305" i="2"/>
  <c r="AA305" i="2"/>
  <c r="AC305" i="2"/>
  <c r="A306" i="2"/>
  <c r="B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Q306" i="2"/>
  <c r="R306" i="2"/>
  <c r="S306" i="2"/>
  <c r="U306" i="2"/>
  <c r="V306" i="2"/>
  <c r="W306" i="2"/>
  <c r="X306" i="2"/>
  <c r="Y306" i="2"/>
  <c r="Z306" i="2"/>
  <c r="AA306" i="2"/>
  <c r="AC306" i="2"/>
  <c r="A307" i="2"/>
  <c r="B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Q307" i="2"/>
  <c r="R307" i="2"/>
  <c r="S307" i="2"/>
  <c r="U307" i="2"/>
  <c r="V307" i="2"/>
  <c r="W307" i="2"/>
  <c r="X307" i="2"/>
  <c r="Y307" i="2"/>
  <c r="Z307" i="2"/>
  <c r="AA307" i="2"/>
  <c r="AC307" i="2"/>
  <c r="A308" i="2"/>
  <c r="B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Q308" i="2"/>
  <c r="R308" i="2"/>
  <c r="S308" i="2"/>
  <c r="U308" i="2"/>
  <c r="V308" i="2"/>
  <c r="W308" i="2"/>
  <c r="X308" i="2"/>
  <c r="Y308" i="2"/>
  <c r="Z308" i="2"/>
  <c r="AA308" i="2"/>
  <c r="AC308" i="2"/>
  <c r="A309" i="2"/>
  <c r="B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Q309" i="2"/>
  <c r="R309" i="2"/>
  <c r="S309" i="2"/>
  <c r="U309" i="2"/>
  <c r="V309" i="2"/>
  <c r="W309" i="2"/>
  <c r="X309" i="2"/>
  <c r="Y309" i="2"/>
  <c r="Z309" i="2"/>
  <c r="AA309" i="2"/>
  <c r="AC309" i="2"/>
  <c r="A310" i="2"/>
  <c r="B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Q310" i="2"/>
  <c r="R310" i="2"/>
  <c r="S310" i="2"/>
  <c r="U310" i="2"/>
  <c r="V310" i="2"/>
  <c r="W310" i="2"/>
  <c r="X310" i="2"/>
  <c r="Y310" i="2"/>
  <c r="Z310" i="2"/>
  <c r="AA310" i="2"/>
  <c r="AC310" i="2"/>
  <c r="A311" i="2"/>
  <c r="B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Q311" i="2"/>
  <c r="R311" i="2"/>
  <c r="S311" i="2"/>
  <c r="U311" i="2"/>
  <c r="V311" i="2"/>
  <c r="W311" i="2"/>
  <c r="X311" i="2"/>
  <c r="Y311" i="2"/>
  <c r="Z311" i="2"/>
  <c r="AA311" i="2"/>
  <c r="AC311" i="2"/>
  <c r="A312" i="2"/>
  <c r="B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Q312" i="2"/>
  <c r="R312" i="2"/>
  <c r="S312" i="2"/>
  <c r="U312" i="2"/>
  <c r="V312" i="2"/>
  <c r="W312" i="2"/>
  <c r="X312" i="2"/>
  <c r="Y312" i="2"/>
  <c r="Z312" i="2"/>
  <c r="AA312" i="2"/>
  <c r="AC312" i="2"/>
  <c r="A313" i="2"/>
  <c r="B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Q313" i="2"/>
  <c r="R313" i="2"/>
  <c r="S313" i="2"/>
  <c r="U313" i="2"/>
  <c r="V313" i="2"/>
  <c r="W313" i="2"/>
  <c r="X313" i="2"/>
  <c r="Y313" i="2"/>
  <c r="Z313" i="2"/>
  <c r="AA313" i="2"/>
  <c r="AC313" i="2"/>
  <c r="A314" i="2"/>
  <c r="B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Q314" i="2"/>
  <c r="R314" i="2"/>
  <c r="S314" i="2"/>
  <c r="U314" i="2"/>
  <c r="V314" i="2"/>
  <c r="W314" i="2"/>
  <c r="X314" i="2"/>
  <c r="Y314" i="2"/>
  <c r="Z314" i="2"/>
  <c r="AA314" i="2"/>
  <c r="AC314" i="2"/>
  <c r="A315" i="2"/>
  <c r="B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Q315" i="2"/>
  <c r="R315" i="2"/>
  <c r="S315" i="2"/>
  <c r="U315" i="2"/>
  <c r="V315" i="2"/>
  <c r="W315" i="2"/>
  <c r="X315" i="2"/>
  <c r="Y315" i="2"/>
  <c r="Z315" i="2"/>
  <c r="AA315" i="2"/>
  <c r="AC315" i="2"/>
  <c r="A316" i="2"/>
  <c r="B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Q316" i="2"/>
  <c r="R316" i="2"/>
  <c r="S316" i="2"/>
  <c r="U316" i="2"/>
  <c r="V316" i="2"/>
  <c r="W316" i="2"/>
  <c r="X316" i="2"/>
  <c r="Y316" i="2"/>
  <c r="Z316" i="2"/>
  <c r="AA316" i="2"/>
  <c r="AC316" i="2"/>
  <c r="A317" i="2"/>
  <c r="B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Q317" i="2"/>
  <c r="R317" i="2"/>
  <c r="S317" i="2"/>
  <c r="U317" i="2"/>
  <c r="V317" i="2"/>
  <c r="W317" i="2"/>
  <c r="X317" i="2"/>
  <c r="Y317" i="2"/>
  <c r="Z317" i="2"/>
  <c r="AA317" i="2"/>
  <c r="AC317" i="2"/>
  <c r="A318" i="2"/>
  <c r="B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Q318" i="2"/>
  <c r="R318" i="2"/>
  <c r="S318" i="2"/>
  <c r="U318" i="2"/>
  <c r="V318" i="2"/>
  <c r="W318" i="2"/>
  <c r="X318" i="2"/>
  <c r="Y318" i="2"/>
  <c r="Z318" i="2"/>
  <c r="AA318" i="2"/>
  <c r="AC318" i="2"/>
  <c r="A319" i="2"/>
  <c r="B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Q319" i="2"/>
  <c r="R319" i="2"/>
  <c r="S319" i="2"/>
  <c r="U319" i="2"/>
  <c r="V319" i="2"/>
  <c r="W319" i="2"/>
  <c r="X319" i="2"/>
  <c r="Y319" i="2"/>
  <c r="Z319" i="2"/>
  <c r="AA319" i="2"/>
  <c r="AC319" i="2"/>
  <c r="A320" i="2"/>
  <c r="B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Q320" i="2"/>
  <c r="R320" i="2"/>
  <c r="S320" i="2"/>
  <c r="U320" i="2"/>
  <c r="V320" i="2"/>
  <c r="W320" i="2"/>
  <c r="X320" i="2"/>
  <c r="Y320" i="2"/>
  <c r="Z320" i="2"/>
  <c r="AA320" i="2"/>
  <c r="AC320" i="2"/>
  <c r="A321" i="2"/>
  <c r="B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Q321" i="2"/>
  <c r="R321" i="2"/>
  <c r="S321" i="2"/>
  <c r="U321" i="2"/>
  <c r="V321" i="2"/>
  <c r="W321" i="2"/>
  <c r="X321" i="2"/>
  <c r="Y321" i="2"/>
  <c r="Z321" i="2"/>
  <c r="AA321" i="2"/>
  <c r="AC321" i="2"/>
  <c r="A322" i="2"/>
  <c r="B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Q322" i="2"/>
  <c r="R322" i="2"/>
  <c r="S322" i="2"/>
  <c r="U322" i="2"/>
  <c r="V322" i="2"/>
  <c r="W322" i="2"/>
  <c r="X322" i="2"/>
  <c r="Y322" i="2"/>
  <c r="Z322" i="2"/>
  <c r="AA322" i="2"/>
  <c r="AC322" i="2"/>
  <c r="A323" i="2"/>
  <c r="B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Q323" i="2"/>
  <c r="R323" i="2"/>
  <c r="S323" i="2"/>
  <c r="U323" i="2"/>
  <c r="V323" i="2"/>
  <c r="W323" i="2"/>
  <c r="X323" i="2"/>
  <c r="Y323" i="2"/>
  <c r="Z323" i="2"/>
  <c r="AA323" i="2"/>
  <c r="AC323" i="2"/>
  <c r="A324" i="2"/>
  <c r="B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Q324" i="2"/>
  <c r="R324" i="2"/>
  <c r="S324" i="2"/>
  <c r="U324" i="2"/>
  <c r="V324" i="2"/>
  <c r="W324" i="2"/>
  <c r="X324" i="2"/>
  <c r="Y324" i="2"/>
  <c r="Z324" i="2"/>
  <c r="AA324" i="2"/>
  <c r="AC324" i="2"/>
  <c r="A325" i="2"/>
  <c r="B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Q325" i="2"/>
  <c r="R325" i="2"/>
  <c r="S325" i="2"/>
  <c r="U325" i="2"/>
  <c r="V325" i="2"/>
  <c r="W325" i="2"/>
  <c r="X325" i="2"/>
  <c r="Y325" i="2"/>
  <c r="Z325" i="2"/>
  <c r="AA325" i="2"/>
  <c r="AC325" i="2"/>
  <c r="A326" i="2"/>
  <c r="B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Q326" i="2"/>
  <c r="R326" i="2"/>
  <c r="S326" i="2"/>
  <c r="U326" i="2"/>
  <c r="V326" i="2"/>
  <c r="W326" i="2"/>
  <c r="X326" i="2"/>
  <c r="Y326" i="2"/>
  <c r="Z326" i="2"/>
  <c r="AA326" i="2"/>
  <c r="AC326" i="2"/>
  <c r="A327" i="2"/>
  <c r="B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Q327" i="2"/>
  <c r="R327" i="2"/>
  <c r="S327" i="2"/>
  <c r="U327" i="2"/>
  <c r="V327" i="2"/>
  <c r="W327" i="2"/>
  <c r="X327" i="2"/>
  <c r="Y327" i="2"/>
  <c r="Z327" i="2"/>
  <c r="AA327" i="2"/>
  <c r="AC327" i="2"/>
  <c r="A328" i="2"/>
  <c r="B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Q328" i="2"/>
  <c r="R328" i="2"/>
  <c r="S328" i="2"/>
  <c r="U328" i="2"/>
  <c r="V328" i="2"/>
  <c r="W328" i="2"/>
  <c r="X328" i="2"/>
  <c r="Y328" i="2"/>
  <c r="Z328" i="2"/>
  <c r="AA328" i="2"/>
  <c r="AC328" i="2"/>
  <c r="A329" i="2"/>
  <c r="B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Q329" i="2"/>
  <c r="R329" i="2"/>
  <c r="S329" i="2"/>
  <c r="U329" i="2"/>
  <c r="V329" i="2"/>
  <c r="W329" i="2"/>
  <c r="X329" i="2"/>
  <c r="Y329" i="2"/>
  <c r="Z329" i="2"/>
  <c r="AA329" i="2"/>
  <c r="AC329" i="2"/>
  <c r="A330" i="2"/>
  <c r="B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Q330" i="2"/>
  <c r="R330" i="2"/>
  <c r="S330" i="2"/>
  <c r="U330" i="2"/>
  <c r="V330" i="2"/>
  <c r="W330" i="2"/>
  <c r="X330" i="2"/>
  <c r="Y330" i="2"/>
  <c r="Z330" i="2"/>
  <c r="AA330" i="2"/>
  <c r="AC330" i="2"/>
  <c r="A331" i="2"/>
  <c r="B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Q331" i="2"/>
  <c r="R331" i="2"/>
  <c r="S331" i="2"/>
  <c r="U331" i="2"/>
  <c r="V331" i="2"/>
  <c r="W331" i="2"/>
  <c r="X331" i="2"/>
  <c r="Y331" i="2"/>
  <c r="Z331" i="2"/>
  <c r="AA331" i="2"/>
  <c r="AC331" i="2"/>
  <c r="A332" i="2"/>
  <c r="B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Q332" i="2"/>
  <c r="R332" i="2"/>
  <c r="S332" i="2"/>
  <c r="U332" i="2"/>
  <c r="V332" i="2"/>
  <c r="W332" i="2"/>
  <c r="X332" i="2"/>
  <c r="Y332" i="2"/>
  <c r="Z332" i="2"/>
  <c r="AA332" i="2"/>
  <c r="AC332" i="2"/>
  <c r="A333" i="2"/>
  <c r="B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Q333" i="2"/>
  <c r="R333" i="2"/>
  <c r="S333" i="2"/>
  <c r="U333" i="2"/>
  <c r="V333" i="2"/>
  <c r="W333" i="2"/>
  <c r="X333" i="2"/>
  <c r="Y333" i="2"/>
  <c r="Z333" i="2"/>
  <c r="AA333" i="2"/>
  <c r="AC333" i="2"/>
  <c r="A334" i="2"/>
  <c r="B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Q334" i="2"/>
  <c r="R334" i="2"/>
  <c r="S334" i="2"/>
  <c r="U334" i="2"/>
  <c r="V334" i="2"/>
  <c r="W334" i="2"/>
  <c r="X334" i="2"/>
  <c r="Y334" i="2"/>
  <c r="Z334" i="2"/>
  <c r="AA334" i="2"/>
  <c r="AC334" i="2"/>
  <c r="A335" i="2"/>
  <c r="B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Q335" i="2"/>
  <c r="R335" i="2"/>
  <c r="S335" i="2"/>
  <c r="U335" i="2"/>
  <c r="V335" i="2"/>
  <c r="W335" i="2"/>
  <c r="X335" i="2"/>
  <c r="Y335" i="2"/>
  <c r="Z335" i="2"/>
  <c r="AA335" i="2"/>
  <c r="AC335" i="2"/>
  <c r="A336" i="2"/>
  <c r="B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Q336" i="2"/>
  <c r="R336" i="2"/>
  <c r="S336" i="2"/>
  <c r="U336" i="2"/>
  <c r="V336" i="2"/>
  <c r="W336" i="2"/>
  <c r="X336" i="2"/>
  <c r="Y336" i="2"/>
  <c r="Z336" i="2"/>
  <c r="AA336" i="2"/>
  <c r="AC336" i="2"/>
  <c r="A337" i="2"/>
  <c r="B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Q337" i="2"/>
  <c r="R337" i="2"/>
  <c r="S337" i="2"/>
  <c r="U337" i="2"/>
  <c r="V337" i="2"/>
  <c r="W337" i="2"/>
  <c r="X337" i="2"/>
  <c r="Y337" i="2"/>
  <c r="Z337" i="2"/>
  <c r="AA337" i="2"/>
  <c r="AC337" i="2"/>
  <c r="A338" i="2"/>
  <c r="B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Q338" i="2"/>
  <c r="R338" i="2"/>
  <c r="S338" i="2"/>
  <c r="U338" i="2"/>
  <c r="V338" i="2"/>
  <c r="W338" i="2"/>
  <c r="X338" i="2"/>
  <c r="Y338" i="2"/>
  <c r="Z338" i="2"/>
  <c r="AA338" i="2"/>
  <c r="AC338" i="2"/>
  <c r="A339" i="2"/>
  <c r="B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Q339" i="2"/>
  <c r="R339" i="2"/>
  <c r="S339" i="2"/>
  <c r="U339" i="2"/>
  <c r="V339" i="2"/>
  <c r="W339" i="2"/>
  <c r="X339" i="2"/>
  <c r="Y339" i="2"/>
  <c r="Z339" i="2"/>
  <c r="AA339" i="2"/>
  <c r="AC339" i="2"/>
  <c r="A340" i="2"/>
  <c r="B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Q340" i="2"/>
  <c r="R340" i="2"/>
  <c r="S340" i="2"/>
  <c r="U340" i="2"/>
  <c r="V340" i="2"/>
  <c r="W340" i="2"/>
  <c r="X340" i="2"/>
  <c r="Y340" i="2"/>
  <c r="Z340" i="2"/>
  <c r="AA340" i="2"/>
  <c r="AC340" i="2"/>
  <c r="A341" i="2"/>
  <c r="B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Q341" i="2"/>
  <c r="R341" i="2"/>
  <c r="S341" i="2"/>
  <c r="U341" i="2"/>
  <c r="V341" i="2"/>
  <c r="W341" i="2"/>
  <c r="X341" i="2"/>
  <c r="Y341" i="2"/>
  <c r="Z341" i="2"/>
  <c r="AA341" i="2"/>
  <c r="AC341" i="2"/>
  <c r="A342" i="2"/>
  <c r="B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Q342" i="2"/>
  <c r="R342" i="2"/>
  <c r="S342" i="2"/>
  <c r="U342" i="2"/>
  <c r="V342" i="2"/>
  <c r="W342" i="2"/>
  <c r="X342" i="2"/>
  <c r="Y342" i="2"/>
  <c r="Z342" i="2"/>
  <c r="AA342" i="2"/>
  <c r="AC342" i="2"/>
  <c r="A343" i="2"/>
  <c r="B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Q343" i="2"/>
  <c r="R343" i="2"/>
  <c r="S343" i="2"/>
  <c r="U343" i="2"/>
  <c r="V343" i="2"/>
  <c r="W343" i="2"/>
  <c r="X343" i="2"/>
  <c r="Y343" i="2"/>
  <c r="Z343" i="2"/>
  <c r="AA343" i="2"/>
  <c r="AC343" i="2"/>
  <c r="A344" i="2"/>
  <c r="B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Q344" i="2"/>
  <c r="R344" i="2"/>
  <c r="S344" i="2"/>
  <c r="U344" i="2"/>
  <c r="V344" i="2"/>
  <c r="W344" i="2"/>
  <c r="X344" i="2"/>
  <c r="Y344" i="2"/>
  <c r="Z344" i="2"/>
  <c r="AA344" i="2"/>
  <c r="AC344" i="2"/>
  <c r="A345" i="2"/>
  <c r="B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Q345" i="2"/>
  <c r="R345" i="2"/>
  <c r="S345" i="2"/>
  <c r="U345" i="2"/>
  <c r="V345" i="2"/>
  <c r="W345" i="2"/>
  <c r="X345" i="2"/>
  <c r="Y345" i="2"/>
  <c r="Z345" i="2"/>
  <c r="AA345" i="2"/>
  <c r="AC345" i="2"/>
  <c r="A346" i="2"/>
  <c r="B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Q346" i="2"/>
  <c r="R346" i="2"/>
  <c r="S346" i="2"/>
  <c r="U346" i="2"/>
  <c r="V346" i="2"/>
  <c r="W346" i="2"/>
  <c r="X346" i="2"/>
  <c r="Y346" i="2"/>
  <c r="Z346" i="2"/>
  <c r="AA346" i="2"/>
  <c r="AC346" i="2"/>
  <c r="A347" i="2"/>
  <c r="B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Q347" i="2"/>
  <c r="R347" i="2"/>
  <c r="S347" i="2"/>
  <c r="U347" i="2"/>
  <c r="V347" i="2"/>
  <c r="W347" i="2"/>
  <c r="X347" i="2"/>
  <c r="Y347" i="2"/>
  <c r="Z347" i="2"/>
  <c r="AA347" i="2"/>
  <c r="AC347" i="2"/>
  <c r="A348" i="2"/>
  <c r="B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Q348" i="2"/>
  <c r="R348" i="2"/>
  <c r="S348" i="2"/>
  <c r="U348" i="2"/>
  <c r="V348" i="2"/>
  <c r="W348" i="2"/>
  <c r="X348" i="2"/>
  <c r="Y348" i="2"/>
  <c r="Z348" i="2"/>
  <c r="AA348" i="2"/>
  <c r="AC348" i="2"/>
  <c r="A349" i="2"/>
  <c r="B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Q349" i="2"/>
  <c r="R349" i="2"/>
  <c r="S349" i="2"/>
  <c r="U349" i="2"/>
  <c r="V349" i="2"/>
  <c r="W349" i="2"/>
  <c r="X349" i="2"/>
  <c r="Y349" i="2"/>
  <c r="Z349" i="2"/>
  <c r="AA349" i="2"/>
  <c r="AC349" i="2"/>
  <c r="A350" i="2"/>
  <c r="B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Q350" i="2"/>
  <c r="R350" i="2"/>
  <c r="S350" i="2"/>
  <c r="U350" i="2"/>
  <c r="V350" i="2"/>
  <c r="W350" i="2"/>
  <c r="X350" i="2"/>
  <c r="Y350" i="2"/>
  <c r="Z350" i="2"/>
  <c r="AA350" i="2"/>
  <c r="AC350" i="2"/>
  <c r="A351" i="2"/>
  <c r="B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Q351" i="2"/>
  <c r="R351" i="2"/>
  <c r="S351" i="2"/>
  <c r="U351" i="2"/>
  <c r="V351" i="2"/>
  <c r="W351" i="2"/>
  <c r="X351" i="2"/>
  <c r="Y351" i="2"/>
  <c r="Z351" i="2"/>
  <c r="AA351" i="2"/>
  <c r="AC351" i="2"/>
  <c r="A352" i="2"/>
  <c r="B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Q352" i="2"/>
  <c r="R352" i="2"/>
  <c r="S352" i="2"/>
  <c r="U352" i="2"/>
  <c r="V352" i="2"/>
  <c r="W352" i="2"/>
  <c r="X352" i="2"/>
  <c r="Y352" i="2"/>
  <c r="Z352" i="2"/>
  <c r="AA352" i="2"/>
  <c r="AC352" i="2"/>
  <c r="A353" i="2"/>
  <c r="B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Q353" i="2"/>
  <c r="R353" i="2"/>
  <c r="S353" i="2"/>
  <c r="U353" i="2"/>
  <c r="V353" i="2"/>
  <c r="W353" i="2"/>
  <c r="X353" i="2"/>
  <c r="Y353" i="2"/>
  <c r="Z353" i="2"/>
  <c r="AA353" i="2"/>
  <c r="AC353" i="2"/>
  <c r="A354" i="2"/>
  <c r="B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Q354" i="2"/>
  <c r="R354" i="2"/>
  <c r="S354" i="2"/>
  <c r="U354" i="2"/>
  <c r="V354" i="2"/>
  <c r="W354" i="2"/>
  <c r="X354" i="2"/>
  <c r="Y354" i="2"/>
  <c r="Z354" i="2"/>
  <c r="AA354" i="2"/>
  <c r="AC354" i="2"/>
  <c r="A355" i="2"/>
  <c r="B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Q355" i="2"/>
  <c r="R355" i="2"/>
  <c r="S355" i="2"/>
  <c r="U355" i="2"/>
  <c r="V355" i="2"/>
  <c r="W355" i="2"/>
  <c r="X355" i="2"/>
  <c r="Y355" i="2"/>
  <c r="Z355" i="2"/>
  <c r="AA355" i="2"/>
  <c r="AC355" i="2"/>
  <c r="A356" i="2"/>
  <c r="B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Q356" i="2"/>
  <c r="R356" i="2"/>
  <c r="S356" i="2"/>
  <c r="U356" i="2"/>
  <c r="V356" i="2"/>
  <c r="W356" i="2"/>
  <c r="X356" i="2"/>
  <c r="Y356" i="2"/>
  <c r="Z356" i="2"/>
  <c r="AA356" i="2"/>
  <c r="AC356" i="2"/>
  <c r="A357" i="2"/>
  <c r="B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Q357" i="2"/>
  <c r="R357" i="2"/>
  <c r="S357" i="2"/>
  <c r="U357" i="2"/>
  <c r="V357" i="2"/>
  <c r="W357" i="2"/>
  <c r="X357" i="2"/>
  <c r="Y357" i="2"/>
  <c r="Z357" i="2"/>
  <c r="AA357" i="2"/>
  <c r="AC357" i="2"/>
  <c r="A358" i="2"/>
  <c r="B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Q358" i="2"/>
  <c r="R358" i="2"/>
  <c r="S358" i="2"/>
  <c r="U358" i="2"/>
  <c r="V358" i="2"/>
  <c r="W358" i="2"/>
  <c r="X358" i="2"/>
  <c r="Y358" i="2"/>
  <c r="Z358" i="2"/>
  <c r="AA358" i="2"/>
  <c r="AC358" i="2"/>
  <c r="A359" i="2"/>
  <c r="B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Q359" i="2"/>
  <c r="R359" i="2"/>
  <c r="S359" i="2"/>
  <c r="U359" i="2"/>
  <c r="V359" i="2"/>
  <c r="W359" i="2"/>
  <c r="X359" i="2"/>
  <c r="Y359" i="2"/>
  <c r="Z359" i="2"/>
  <c r="AA359" i="2"/>
  <c r="AC359" i="2"/>
  <c r="A360" i="2"/>
  <c r="B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Q360" i="2"/>
  <c r="R360" i="2"/>
  <c r="S360" i="2"/>
  <c r="U360" i="2"/>
  <c r="V360" i="2"/>
  <c r="W360" i="2"/>
  <c r="X360" i="2"/>
  <c r="Y360" i="2"/>
  <c r="Z360" i="2"/>
  <c r="AA360" i="2"/>
  <c r="AC360" i="2"/>
  <c r="A361" i="2"/>
  <c r="B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Q361" i="2"/>
  <c r="R361" i="2"/>
  <c r="S361" i="2"/>
  <c r="U361" i="2"/>
  <c r="V361" i="2"/>
  <c r="W361" i="2"/>
  <c r="X361" i="2"/>
  <c r="Y361" i="2"/>
  <c r="Z361" i="2"/>
  <c r="AA361" i="2"/>
  <c r="AC361" i="2"/>
  <c r="A362" i="2"/>
  <c r="B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Q362" i="2"/>
  <c r="R362" i="2"/>
  <c r="S362" i="2"/>
  <c r="U362" i="2"/>
  <c r="V362" i="2"/>
  <c r="W362" i="2"/>
  <c r="X362" i="2"/>
  <c r="Y362" i="2"/>
  <c r="Z362" i="2"/>
  <c r="AA362" i="2"/>
  <c r="AC362" i="2"/>
  <c r="A363" i="2"/>
  <c r="B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Q363" i="2"/>
  <c r="R363" i="2"/>
  <c r="S363" i="2"/>
  <c r="U363" i="2"/>
  <c r="V363" i="2"/>
  <c r="W363" i="2"/>
  <c r="X363" i="2"/>
  <c r="Y363" i="2"/>
  <c r="Z363" i="2"/>
  <c r="AA363" i="2"/>
  <c r="AC363" i="2"/>
  <c r="A364" i="2"/>
  <c r="B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Q364" i="2"/>
  <c r="R364" i="2"/>
  <c r="S364" i="2"/>
  <c r="U364" i="2"/>
  <c r="V364" i="2"/>
  <c r="W364" i="2"/>
  <c r="X364" i="2"/>
  <c r="Y364" i="2"/>
  <c r="Z364" i="2"/>
  <c r="AA364" i="2"/>
  <c r="AC364" i="2"/>
  <c r="A365" i="2"/>
  <c r="B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Q365" i="2"/>
  <c r="R365" i="2"/>
  <c r="S365" i="2"/>
  <c r="U365" i="2"/>
  <c r="V365" i="2"/>
  <c r="W365" i="2"/>
  <c r="X365" i="2"/>
  <c r="Y365" i="2"/>
  <c r="Z365" i="2"/>
  <c r="AA365" i="2"/>
  <c r="AC365" i="2"/>
  <c r="A366" i="2"/>
  <c r="B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Q366" i="2"/>
  <c r="R366" i="2"/>
  <c r="S366" i="2"/>
  <c r="U366" i="2"/>
  <c r="V366" i="2"/>
  <c r="W366" i="2"/>
  <c r="X366" i="2"/>
  <c r="Y366" i="2"/>
  <c r="Z366" i="2"/>
  <c r="AA366" i="2"/>
  <c r="AC366" i="2"/>
  <c r="A367" i="2"/>
  <c r="B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Q367" i="2"/>
  <c r="R367" i="2"/>
  <c r="S367" i="2"/>
  <c r="U367" i="2"/>
  <c r="V367" i="2"/>
  <c r="W367" i="2"/>
  <c r="X367" i="2"/>
  <c r="Y367" i="2"/>
  <c r="Z367" i="2"/>
  <c r="AA367" i="2"/>
  <c r="AC367" i="2"/>
  <c r="A368" i="2"/>
  <c r="B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Q368" i="2"/>
  <c r="R368" i="2"/>
  <c r="S368" i="2"/>
  <c r="U368" i="2"/>
  <c r="V368" i="2"/>
  <c r="W368" i="2"/>
  <c r="X368" i="2"/>
  <c r="Y368" i="2"/>
  <c r="Z368" i="2"/>
  <c r="AA368" i="2"/>
  <c r="AC368" i="2"/>
  <c r="A369" i="2"/>
  <c r="B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Q369" i="2"/>
  <c r="R369" i="2"/>
  <c r="S369" i="2"/>
  <c r="U369" i="2"/>
  <c r="V369" i="2"/>
  <c r="W369" i="2"/>
  <c r="X369" i="2"/>
  <c r="Y369" i="2"/>
  <c r="Z369" i="2"/>
  <c r="AA369" i="2"/>
  <c r="AC369" i="2"/>
  <c r="A370" i="2"/>
  <c r="X370" i="2"/>
  <c r="Q15" i="7"/>
  <c r="Q16" i="7"/>
  <c r="Q18" i="7"/>
  <c r="F20" i="7"/>
  <c r="H20" i="7"/>
  <c r="F21" i="7"/>
  <c r="H21" i="7"/>
  <c r="H22" i="7"/>
  <c r="H23" i="7"/>
  <c r="H24" i="7"/>
  <c r="H25" i="7"/>
  <c r="H26" i="7"/>
  <c r="H27" i="7"/>
  <c r="H28" i="7"/>
  <c r="Q28" i="7"/>
  <c r="H29" i="7"/>
  <c r="H41" i="7"/>
  <c r="C3" i="3"/>
  <c r="B14" i="3"/>
  <c r="B18" i="3"/>
  <c r="B25" i="3"/>
  <c r="C10" i="6"/>
  <c r="D10" i="6"/>
  <c r="E10" i="6"/>
  <c r="F10" i="6"/>
  <c r="G10" i="6"/>
  <c r="C11" i="6"/>
  <c r="D11" i="6"/>
  <c r="E11" i="6"/>
  <c r="F11" i="6"/>
  <c r="G11" i="6"/>
  <c r="C12" i="6"/>
  <c r="D12" i="6"/>
  <c r="E12" i="6"/>
  <c r="F12" i="6"/>
  <c r="G12" i="6"/>
  <c r="C13" i="6"/>
  <c r="D13" i="6"/>
  <c r="E13" i="6"/>
  <c r="F13" i="6"/>
  <c r="G13" i="6"/>
  <c r="C14" i="6"/>
  <c r="D14" i="6"/>
  <c r="E14" i="6"/>
  <c r="F14" i="6"/>
  <c r="G14" i="6"/>
  <c r="C15" i="6"/>
  <c r="D15" i="6"/>
  <c r="E15" i="6"/>
  <c r="F15" i="6"/>
  <c r="G15" i="6"/>
  <c r="C16" i="6"/>
  <c r="D16" i="6"/>
  <c r="E16" i="6"/>
  <c r="F16" i="6"/>
  <c r="G16" i="6"/>
  <c r="F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I32" i="6"/>
  <c r="J32" i="6"/>
  <c r="K32" i="6"/>
  <c r="L32" i="6"/>
  <c r="M32" i="6"/>
  <c r="N32" i="6"/>
  <c r="O32" i="6"/>
  <c r="P32" i="6"/>
  <c r="Q32" i="6"/>
  <c r="G33" i="6"/>
  <c r="E34" i="6"/>
  <c r="F34" i="6"/>
  <c r="G34" i="6"/>
  <c r="I36" i="6"/>
  <c r="J36" i="6"/>
  <c r="K36" i="6"/>
  <c r="L36" i="6"/>
  <c r="M36" i="6"/>
  <c r="N36" i="6"/>
  <c r="O36" i="6"/>
  <c r="P36" i="6"/>
  <c r="Q36" i="6"/>
  <c r="R36" i="6"/>
  <c r="I40" i="6"/>
  <c r="J40" i="6"/>
  <c r="K40" i="6"/>
  <c r="L40" i="6"/>
  <c r="M40" i="6"/>
  <c r="N40" i="6"/>
  <c r="O40" i="6"/>
  <c r="P40" i="6"/>
  <c r="Q40" i="6"/>
  <c r="R40" i="6"/>
  <c r="R42" i="6"/>
  <c r="R43" i="6"/>
  <c r="R44" i="6"/>
  <c r="F52" i="6"/>
  <c r="I52" i="6"/>
  <c r="J52" i="6"/>
  <c r="L52" i="6"/>
  <c r="E53" i="6"/>
  <c r="F53" i="6"/>
  <c r="G53" i="6"/>
  <c r="I53" i="6"/>
  <c r="K53" i="6"/>
  <c r="L53" i="6"/>
  <c r="E54" i="6"/>
  <c r="F54" i="6"/>
  <c r="G54" i="6"/>
  <c r="I54" i="6"/>
  <c r="K54" i="6"/>
  <c r="L54" i="6"/>
  <c r="E55" i="6"/>
  <c r="F55" i="6"/>
  <c r="G55" i="6"/>
  <c r="I55" i="6"/>
  <c r="K55" i="6"/>
  <c r="L55" i="6"/>
  <c r="E56" i="6"/>
  <c r="F56" i="6"/>
  <c r="G56" i="6"/>
  <c r="I56" i="6"/>
  <c r="K56" i="6"/>
  <c r="L56" i="6"/>
  <c r="E57" i="6"/>
  <c r="F57" i="6"/>
  <c r="G57" i="6"/>
  <c r="I57" i="6"/>
  <c r="K57" i="6"/>
  <c r="L57" i="6"/>
  <c r="E58" i="6"/>
  <c r="F58" i="6"/>
  <c r="G58" i="6"/>
  <c r="I58" i="6"/>
  <c r="K58" i="6"/>
  <c r="L58" i="6"/>
  <c r="N58" i="6"/>
  <c r="O58" i="6"/>
  <c r="P58" i="6"/>
  <c r="Q58" i="6"/>
  <c r="R58" i="6"/>
  <c r="S58" i="6"/>
  <c r="T58" i="6"/>
  <c r="U58" i="6"/>
  <c r="V58" i="6"/>
  <c r="G59" i="6"/>
  <c r="I59" i="6"/>
  <c r="E60" i="6"/>
  <c r="F60" i="6"/>
  <c r="G60" i="6"/>
  <c r="L61" i="6"/>
  <c r="L62" i="6"/>
  <c r="N62" i="6"/>
  <c r="O62" i="6"/>
  <c r="P62" i="6"/>
  <c r="Q62" i="6"/>
  <c r="R62" i="6"/>
  <c r="S62" i="6"/>
  <c r="T62" i="6"/>
  <c r="U62" i="6"/>
  <c r="V62" i="6"/>
  <c r="W62" i="6"/>
  <c r="N66" i="6"/>
  <c r="O66" i="6"/>
  <c r="P66" i="6"/>
  <c r="Q66" i="6"/>
  <c r="R66" i="6"/>
  <c r="S66" i="6"/>
  <c r="T66" i="6"/>
  <c r="U66" i="6"/>
  <c r="V66" i="6"/>
  <c r="W66" i="6"/>
  <c r="A3" i="5"/>
  <c r="B3" i="5"/>
  <c r="C3" i="5"/>
  <c r="D3" i="5"/>
  <c r="E3" i="5"/>
  <c r="F3" i="5"/>
  <c r="G3" i="5"/>
  <c r="H3" i="5"/>
  <c r="I3" i="5"/>
  <c r="J3" i="5"/>
  <c r="J4" i="5"/>
  <c r="K4" i="5"/>
  <c r="L4" i="5"/>
  <c r="M4" i="5"/>
  <c r="N4" i="5"/>
  <c r="O4" i="5"/>
  <c r="Q4" i="5"/>
  <c r="R4" i="5"/>
  <c r="S4" i="5"/>
  <c r="B5" i="5"/>
  <c r="D5" i="5"/>
  <c r="H6" i="5"/>
  <c r="K6" i="5"/>
  <c r="N6" i="5"/>
  <c r="R6" i="5"/>
  <c r="D8" i="5"/>
  <c r="E8" i="5"/>
  <c r="F8" i="5"/>
  <c r="G8" i="5"/>
  <c r="H8" i="5"/>
  <c r="I8" i="5"/>
  <c r="J8" i="5"/>
  <c r="K8" i="5"/>
  <c r="L8" i="5"/>
  <c r="M8" i="5"/>
  <c r="N8" i="5"/>
  <c r="O8" i="5"/>
  <c r="Q8" i="5"/>
  <c r="R8" i="5"/>
  <c r="S8" i="5"/>
  <c r="Z8" i="5"/>
  <c r="AA8" i="5"/>
  <c r="AC8" i="5"/>
  <c r="A10" i="5"/>
  <c r="B10" i="5"/>
  <c r="D10" i="5"/>
  <c r="E10" i="5"/>
  <c r="F10" i="5"/>
  <c r="G10" i="5"/>
  <c r="H10" i="5"/>
  <c r="I10" i="5"/>
  <c r="J10" i="5"/>
  <c r="K10" i="5"/>
  <c r="L10" i="5"/>
  <c r="M10" i="5"/>
  <c r="N10" i="5"/>
  <c r="O10" i="5"/>
  <c r="Q10" i="5"/>
  <c r="R10" i="5"/>
  <c r="S10" i="5"/>
  <c r="U10" i="5"/>
  <c r="V10" i="5"/>
  <c r="W10" i="5"/>
  <c r="X10" i="5"/>
  <c r="Y10" i="5"/>
  <c r="Z10" i="5"/>
  <c r="AA10" i="5"/>
  <c r="AC10" i="5"/>
  <c r="A11" i="5"/>
  <c r="B11" i="5"/>
  <c r="D11" i="5"/>
  <c r="E11" i="5"/>
  <c r="F11" i="5"/>
  <c r="G11" i="5"/>
  <c r="H11" i="5"/>
  <c r="I11" i="5"/>
  <c r="J11" i="5"/>
  <c r="K11" i="5"/>
  <c r="L11" i="5"/>
  <c r="M11" i="5"/>
  <c r="N11" i="5"/>
  <c r="O11" i="5"/>
  <c r="Q11" i="5"/>
  <c r="R11" i="5"/>
  <c r="S11" i="5"/>
  <c r="U11" i="5"/>
  <c r="V11" i="5"/>
  <c r="W11" i="5"/>
  <c r="X11" i="5"/>
  <c r="Y11" i="5"/>
  <c r="Z11" i="5"/>
  <c r="AA11" i="5"/>
  <c r="AC11" i="5"/>
  <c r="A12" i="5"/>
  <c r="B12" i="5"/>
  <c r="D12" i="5"/>
  <c r="E12" i="5"/>
  <c r="F12" i="5"/>
  <c r="G12" i="5"/>
  <c r="H12" i="5"/>
  <c r="I12" i="5"/>
  <c r="J12" i="5"/>
  <c r="K12" i="5"/>
  <c r="L12" i="5"/>
  <c r="M12" i="5"/>
  <c r="N12" i="5"/>
  <c r="O12" i="5"/>
  <c r="Q12" i="5"/>
  <c r="R12" i="5"/>
  <c r="S12" i="5"/>
  <c r="U12" i="5"/>
  <c r="V12" i="5"/>
  <c r="W12" i="5"/>
  <c r="X12" i="5"/>
  <c r="Y12" i="5"/>
  <c r="Z12" i="5"/>
  <c r="AA12" i="5"/>
  <c r="AC12" i="5"/>
  <c r="A13" i="5"/>
  <c r="B13" i="5"/>
  <c r="D13" i="5"/>
  <c r="E13" i="5"/>
  <c r="F13" i="5"/>
  <c r="G13" i="5"/>
  <c r="H13" i="5"/>
  <c r="I13" i="5"/>
  <c r="J13" i="5"/>
  <c r="K13" i="5"/>
  <c r="L13" i="5"/>
  <c r="M13" i="5"/>
  <c r="N13" i="5"/>
  <c r="O13" i="5"/>
  <c r="Q13" i="5"/>
  <c r="R13" i="5"/>
  <c r="S13" i="5"/>
  <c r="U13" i="5"/>
  <c r="V13" i="5"/>
  <c r="W13" i="5"/>
  <c r="X13" i="5"/>
  <c r="Y13" i="5"/>
  <c r="Z13" i="5"/>
  <c r="AA13" i="5"/>
  <c r="AC13" i="5"/>
  <c r="A14" i="5"/>
  <c r="B14" i="5"/>
  <c r="D14" i="5"/>
  <c r="E14" i="5"/>
  <c r="F14" i="5"/>
  <c r="G14" i="5"/>
  <c r="H14" i="5"/>
  <c r="I14" i="5"/>
  <c r="J14" i="5"/>
  <c r="K14" i="5"/>
  <c r="L14" i="5"/>
  <c r="M14" i="5"/>
  <c r="N14" i="5"/>
  <c r="O14" i="5"/>
  <c r="Q14" i="5"/>
  <c r="R14" i="5"/>
  <c r="S14" i="5"/>
  <c r="U14" i="5"/>
  <c r="V14" i="5"/>
  <c r="W14" i="5"/>
  <c r="X14" i="5"/>
  <c r="Y14" i="5"/>
  <c r="Z14" i="5"/>
  <c r="AA14" i="5"/>
  <c r="AC14" i="5"/>
  <c r="A15" i="5"/>
  <c r="B15" i="5"/>
  <c r="D15" i="5"/>
  <c r="E15" i="5"/>
  <c r="F15" i="5"/>
  <c r="G15" i="5"/>
  <c r="H15" i="5"/>
  <c r="I15" i="5"/>
  <c r="J15" i="5"/>
  <c r="K15" i="5"/>
  <c r="L15" i="5"/>
  <c r="M15" i="5"/>
  <c r="N15" i="5"/>
  <c r="O15" i="5"/>
  <c r="Q15" i="5"/>
  <c r="R15" i="5"/>
  <c r="S15" i="5"/>
  <c r="U15" i="5"/>
  <c r="V15" i="5"/>
  <c r="W15" i="5"/>
  <c r="X15" i="5"/>
  <c r="Y15" i="5"/>
  <c r="Z15" i="5"/>
  <c r="AA15" i="5"/>
  <c r="AC15" i="5"/>
  <c r="A16" i="5"/>
  <c r="B16" i="5"/>
  <c r="D16" i="5"/>
  <c r="E16" i="5"/>
  <c r="F16" i="5"/>
  <c r="G16" i="5"/>
  <c r="H16" i="5"/>
  <c r="I16" i="5"/>
  <c r="J16" i="5"/>
  <c r="K16" i="5"/>
  <c r="L16" i="5"/>
  <c r="M16" i="5"/>
  <c r="N16" i="5"/>
  <c r="O16" i="5"/>
  <c r="Q16" i="5"/>
  <c r="R16" i="5"/>
  <c r="S16" i="5"/>
  <c r="U16" i="5"/>
  <c r="V16" i="5"/>
  <c r="W16" i="5"/>
  <c r="X16" i="5"/>
  <c r="Y16" i="5"/>
  <c r="Z16" i="5"/>
  <c r="AA16" i="5"/>
  <c r="AC16" i="5"/>
  <c r="A17" i="5"/>
  <c r="B17" i="5"/>
  <c r="D17" i="5"/>
  <c r="E17" i="5"/>
  <c r="F17" i="5"/>
  <c r="G17" i="5"/>
  <c r="H17" i="5"/>
  <c r="I17" i="5"/>
  <c r="J17" i="5"/>
  <c r="K17" i="5"/>
  <c r="L17" i="5"/>
  <c r="M17" i="5"/>
  <c r="N17" i="5"/>
  <c r="O17" i="5"/>
  <c r="Q17" i="5"/>
  <c r="R17" i="5"/>
  <c r="S17" i="5"/>
  <c r="U17" i="5"/>
  <c r="V17" i="5"/>
  <c r="W17" i="5"/>
  <c r="X17" i="5"/>
  <c r="Y17" i="5"/>
  <c r="Z17" i="5"/>
  <c r="AA17" i="5"/>
  <c r="AC17" i="5"/>
  <c r="A18" i="5"/>
  <c r="B18" i="5"/>
  <c r="D18" i="5"/>
  <c r="E18" i="5"/>
  <c r="F18" i="5"/>
  <c r="G18" i="5"/>
  <c r="H18" i="5"/>
  <c r="I18" i="5"/>
  <c r="J18" i="5"/>
  <c r="K18" i="5"/>
  <c r="L18" i="5"/>
  <c r="M18" i="5"/>
  <c r="N18" i="5"/>
  <c r="O18" i="5"/>
  <c r="Q18" i="5"/>
  <c r="R18" i="5"/>
  <c r="S18" i="5"/>
  <c r="U18" i="5"/>
  <c r="V18" i="5"/>
  <c r="W18" i="5"/>
  <c r="X18" i="5"/>
  <c r="Y18" i="5"/>
  <c r="Z18" i="5"/>
  <c r="AA18" i="5"/>
  <c r="AC18" i="5"/>
  <c r="A19" i="5"/>
  <c r="B19" i="5"/>
  <c r="D19" i="5"/>
  <c r="E19" i="5"/>
  <c r="F19" i="5"/>
  <c r="G19" i="5"/>
  <c r="H19" i="5"/>
  <c r="I19" i="5"/>
  <c r="J19" i="5"/>
  <c r="K19" i="5"/>
  <c r="L19" i="5"/>
  <c r="M19" i="5"/>
  <c r="N19" i="5"/>
  <c r="O19" i="5"/>
  <c r="Q19" i="5"/>
  <c r="R19" i="5"/>
  <c r="S19" i="5"/>
  <c r="U19" i="5"/>
  <c r="V19" i="5"/>
  <c r="W19" i="5"/>
  <c r="X19" i="5"/>
  <c r="Y19" i="5"/>
  <c r="Z19" i="5"/>
  <c r="AA19" i="5"/>
  <c r="AC19" i="5"/>
  <c r="A20" i="5"/>
  <c r="B20" i="5"/>
  <c r="D20" i="5"/>
  <c r="E20" i="5"/>
  <c r="F20" i="5"/>
  <c r="G20" i="5"/>
  <c r="H20" i="5"/>
  <c r="I20" i="5"/>
  <c r="J20" i="5"/>
  <c r="K20" i="5"/>
  <c r="L20" i="5"/>
  <c r="M20" i="5"/>
  <c r="N20" i="5"/>
  <c r="O20" i="5"/>
  <c r="Q20" i="5"/>
  <c r="R20" i="5"/>
  <c r="S20" i="5"/>
  <c r="U20" i="5"/>
  <c r="V20" i="5"/>
  <c r="W20" i="5"/>
  <c r="X20" i="5"/>
  <c r="Y20" i="5"/>
  <c r="Z20" i="5"/>
  <c r="AA20" i="5"/>
  <c r="AC20" i="5"/>
  <c r="A21" i="5"/>
  <c r="B21" i="5"/>
  <c r="D21" i="5"/>
  <c r="E21" i="5"/>
  <c r="F21" i="5"/>
  <c r="G21" i="5"/>
  <c r="H21" i="5"/>
  <c r="I21" i="5"/>
  <c r="J21" i="5"/>
  <c r="K21" i="5"/>
  <c r="L21" i="5"/>
  <c r="M21" i="5"/>
  <c r="N21" i="5"/>
  <c r="O21" i="5"/>
  <c r="Q21" i="5"/>
  <c r="R21" i="5"/>
  <c r="S21" i="5"/>
  <c r="U21" i="5"/>
  <c r="V21" i="5"/>
  <c r="W21" i="5"/>
  <c r="X21" i="5"/>
  <c r="Y21" i="5"/>
  <c r="Z21" i="5"/>
  <c r="AA21" i="5"/>
  <c r="AC21" i="5"/>
  <c r="A22" i="5"/>
  <c r="B22" i="5"/>
  <c r="D22" i="5"/>
  <c r="E22" i="5"/>
  <c r="F22" i="5"/>
  <c r="G22" i="5"/>
  <c r="H22" i="5"/>
  <c r="I22" i="5"/>
  <c r="J22" i="5"/>
  <c r="K22" i="5"/>
  <c r="L22" i="5"/>
  <c r="M22" i="5"/>
  <c r="N22" i="5"/>
  <c r="O22" i="5"/>
  <c r="Q22" i="5"/>
  <c r="R22" i="5"/>
  <c r="S22" i="5"/>
  <c r="U22" i="5"/>
  <c r="V22" i="5"/>
  <c r="W22" i="5"/>
  <c r="X22" i="5"/>
  <c r="Y22" i="5"/>
  <c r="Z22" i="5"/>
  <c r="AA22" i="5"/>
  <c r="AC22" i="5"/>
  <c r="A23" i="5"/>
  <c r="B23" i="5"/>
  <c r="D23" i="5"/>
  <c r="E23" i="5"/>
  <c r="F23" i="5"/>
  <c r="G23" i="5"/>
  <c r="H23" i="5"/>
  <c r="I23" i="5"/>
  <c r="J23" i="5"/>
  <c r="K23" i="5"/>
  <c r="L23" i="5"/>
  <c r="M23" i="5"/>
  <c r="N23" i="5"/>
  <c r="O23" i="5"/>
  <c r="Q23" i="5"/>
  <c r="R23" i="5"/>
  <c r="S23" i="5"/>
  <c r="U23" i="5"/>
  <c r="V23" i="5"/>
  <c r="W23" i="5"/>
  <c r="X23" i="5"/>
  <c r="Y23" i="5"/>
  <c r="Z23" i="5"/>
  <c r="AA23" i="5"/>
  <c r="AC23" i="5"/>
  <c r="A24" i="5"/>
  <c r="B24" i="5"/>
  <c r="D24" i="5"/>
  <c r="E24" i="5"/>
  <c r="F24" i="5"/>
  <c r="G24" i="5"/>
  <c r="H24" i="5"/>
  <c r="I24" i="5"/>
  <c r="J24" i="5"/>
  <c r="K24" i="5"/>
  <c r="L24" i="5"/>
  <c r="M24" i="5"/>
  <c r="N24" i="5"/>
  <c r="O24" i="5"/>
  <c r="Q24" i="5"/>
  <c r="R24" i="5"/>
  <c r="S24" i="5"/>
  <c r="U24" i="5"/>
  <c r="V24" i="5"/>
  <c r="W24" i="5"/>
  <c r="X24" i="5"/>
  <c r="Y24" i="5"/>
  <c r="Z24" i="5"/>
  <c r="AA24" i="5"/>
  <c r="AC24" i="5"/>
  <c r="A25" i="5"/>
  <c r="B25" i="5"/>
  <c r="D25" i="5"/>
  <c r="E25" i="5"/>
  <c r="F25" i="5"/>
  <c r="G25" i="5"/>
  <c r="H25" i="5"/>
  <c r="I25" i="5"/>
  <c r="J25" i="5"/>
  <c r="K25" i="5"/>
  <c r="L25" i="5"/>
  <c r="M25" i="5"/>
  <c r="N25" i="5"/>
  <c r="O25" i="5"/>
  <c r="Q25" i="5"/>
  <c r="R25" i="5"/>
  <c r="S25" i="5"/>
  <c r="U25" i="5"/>
  <c r="V25" i="5"/>
  <c r="W25" i="5"/>
  <c r="X25" i="5"/>
  <c r="Y25" i="5"/>
  <c r="Z25" i="5"/>
  <c r="AA25" i="5"/>
  <c r="AC25" i="5"/>
  <c r="A26" i="5"/>
  <c r="B26" i="5"/>
  <c r="D26" i="5"/>
  <c r="E26" i="5"/>
  <c r="F26" i="5"/>
  <c r="G26" i="5"/>
  <c r="H26" i="5"/>
  <c r="I26" i="5"/>
  <c r="J26" i="5"/>
  <c r="K26" i="5"/>
  <c r="L26" i="5"/>
  <c r="M26" i="5"/>
  <c r="N26" i="5"/>
  <c r="O26" i="5"/>
  <c r="Q26" i="5"/>
  <c r="R26" i="5"/>
  <c r="S26" i="5"/>
  <c r="U26" i="5"/>
  <c r="V26" i="5"/>
  <c r="W26" i="5"/>
  <c r="X26" i="5"/>
  <c r="Y26" i="5"/>
  <c r="Z26" i="5"/>
  <c r="AA26" i="5"/>
  <c r="AC26" i="5"/>
  <c r="A27" i="5"/>
  <c r="B27" i="5"/>
  <c r="D27" i="5"/>
  <c r="E27" i="5"/>
  <c r="F27" i="5"/>
  <c r="G27" i="5"/>
  <c r="H27" i="5"/>
  <c r="I27" i="5"/>
  <c r="J27" i="5"/>
  <c r="K27" i="5"/>
  <c r="L27" i="5"/>
  <c r="M27" i="5"/>
  <c r="N27" i="5"/>
  <c r="O27" i="5"/>
  <c r="Q27" i="5"/>
  <c r="R27" i="5"/>
  <c r="S27" i="5"/>
  <c r="U27" i="5"/>
  <c r="V27" i="5"/>
  <c r="W27" i="5"/>
  <c r="X27" i="5"/>
  <c r="Y27" i="5"/>
  <c r="Z27" i="5"/>
  <c r="AA27" i="5"/>
  <c r="AC27" i="5"/>
  <c r="A28" i="5"/>
  <c r="B28" i="5"/>
  <c r="D28" i="5"/>
  <c r="E28" i="5"/>
  <c r="F28" i="5"/>
  <c r="G28" i="5"/>
  <c r="H28" i="5"/>
  <c r="I28" i="5"/>
  <c r="J28" i="5"/>
  <c r="K28" i="5"/>
  <c r="L28" i="5"/>
  <c r="M28" i="5"/>
  <c r="N28" i="5"/>
  <c r="O28" i="5"/>
  <c r="Q28" i="5"/>
  <c r="R28" i="5"/>
  <c r="S28" i="5"/>
  <c r="U28" i="5"/>
  <c r="V28" i="5"/>
  <c r="W28" i="5"/>
  <c r="X28" i="5"/>
  <c r="Y28" i="5"/>
  <c r="Z28" i="5"/>
  <c r="AA28" i="5"/>
  <c r="AC28" i="5"/>
  <c r="A29" i="5"/>
  <c r="B29" i="5"/>
  <c r="D29" i="5"/>
  <c r="E29" i="5"/>
  <c r="F29" i="5"/>
  <c r="G29" i="5"/>
  <c r="H29" i="5"/>
  <c r="I29" i="5"/>
  <c r="J29" i="5"/>
  <c r="K29" i="5"/>
  <c r="L29" i="5"/>
  <c r="M29" i="5"/>
  <c r="N29" i="5"/>
  <c r="O29" i="5"/>
  <c r="Q29" i="5"/>
  <c r="R29" i="5"/>
  <c r="S29" i="5"/>
  <c r="U29" i="5"/>
  <c r="V29" i="5"/>
  <c r="W29" i="5"/>
  <c r="X29" i="5"/>
  <c r="Y29" i="5"/>
  <c r="Z29" i="5"/>
  <c r="AA29" i="5"/>
  <c r="AC29" i="5"/>
  <c r="A30" i="5"/>
  <c r="B30" i="5"/>
  <c r="D30" i="5"/>
  <c r="E30" i="5"/>
  <c r="F30" i="5"/>
  <c r="G30" i="5"/>
  <c r="H30" i="5"/>
  <c r="I30" i="5"/>
  <c r="J30" i="5"/>
  <c r="K30" i="5"/>
  <c r="L30" i="5"/>
  <c r="M30" i="5"/>
  <c r="N30" i="5"/>
  <c r="O30" i="5"/>
  <c r="Q30" i="5"/>
  <c r="R30" i="5"/>
  <c r="S30" i="5"/>
  <c r="U30" i="5"/>
  <c r="V30" i="5"/>
  <c r="W30" i="5"/>
  <c r="X30" i="5"/>
  <c r="Y30" i="5"/>
  <c r="Z30" i="5"/>
  <c r="AA30" i="5"/>
  <c r="AC30" i="5"/>
  <c r="A31" i="5"/>
  <c r="B31" i="5"/>
  <c r="D31" i="5"/>
  <c r="E31" i="5"/>
  <c r="F31" i="5"/>
  <c r="G31" i="5"/>
  <c r="H31" i="5"/>
  <c r="I31" i="5"/>
  <c r="J31" i="5"/>
  <c r="K31" i="5"/>
  <c r="L31" i="5"/>
  <c r="M31" i="5"/>
  <c r="N31" i="5"/>
  <c r="O31" i="5"/>
  <c r="Q31" i="5"/>
  <c r="R31" i="5"/>
  <c r="S31" i="5"/>
  <c r="U31" i="5"/>
  <c r="V31" i="5"/>
  <c r="W31" i="5"/>
  <c r="X31" i="5"/>
  <c r="Y31" i="5"/>
  <c r="Z31" i="5"/>
  <c r="AA31" i="5"/>
  <c r="AC31" i="5"/>
  <c r="A32" i="5"/>
  <c r="B32" i="5"/>
  <c r="D32" i="5"/>
  <c r="E32" i="5"/>
  <c r="F32" i="5"/>
  <c r="G32" i="5"/>
  <c r="H32" i="5"/>
  <c r="I32" i="5"/>
  <c r="J32" i="5"/>
  <c r="K32" i="5"/>
  <c r="L32" i="5"/>
  <c r="M32" i="5"/>
  <c r="N32" i="5"/>
  <c r="O32" i="5"/>
  <c r="Q32" i="5"/>
  <c r="R32" i="5"/>
  <c r="S32" i="5"/>
  <c r="U32" i="5"/>
  <c r="V32" i="5"/>
  <c r="W32" i="5"/>
  <c r="X32" i="5"/>
  <c r="Y32" i="5"/>
  <c r="Z32" i="5"/>
  <c r="AA32" i="5"/>
  <c r="AC32" i="5"/>
  <c r="A33" i="5"/>
  <c r="B33" i="5"/>
  <c r="D33" i="5"/>
  <c r="E33" i="5"/>
  <c r="F33" i="5"/>
  <c r="G33" i="5"/>
  <c r="H33" i="5"/>
  <c r="I33" i="5"/>
  <c r="J33" i="5"/>
  <c r="K33" i="5"/>
  <c r="L33" i="5"/>
  <c r="M33" i="5"/>
  <c r="N33" i="5"/>
  <c r="O33" i="5"/>
  <c r="Q33" i="5"/>
  <c r="R33" i="5"/>
  <c r="S33" i="5"/>
  <c r="U33" i="5"/>
  <c r="V33" i="5"/>
  <c r="W33" i="5"/>
  <c r="X33" i="5"/>
  <c r="Y33" i="5"/>
  <c r="Z33" i="5"/>
  <c r="AA33" i="5"/>
  <c r="AC33" i="5"/>
  <c r="A34" i="5"/>
  <c r="B34" i="5"/>
  <c r="D34" i="5"/>
  <c r="E34" i="5"/>
  <c r="F34" i="5"/>
  <c r="G34" i="5"/>
  <c r="H34" i="5"/>
  <c r="I34" i="5"/>
  <c r="J34" i="5"/>
  <c r="K34" i="5"/>
  <c r="L34" i="5"/>
  <c r="M34" i="5"/>
  <c r="N34" i="5"/>
  <c r="O34" i="5"/>
  <c r="Q34" i="5"/>
  <c r="R34" i="5"/>
  <c r="S34" i="5"/>
  <c r="U34" i="5"/>
  <c r="V34" i="5"/>
  <c r="W34" i="5"/>
  <c r="X34" i="5"/>
  <c r="Y34" i="5"/>
  <c r="Z34" i="5"/>
  <c r="AA34" i="5"/>
  <c r="AC34" i="5"/>
  <c r="A35" i="5"/>
  <c r="B35" i="5"/>
  <c r="D35" i="5"/>
  <c r="E35" i="5"/>
  <c r="F35" i="5"/>
  <c r="G35" i="5"/>
  <c r="H35" i="5"/>
  <c r="I35" i="5"/>
  <c r="J35" i="5"/>
  <c r="K35" i="5"/>
  <c r="L35" i="5"/>
  <c r="M35" i="5"/>
  <c r="N35" i="5"/>
  <c r="O35" i="5"/>
  <c r="Q35" i="5"/>
  <c r="R35" i="5"/>
  <c r="S35" i="5"/>
  <c r="U35" i="5"/>
  <c r="V35" i="5"/>
  <c r="W35" i="5"/>
  <c r="X35" i="5"/>
  <c r="Y35" i="5"/>
  <c r="Z35" i="5"/>
  <c r="AA35" i="5"/>
  <c r="AC35" i="5"/>
  <c r="A36" i="5"/>
  <c r="B36" i="5"/>
  <c r="D36" i="5"/>
  <c r="E36" i="5"/>
  <c r="F36" i="5"/>
  <c r="G36" i="5"/>
  <c r="H36" i="5"/>
  <c r="I36" i="5"/>
  <c r="J36" i="5"/>
  <c r="K36" i="5"/>
  <c r="L36" i="5"/>
  <c r="M36" i="5"/>
  <c r="N36" i="5"/>
  <c r="O36" i="5"/>
  <c r="Q36" i="5"/>
  <c r="R36" i="5"/>
  <c r="S36" i="5"/>
  <c r="U36" i="5"/>
  <c r="V36" i="5"/>
  <c r="W36" i="5"/>
  <c r="X36" i="5"/>
  <c r="Y36" i="5"/>
  <c r="Z36" i="5"/>
  <c r="AA36" i="5"/>
  <c r="AC36" i="5"/>
  <c r="A37" i="5"/>
  <c r="B37" i="5"/>
  <c r="D37" i="5"/>
  <c r="E37" i="5"/>
  <c r="F37" i="5"/>
  <c r="G37" i="5"/>
  <c r="H37" i="5"/>
  <c r="I37" i="5"/>
  <c r="J37" i="5"/>
  <c r="K37" i="5"/>
  <c r="L37" i="5"/>
  <c r="M37" i="5"/>
  <c r="N37" i="5"/>
  <c r="O37" i="5"/>
  <c r="Q37" i="5"/>
  <c r="R37" i="5"/>
  <c r="S37" i="5"/>
  <c r="U37" i="5"/>
  <c r="V37" i="5"/>
  <c r="W37" i="5"/>
  <c r="X37" i="5"/>
  <c r="Y37" i="5"/>
  <c r="Z37" i="5"/>
  <c r="AA37" i="5"/>
  <c r="AC37" i="5"/>
  <c r="A38" i="5"/>
  <c r="B38" i="5"/>
  <c r="D38" i="5"/>
  <c r="E38" i="5"/>
  <c r="F38" i="5"/>
  <c r="G38" i="5"/>
  <c r="H38" i="5"/>
  <c r="I38" i="5"/>
  <c r="J38" i="5"/>
  <c r="K38" i="5"/>
  <c r="L38" i="5"/>
  <c r="M38" i="5"/>
  <c r="N38" i="5"/>
  <c r="O38" i="5"/>
  <c r="Q38" i="5"/>
  <c r="R38" i="5"/>
  <c r="S38" i="5"/>
  <c r="U38" i="5"/>
  <c r="V38" i="5"/>
  <c r="W38" i="5"/>
  <c r="X38" i="5"/>
  <c r="Y38" i="5"/>
  <c r="Z38" i="5"/>
  <c r="AA38" i="5"/>
  <c r="AC38" i="5"/>
  <c r="A39" i="5"/>
  <c r="B39" i="5"/>
  <c r="D39" i="5"/>
  <c r="E39" i="5"/>
  <c r="F39" i="5"/>
  <c r="G39" i="5"/>
  <c r="H39" i="5"/>
  <c r="I39" i="5"/>
  <c r="J39" i="5"/>
  <c r="K39" i="5"/>
  <c r="L39" i="5"/>
  <c r="M39" i="5"/>
  <c r="N39" i="5"/>
  <c r="O39" i="5"/>
  <c r="Q39" i="5"/>
  <c r="R39" i="5"/>
  <c r="S39" i="5"/>
  <c r="U39" i="5"/>
  <c r="V39" i="5"/>
  <c r="W39" i="5"/>
  <c r="X39" i="5"/>
  <c r="Y39" i="5"/>
  <c r="Z39" i="5"/>
  <c r="AA39" i="5"/>
  <c r="AC39" i="5"/>
  <c r="A40" i="5"/>
  <c r="B40" i="5"/>
  <c r="D40" i="5"/>
  <c r="E40" i="5"/>
  <c r="F40" i="5"/>
  <c r="G40" i="5"/>
  <c r="H40" i="5"/>
  <c r="I40" i="5"/>
  <c r="J40" i="5"/>
  <c r="K40" i="5"/>
  <c r="L40" i="5"/>
  <c r="M40" i="5"/>
  <c r="N40" i="5"/>
  <c r="O40" i="5"/>
  <c r="Q40" i="5"/>
  <c r="R40" i="5"/>
  <c r="S40" i="5"/>
  <c r="U40" i="5"/>
  <c r="V40" i="5"/>
  <c r="W40" i="5"/>
  <c r="X40" i="5"/>
  <c r="Y40" i="5"/>
  <c r="Z40" i="5"/>
  <c r="AA40" i="5"/>
  <c r="AC40" i="5"/>
  <c r="A41" i="5"/>
  <c r="B41" i="5"/>
  <c r="D41" i="5"/>
  <c r="E41" i="5"/>
  <c r="F41" i="5"/>
  <c r="G41" i="5"/>
  <c r="H41" i="5"/>
  <c r="I41" i="5"/>
  <c r="J41" i="5"/>
  <c r="K41" i="5"/>
  <c r="L41" i="5"/>
  <c r="M41" i="5"/>
  <c r="N41" i="5"/>
  <c r="O41" i="5"/>
  <c r="Q41" i="5"/>
  <c r="R41" i="5"/>
  <c r="S41" i="5"/>
  <c r="U41" i="5"/>
  <c r="V41" i="5"/>
  <c r="W41" i="5"/>
  <c r="X41" i="5"/>
  <c r="Y41" i="5"/>
  <c r="Z41" i="5"/>
  <c r="AA41" i="5"/>
  <c r="AC41" i="5"/>
  <c r="A42" i="5"/>
  <c r="B42" i="5"/>
  <c r="D42" i="5"/>
  <c r="E42" i="5"/>
  <c r="F42" i="5"/>
  <c r="G42" i="5"/>
  <c r="H42" i="5"/>
  <c r="I42" i="5"/>
  <c r="J42" i="5"/>
  <c r="K42" i="5"/>
  <c r="L42" i="5"/>
  <c r="M42" i="5"/>
  <c r="N42" i="5"/>
  <c r="O42" i="5"/>
  <c r="Q42" i="5"/>
  <c r="R42" i="5"/>
  <c r="S42" i="5"/>
  <c r="U42" i="5"/>
  <c r="V42" i="5"/>
  <c r="W42" i="5"/>
  <c r="X42" i="5"/>
  <c r="Y42" i="5"/>
  <c r="Z42" i="5"/>
  <c r="AA42" i="5"/>
  <c r="AC42" i="5"/>
  <c r="A43" i="5"/>
  <c r="B43" i="5"/>
  <c r="D43" i="5"/>
  <c r="E43" i="5"/>
  <c r="F43" i="5"/>
  <c r="G43" i="5"/>
  <c r="H43" i="5"/>
  <c r="I43" i="5"/>
  <c r="J43" i="5"/>
  <c r="K43" i="5"/>
  <c r="L43" i="5"/>
  <c r="M43" i="5"/>
  <c r="N43" i="5"/>
  <c r="O43" i="5"/>
  <c r="Q43" i="5"/>
  <c r="R43" i="5"/>
  <c r="S43" i="5"/>
  <c r="U43" i="5"/>
  <c r="V43" i="5"/>
  <c r="W43" i="5"/>
  <c r="X43" i="5"/>
  <c r="Y43" i="5"/>
  <c r="Z43" i="5"/>
  <c r="AA43" i="5"/>
  <c r="AC43" i="5"/>
  <c r="A44" i="5"/>
  <c r="B44" i="5"/>
  <c r="D44" i="5"/>
  <c r="E44" i="5"/>
  <c r="F44" i="5"/>
  <c r="G44" i="5"/>
  <c r="H44" i="5"/>
  <c r="I44" i="5"/>
  <c r="J44" i="5"/>
  <c r="K44" i="5"/>
  <c r="L44" i="5"/>
  <c r="M44" i="5"/>
  <c r="N44" i="5"/>
  <c r="O44" i="5"/>
  <c r="Q44" i="5"/>
  <c r="R44" i="5"/>
  <c r="S44" i="5"/>
  <c r="U44" i="5"/>
  <c r="V44" i="5"/>
  <c r="W44" i="5"/>
  <c r="X44" i="5"/>
  <c r="Y44" i="5"/>
  <c r="Z44" i="5"/>
  <c r="AA44" i="5"/>
  <c r="AC44" i="5"/>
  <c r="A45" i="5"/>
  <c r="B45" i="5"/>
  <c r="D45" i="5"/>
  <c r="E45" i="5"/>
  <c r="F45" i="5"/>
  <c r="G45" i="5"/>
  <c r="H45" i="5"/>
  <c r="I45" i="5"/>
  <c r="J45" i="5"/>
  <c r="K45" i="5"/>
  <c r="L45" i="5"/>
  <c r="M45" i="5"/>
  <c r="N45" i="5"/>
  <c r="O45" i="5"/>
  <c r="Q45" i="5"/>
  <c r="R45" i="5"/>
  <c r="S45" i="5"/>
  <c r="U45" i="5"/>
  <c r="V45" i="5"/>
  <c r="W45" i="5"/>
  <c r="X45" i="5"/>
  <c r="Y45" i="5"/>
  <c r="Z45" i="5"/>
  <c r="AA45" i="5"/>
  <c r="AC45" i="5"/>
  <c r="A46" i="5"/>
  <c r="B46" i="5"/>
  <c r="D46" i="5"/>
  <c r="E46" i="5"/>
  <c r="F46" i="5"/>
  <c r="G46" i="5"/>
  <c r="H46" i="5"/>
  <c r="I46" i="5"/>
  <c r="J46" i="5"/>
  <c r="K46" i="5"/>
  <c r="L46" i="5"/>
  <c r="M46" i="5"/>
  <c r="N46" i="5"/>
  <c r="O46" i="5"/>
  <c r="Q46" i="5"/>
  <c r="R46" i="5"/>
  <c r="S46" i="5"/>
  <c r="U46" i="5"/>
  <c r="V46" i="5"/>
  <c r="W46" i="5"/>
  <c r="X46" i="5"/>
  <c r="Y46" i="5"/>
  <c r="Z46" i="5"/>
  <c r="AA46" i="5"/>
  <c r="AC46" i="5"/>
  <c r="A47" i="5"/>
  <c r="B47" i="5"/>
  <c r="D47" i="5"/>
  <c r="E47" i="5"/>
  <c r="F47" i="5"/>
  <c r="G47" i="5"/>
  <c r="H47" i="5"/>
  <c r="I47" i="5"/>
  <c r="J47" i="5"/>
  <c r="K47" i="5"/>
  <c r="L47" i="5"/>
  <c r="M47" i="5"/>
  <c r="N47" i="5"/>
  <c r="O47" i="5"/>
  <c r="Q47" i="5"/>
  <c r="R47" i="5"/>
  <c r="S47" i="5"/>
  <c r="U47" i="5"/>
  <c r="V47" i="5"/>
  <c r="W47" i="5"/>
  <c r="X47" i="5"/>
  <c r="Y47" i="5"/>
  <c r="Z47" i="5"/>
  <c r="AA47" i="5"/>
  <c r="AC47" i="5"/>
  <c r="A48" i="5"/>
  <c r="B48" i="5"/>
  <c r="D48" i="5"/>
  <c r="E48" i="5"/>
  <c r="F48" i="5"/>
  <c r="G48" i="5"/>
  <c r="H48" i="5"/>
  <c r="I48" i="5"/>
  <c r="J48" i="5"/>
  <c r="K48" i="5"/>
  <c r="L48" i="5"/>
  <c r="M48" i="5"/>
  <c r="N48" i="5"/>
  <c r="O48" i="5"/>
  <c r="Q48" i="5"/>
  <c r="R48" i="5"/>
  <c r="S48" i="5"/>
  <c r="U48" i="5"/>
  <c r="V48" i="5"/>
  <c r="W48" i="5"/>
  <c r="X48" i="5"/>
  <c r="Y48" i="5"/>
  <c r="Z48" i="5"/>
  <c r="AA48" i="5"/>
  <c r="AC48" i="5"/>
  <c r="A49" i="5"/>
  <c r="B49" i="5"/>
  <c r="D49" i="5"/>
  <c r="E49" i="5"/>
  <c r="F49" i="5"/>
  <c r="G49" i="5"/>
  <c r="H49" i="5"/>
  <c r="I49" i="5"/>
  <c r="J49" i="5"/>
  <c r="K49" i="5"/>
  <c r="L49" i="5"/>
  <c r="M49" i="5"/>
  <c r="N49" i="5"/>
  <c r="O49" i="5"/>
  <c r="Q49" i="5"/>
  <c r="R49" i="5"/>
  <c r="S49" i="5"/>
  <c r="U49" i="5"/>
  <c r="V49" i="5"/>
  <c r="W49" i="5"/>
  <c r="X49" i="5"/>
  <c r="Y49" i="5"/>
  <c r="Z49" i="5"/>
  <c r="AA49" i="5"/>
  <c r="AC49" i="5"/>
  <c r="A50" i="5"/>
  <c r="B50" i="5"/>
  <c r="D50" i="5"/>
  <c r="E50" i="5"/>
  <c r="F50" i="5"/>
  <c r="G50" i="5"/>
  <c r="H50" i="5"/>
  <c r="I50" i="5"/>
  <c r="J50" i="5"/>
  <c r="K50" i="5"/>
  <c r="L50" i="5"/>
  <c r="M50" i="5"/>
  <c r="N50" i="5"/>
  <c r="O50" i="5"/>
  <c r="Q50" i="5"/>
  <c r="R50" i="5"/>
  <c r="S50" i="5"/>
  <c r="U50" i="5"/>
  <c r="V50" i="5"/>
  <c r="W50" i="5"/>
  <c r="X50" i="5"/>
  <c r="Y50" i="5"/>
  <c r="Z50" i="5"/>
  <c r="AA50" i="5"/>
  <c r="AC50" i="5"/>
  <c r="A51" i="5"/>
  <c r="B51" i="5"/>
  <c r="D51" i="5"/>
  <c r="E51" i="5"/>
  <c r="F51" i="5"/>
  <c r="G51" i="5"/>
  <c r="H51" i="5"/>
  <c r="I51" i="5"/>
  <c r="J51" i="5"/>
  <c r="K51" i="5"/>
  <c r="L51" i="5"/>
  <c r="M51" i="5"/>
  <c r="N51" i="5"/>
  <c r="O51" i="5"/>
  <c r="Q51" i="5"/>
  <c r="R51" i="5"/>
  <c r="S51" i="5"/>
  <c r="U51" i="5"/>
  <c r="V51" i="5"/>
  <c r="W51" i="5"/>
  <c r="X51" i="5"/>
  <c r="Y51" i="5"/>
  <c r="Z51" i="5"/>
  <c r="AA51" i="5"/>
  <c r="AC51" i="5"/>
  <c r="A52" i="5"/>
  <c r="B52" i="5"/>
  <c r="D52" i="5"/>
  <c r="E52" i="5"/>
  <c r="F52" i="5"/>
  <c r="G52" i="5"/>
  <c r="H52" i="5"/>
  <c r="I52" i="5"/>
  <c r="J52" i="5"/>
  <c r="K52" i="5"/>
  <c r="L52" i="5"/>
  <c r="M52" i="5"/>
  <c r="N52" i="5"/>
  <c r="O52" i="5"/>
  <c r="Q52" i="5"/>
  <c r="R52" i="5"/>
  <c r="S52" i="5"/>
  <c r="U52" i="5"/>
  <c r="V52" i="5"/>
  <c r="W52" i="5"/>
  <c r="X52" i="5"/>
  <c r="Y52" i="5"/>
  <c r="Z52" i="5"/>
  <c r="AA52" i="5"/>
  <c r="AC52" i="5"/>
  <c r="A53" i="5"/>
  <c r="B53" i="5"/>
  <c r="D53" i="5"/>
  <c r="E53" i="5"/>
  <c r="F53" i="5"/>
  <c r="G53" i="5"/>
  <c r="H53" i="5"/>
  <c r="I53" i="5"/>
  <c r="J53" i="5"/>
  <c r="K53" i="5"/>
  <c r="L53" i="5"/>
  <c r="M53" i="5"/>
  <c r="N53" i="5"/>
  <c r="O53" i="5"/>
  <c r="Q53" i="5"/>
  <c r="R53" i="5"/>
  <c r="S53" i="5"/>
  <c r="U53" i="5"/>
  <c r="V53" i="5"/>
  <c r="W53" i="5"/>
  <c r="X53" i="5"/>
  <c r="Y53" i="5"/>
  <c r="Z53" i="5"/>
  <c r="AA53" i="5"/>
  <c r="AC53" i="5"/>
  <c r="A54" i="5"/>
  <c r="B54" i="5"/>
  <c r="D54" i="5"/>
  <c r="E54" i="5"/>
  <c r="F54" i="5"/>
  <c r="G54" i="5"/>
  <c r="H54" i="5"/>
  <c r="I54" i="5"/>
  <c r="J54" i="5"/>
  <c r="K54" i="5"/>
  <c r="L54" i="5"/>
  <c r="M54" i="5"/>
  <c r="N54" i="5"/>
  <c r="O54" i="5"/>
  <c r="Q54" i="5"/>
  <c r="R54" i="5"/>
  <c r="S54" i="5"/>
  <c r="U54" i="5"/>
  <c r="V54" i="5"/>
  <c r="W54" i="5"/>
  <c r="X54" i="5"/>
  <c r="Y54" i="5"/>
  <c r="Z54" i="5"/>
  <c r="AA54" i="5"/>
  <c r="AC54" i="5"/>
  <c r="A55" i="5"/>
  <c r="B55" i="5"/>
  <c r="D55" i="5"/>
  <c r="E55" i="5"/>
  <c r="F55" i="5"/>
  <c r="G55" i="5"/>
  <c r="H55" i="5"/>
  <c r="I55" i="5"/>
  <c r="J55" i="5"/>
  <c r="K55" i="5"/>
  <c r="L55" i="5"/>
  <c r="M55" i="5"/>
  <c r="N55" i="5"/>
  <c r="O55" i="5"/>
  <c r="Q55" i="5"/>
  <c r="R55" i="5"/>
  <c r="S55" i="5"/>
  <c r="U55" i="5"/>
  <c r="V55" i="5"/>
  <c r="W55" i="5"/>
  <c r="X55" i="5"/>
  <c r="Y55" i="5"/>
  <c r="Z55" i="5"/>
  <c r="AA55" i="5"/>
  <c r="AC55" i="5"/>
  <c r="A56" i="5"/>
  <c r="B56" i="5"/>
  <c r="D56" i="5"/>
  <c r="E56" i="5"/>
  <c r="F56" i="5"/>
  <c r="G56" i="5"/>
  <c r="H56" i="5"/>
  <c r="I56" i="5"/>
  <c r="J56" i="5"/>
  <c r="K56" i="5"/>
  <c r="L56" i="5"/>
  <c r="M56" i="5"/>
  <c r="N56" i="5"/>
  <c r="O56" i="5"/>
  <c r="Q56" i="5"/>
  <c r="R56" i="5"/>
  <c r="S56" i="5"/>
  <c r="U56" i="5"/>
  <c r="V56" i="5"/>
  <c r="W56" i="5"/>
  <c r="X56" i="5"/>
  <c r="Y56" i="5"/>
  <c r="Z56" i="5"/>
  <c r="AA56" i="5"/>
  <c r="AC56" i="5"/>
  <c r="A57" i="5"/>
  <c r="B57" i="5"/>
  <c r="D57" i="5"/>
  <c r="E57" i="5"/>
  <c r="F57" i="5"/>
  <c r="G57" i="5"/>
  <c r="H57" i="5"/>
  <c r="I57" i="5"/>
  <c r="J57" i="5"/>
  <c r="K57" i="5"/>
  <c r="L57" i="5"/>
  <c r="M57" i="5"/>
  <c r="N57" i="5"/>
  <c r="O57" i="5"/>
  <c r="Q57" i="5"/>
  <c r="R57" i="5"/>
  <c r="S57" i="5"/>
  <c r="U57" i="5"/>
  <c r="V57" i="5"/>
  <c r="W57" i="5"/>
  <c r="X57" i="5"/>
  <c r="Y57" i="5"/>
  <c r="Z57" i="5"/>
  <c r="AA57" i="5"/>
  <c r="AC57" i="5"/>
  <c r="A58" i="5"/>
  <c r="B58" i="5"/>
  <c r="D58" i="5"/>
  <c r="E58" i="5"/>
  <c r="F58" i="5"/>
  <c r="G58" i="5"/>
  <c r="H58" i="5"/>
  <c r="I58" i="5"/>
  <c r="J58" i="5"/>
  <c r="K58" i="5"/>
  <c r="L58" i="5"/>
  <c r="M58" i="5"/>
  <c r="N58" i="5"/>
  <c r="O58" i="5"/>
  <c r="Q58" i="5"/>
  <c r="R58" i="5"/>
  <c r="S58" i="5"/>
  <c r="U58" i="5"/>
  <c r="V58" i="5"/>
  <c r="W58" i="5"/>
  <c r="X58" i="5"/>
  <c r="Y58" i="5"/>
  <c r="Z58" i="5"/>
  <c r="AA58" i="5"/>
  <c r="AC58" i="5"/>
  <c r="A59" i="5"/>
  <c r="B59" i="5"/>
  <c r="D59" i="5"/>
  <c r="E59" i="5"/>
  <c r="F59" i="5"/>
  <c r="G59" i="5"/>
  <c r="H59" i="5"/>
  <c r="I59" i="5"/>
  <c r="J59" i="5"/>
  <c r="K59" i="5"/>
  <c r="L59" i="5"/>
  <c r="M59" i="5"/>
  <c r="N59" i="5"/>
  <c r="O59" i="5"/>
  <c r="Q59" i="5"/>
  <c r="R59" i="5"/>
  <c r="S59" i="5"/>
  <c r="U59" i="5"/>
  <c r="V59" i="5"/>
  <c r="W59" i="5"/>
  <c r="X59" i="5"/>
  <c r="Y59" i="5"/>
  <c r="Z59" i="5"/>
  <c r="AA59" i="5"/>
  <c r="AC59" i="5"/>
  <c r="A60" i="5"/>
  <c r="B60" i="5"/>
  <c r="D60" i="5"/>
  <c r="E60" i="5"/>
  <c r="F60" i="5"/>
  <c r="G60" i="5"/>
  <c r="H60" i="5"/>
  <c r="I60" i="5"/>
  <c r="J60" i="5"/>
  <c r="K60" i="5"/>
  <c r="L60" i="5"/>
  <c r="M60" i="5"/>
  <c r="N60" i="5"/>
  <c r="O60" i="5"/>
  <c r="Q60" i="5"/>
  <c r="R60" i="5"/>
  <c r="S60" i="5"/>
  <c r="U60" i="5"/>
  <c r="V60" i="5"/>
  <c r="W60" i="5"/>
  <c r="X60" i="5"/>
  <c r="Y60" i="5"/>
  <c r="Z60" i="5"/>
  <c r="AA60" i="5"/>
  <c r="AC60" i="5"/>
  <c r="A61" i="5"/>
  <c r="B61" i="5"/>
  <c r="D61" i="5"/>
  <c r="E61" i="5"/>
  <c r="F61" i="5"/>
  <c r="G61" i="5"/>
  <c r="H61" i="5"/>
  <c r="I61" i="5"/>
  <c r="J61" i="5"/>
  <c r="K61" i="5"/>
  <c r="L61" i="5"/>
  <c r="M61" i="5"/>
  <c r="N61" i="5"/>
  <c r="O61" i="5"/>
  <c r="Q61" i="5"/>
  <c r="R61" i="5"/>
  <c r="S61" i="5"/>
  <c r="U61" i="5"/>
  <c r="V61" i="5"/>
  <c r="W61" i="5"/>
  <c r="X61" i="5"/>
  <c r="Y61" i="5"/>
  <c r="Z61" i="5"/>
  <c r="AA61" i="5"/>
  <c r="AC61" i="5"/>
  <c r="A62" i="5"/>
  <c r="B62" i="5"/>
  <c r="D62" i="5"/>
  <c r="E62" i="5"/>
  <c r="F62" i="5"/>
  <c r="G62" i="5"/>
  <c r="H62" i="5"/>
  <c r="I62" i="5"/>
  <c r="J62" i="5"/>
  <c r="K62" i="5"/>
  <c r="L62" i="5"/>
  <c r="M62" i="5"/>
  <c r="N62" i="5"/>
  <c r="O62" i="5"/>
  <c r="Q62" i="5"/>
  <c r="R62" i="5"/>
  <c r="S62" i="5"/>
  <c r="U62" i="5"/>
  <c r="V62" i="5"/>
  <c r="W62" i="5"/>
  <c r="X62" i="5"/>
  <c r="Y62" i="5"/>
  <c r="Z62" i="5"/>
  <c r="AA62" i="5"/>
  <c r="AC62" i="5"/>
  <c r="A63" i="5"/>
  <c r="B63" i="5"/>
  <c r="D63" i="5"/>
  <c r="E63" i="5"/>
  <c r="F63" i="5"/>
  <c r="G63" i="5"/>
  <c r="H63" i="5"/>
  <c r="I63" i="5"/>
  <c r="J63" i="5"/>
  <c r="K63" i="5"/>
  <c r="L63" i="5"/>
  <c r="M63" i="5"/>
  <c r="N63" i="5"/>
  <c r="O63" i="5"/>
  <c r="Q63" i="5"/>
  <c r="R63" i="5"/>
  <c r="S63" i="5"/>
  <c r="U63" i="5"/>
  <c r="V63" i="5"/>
  <c r="W63" i="5"/>
  <c r="X63" i="5"/>
  <c r="Y63" i="5"/>
  <c r="Z63" i="5"/>
  <c r="AA63" i="5"/>
  <c r="AC63" i="5"/>
  <c r="A64" i="5"/>
  <c r="B64" i="5"/>
  <c r="D64" i="5"/>
  <c r="E64" i="5"/>
  <c r="F64" i="5"/>
  <c r="G64" i="5"/>
  <c r="H64" i="5"/>
  <c r="I64" i="5"/>
  <c r="J64" i="5"/>
  <c r="K64" i="5"/>
  <c r="L64" i="5"/>
  <c r="M64" i="5"/>
  <c r="N64" i="5"/>
  <c r="O64" i="5"/>
  <c r="Q64" i="5"/>
  <c r="R64" i="5"/>
  <c r="S64" i="5"/>
  <c r="U64" i="5"/>
  <c r="V64" i="5"/>
  <c r="W64" i="5"/>
  <c r="X64" i="5"/>
  <c r="Y64" i="5"/>
  <c r="Z64" i="5"/>
  <c r="AA64" i="5"/>
  <c r="AC64" i="5"/>
  <c r="A65" i="5"/>
  <c r="B65" i="5"/>
  <c r="D65" i="5"/>
  <c r="E65" i="5"/>
  <c r="F65" i="5"/>
  <c r="G65" i="5"/>
  <c r="H65" i="5"/>
  <c r="I65" i="5"/>
  <c r="J65" i="5"/>
  <c r="K65" i="5"/>
  <c r="L65" i="5"/>
  <c r="M65" i="5"/>
  <c r="N65" i="5"/>
  <c r="O65" i="5"/>
  <c r="Q65" i="5"/>
  <c r="R65" i="5"/>
  <c r="S65" i="5"/>
  <c r="U65" i="5"/>
  <c r="V65" i="5"/>
  <c r="W65" i="5"/>
  <c r="X65" i="5"/>
  <c r="Y65" i="5"/>
  <c r="Z65" i="5"/>
  <c r="AA65" i="5"/>
  <c r="AC65" i="5"/>
  <c r="A66" i="5"/>
  <c r="B66" i="5"/>
  <c r="D66" i="5"/>
  <c r="E66" i="5"/>
  <c r="F66" i="5"/>
  <c r="G66" i="5"/>
  <c r="H66" i="5"/>
  <c r="I66" i="5"/>
  <c r="J66" i="5"/>
  <c r="K66" i="5"/>
  <c r="L66" i="5"/>
  <c r="M66" i="5"/>
  <c r="N66" i="5"/>
  <c r="O66" i="5"/>
  <c r="Q66" i="5"/>
  <c r="R66" i="5"/>
  <c r="S66" i="5"/>
  <c r="U66" i="5"/>
  <c r="V66" i="5"/>
  <c r="W66" i="5"/>
  <c r="X66" i="5"/>
  <c r="Y66" i="5"/>
  <c r="Z66" i="5"/>
  <c r="AA66" i="5"/>
  <c r="AC66" i="5"/>
  <c r="A67" i="5"/>
  <c r="B67" i="5"/>
  <c r="D67" i="5"/>
  <c r="E67" i="5"/>
  <c r="F67" i="5"/>
  <c r="G67" i="5"/>
  <c r="H67" i="5"/>
  <c r="I67" i="5"/>
  <c r="J67" i="5"/>
  <c r="K67" i="5"/>
  <c r="L67" i="5"/>
  <c r="M67" i="5"/>
  <c r="N67" i="5"/>
  <c r="O67" i="5"/>
  <c r="Q67" i="5"/>
  <c r="R67" i="5"/>
  <c r="S67" i="5"/>
  <c r="U67" i="5"/>
  <c r="V67" i="5"/>
  <c r="W67" i="5"/>
  <c r="X67" i="5"/>
  <c r="Y67" i="5"/>
  <c r="Z67" i="5"/>
  <c r="AA67" i="5"/>
  <c r="AC67" i="5"/>
  <c r="A68" i="5"/>
  <c r="B68" i="5"/>
  <c r="D68" i="5"/>
  <c r="E68" i="5"/>
  <c r="F68" i="5"/>
  <c r="G68" i="5"/>
  <c r="H68" i="5"/>
  <c r="I68" i="5"/>
  <c r="J68" i="5"/>
  <c r="K68" i="5"/>
  <c r="L68" i="5"/>
  <c r="M68" i="5"/>
  <c r="N68" i="5"/>
  <c r="O68" i="5"/>
  <c r="Q68" i="5"/>
  <c r="R68" i="5"/>
  <c r="S68" i="5"/>
  <c r="U68" i="5"/>
  <c r="V68" i="5"/>
  <c r="W68" i="5"/>
  <c r="X68" i="5"/>
  <c r="Y68" i="5"/>
  <c r="Z68" i="5"/>
  <c r="AA68" i="5"/>
  <c r="AC68" i="5"/>
  <c r="A69" i="5"/>
  <c r="B69" i="5"/>
  <c r="D69" i="5"/>
  <c r="E69" i="5"/>
  <c r="F69" i="5"/>
  <c r="G69" i="5"/>
  <c r="H69" i="5"/>
  <c r="I69" i="5"/>
  <c r="J69" i="5"/>
  <c r="K69" i="5"/>
  <c r="L69" i="5"/>
  <c r="M69" i="5"/>
  <c r="N69" i="5"/>
  <c r="O69" i="5"/>
  <c r="Q69" i="5"/>
  <c r="R69" i="5"/>
  <c r="S69" i="5"/>
  <c r="U69" i="5"/>
  <c r="V69" i="5"/>
  <c r="W69" i="5"/>
  <c r="X69" i="5"/>
  <c r="Y69" i="5"/>
  <c r="Z69" i="5"/>
  <c r="AA69" i="5"/>
  <c r="AC69" i="5"/>
  <c r="A70" i="5"/>
  <c r="B70" i="5"/>
  <c r="D70" i="5"/>
  <c r="E70" i="5"/>
  <c r="F70" i="5"/>
  <c r="G70" i="5"/>
  <c r="H70" i="5"/>
  <c r="I70" i="5"/>
  <c r="J70" i="5"/>
  <c r="K70" i="5"/>
  <c r="L70" i="5"/>
  <c r="M70" i="5"/>
  <c r="N70" i="5"/>
  <c r="O70" i="5"/>
  <c r="Q70" i="5"/>
  <c r="R70" i="5"/>
  <c r="S70" i="5"/>
  <c r="U70" i="5"/>
  <c r="V70" i="5"/>
  <c r="W70" i="5"/>
  <c r="X70" i="5"/>
  <c r="Y70" i="5"/>
  <c r="Z70" i="5"/>
  <c r="AA70" i="5"/>
  <c r="AC70" i="5"/>
  <c r="A71" i="5"/>
  <c r="B71" i="5"/>
  <c r="D71" i="5"/>
  <c r="E71" i="5"/>
  <c r="F71" i="5"/>
  <c r="G71" i="5"/>
  <c r="H71" i="5"/>
  <c r="I71" i="5"/>
  <c r="J71" i="5"/>
  <c r="K71" i="5"/>
  <c r="L71" i="5"/>
  <c r="M71" i="5"/>
  <c r="N71" i="5"/>
  <c r="O71" i="5"/>
  <c r="Q71" i="5"/>
  <c r="R71" i="5"/>
  <c r="S71" i="5"/>
  <c r="U71" i="5"/>
  <c r="V71" i="5"/>
  <c r="W71" i="5"/>
  <c r="X71" i="5"/>
  <c r="Y71" i="5"/>
  <c r="Z71" i="5"/>
  <c r="AA71" i="5"/>
  <c r="AC71" i="5"/>
  <c r="A72" i="5"/>
  <c r="B72" i="5"/>
  <c r="D72" i="5"/>
  <c r="E72" i="5"/>
  <c r="F72" i="5"/>
  <c r="G72" i="5"/>
  <c r="H72" i="5"/>
  <c r="I72" i="5"/>
  <c r="J72" i="5"/>
  <c r="K72" i="5"/>
  <c r="L72" i="5"/>
  <c r="M72" i="5"/>
  <c r="N72" i="5"/>
  <c r="O72" i="5"/>
  <c r="Q72" i="5"/>
  <c r="R72" i="5"/>
  <c r="S72" i="5"/>
  <c r="U72" i="5"/>
  <c r="V72" i="5"/>
  <c r="W72" i="5"/>
  <c r="X72" i="5"/>
  <c r="Y72" i="5"/>
  <c r="Z72" i="5"/>
  <c r="AA72" i="5"/>
  <c r="AC72" i="5"/>
  <c r="A73" i="5"/>
  <c r="B73" i="5"/>
  <c r="D73" i="5"/>
  <c r="E73" i="5"/>
  <c r="F73" i="5"/>
  <c r="G73" i="5"/>
  <c r="H73" i="5"/>
  <c r="I73" i="5"/>
  <c r="J73" i="5"/>
  <c r="K73" i="5"/>
  <c r="L73" i="5"/>
  <c r="M73" i="5"/>
  <c r="N73" i="5"/>
  <c r="O73" i="5"/>
  <c r="Q73" i="5"/>
  <c r="R73" i="5"/>
  <c r="S73" i="5"/>
  <c r="U73" i="5"/>
  <c r="V73" i="5"/>
  <c r="W73" i="5"/>
  <c r="X73" i="5"/>
  <c r="Y73" i="5"/>
  <c r="Z73" i="5"/>
  <c r="AA73" i="5"/>
  <c r="AC73" i="5"/>
  <c r="A74" i="5"/>
  <c r="B74" i="5"/>
  <c r="D74" i="5"/>
  <c r="E74" i="5"/>
  <c r="F74" i="5"/>
  <c r="G74" i="5"/>
  <c r="H74" i="5"/>
  <c r="I74" i="5"/>
  <c r="J74" i="5"/>
  <c r="K74" i="5"/>
  <c r="L74" i="5"/>
  <c r="M74" i="5"/>
  <c r="N74" i="5"/>
  <c r="O74" i="5"/>
  <c r="Q74" i="5"/>
  <c r="R74" i="5"/>
  <c r="S74" i="5"/>
  <c r="U74" i="5"/>
  <c r="V74" i="5"/>
  <c r="W74" i="5"/>
  <c r="X74" i="5"/>
  <c r="Y74" i="5"/>
  <c r="Z74" i="5"/>
  <c r="AA74" i="5"/>
  <c r="AC74" i="5"/>
  <c r="A75" i="5"/>
  <c r="B75" i="5"/>
  <c r="D75" i="5"/>
  <c r="E75" i="5"/>
  <c r="F75" i="5"/>
  <c r="G75" i="5"/>
  <c r="H75" i="5"/>
  <c r="I75" i="5"/>
  <c r="J75" i="5"/>
  <c r="K75" i="5"/>
  <c r="L75" i="5"/>
  <c r="M75" i="5"/>
  <c r="N75" i="5"/>
  <c r="O75" i="5"/>
  <c r="Q75" i="5"/>
  <c r="R75" i="5"/>
  <c r="S75" i="5"/>
  <c r="U75" i="5"/>
  <c r="V75" i="5"/>
  <c r="W75" i="5"/>
  <c r="X75" i="5"/>
  <c r="Y75" i="5"/>
  <c r="Z75" i="5"/>
  <c r="AA75" i="5"/>
  <c r="AC75" i="5"/>
  <c r="A76" i="5"/>
  <c r="B76" i="5"/>
  <c r="D76" i="5"/>
  <c r="E76" i="5"/>
  <c r="F76" i="5"/>
  <c r="G76" i="5"/>
  <c r="H76" i="5"/>
  <c r="I76" i="5"/>
  <c r="J76" i="5"/>
  <c r="K76" i="5"/>
  <c r="L76" i="5"/>
  <c r="M76" i="5"/>
  <c r="N76" i="5"/>
  <c r="O76" i="5"/>
  <c r="Q76" i="5"/>
  <c r="R76" i="5"/>
  <c r="S76" i="5"/>
  <c r="U76" i="5"/>
  <c r="V76" i="5"/>
  <c r="W76" i="5"/>
  <c r="X76" i="5"/>
  <c r="Y76" i="5"/>
  <c r="Z76" i="5"/>
  <c r="AA76" i="5"/>
  <c r="AC76" i="5"/>
  <c r="A77" i="5"/>
  <c r="B77" i="5"/>
  <c r="D77" i="5"/>
  <c r="E77" i="5"/>
  <c r="F77" i="5"/>
  <c r="G77" i="5"/>
  <c r="H77" i="5"/>
  <c r="I77" i="5"/>
  <c r="J77" i="5"/>
  <c r="K77" i="5"/>
  <c r="L77" i="5"/>
  <c r="M77" i="5"/>
  <c r="N77" i="5"/>
  <c r="O77" i="5"/>
  <c r="Q77" i="5"/>
  <c r="R77" i="5"/>
  <c r="S77" i="5"/>
  <c r="U77" i="5"/>
  <c r="V77" i="5"/>
  <c r="W77" i="5"/>
  <c r="X77" i="5"/>
  <c r="Y77" i="5"/>
  <c r="Z77" i="5"/>
  <c r="AA77" i="5"/>
  <c r="AC77" i="5"/>
  <c r="A78" i="5"/>
  <c r="B78" i="5"/>
  <c r="D78" i="5"/>
  <c r="E78" i="5"/>
  <c r="F78" i="5"/>
  <c r="G78" i="5"/>
  <c r="H78" i="5"/>
  <c r="I78" i="5"/>
  <c r="J78" i="5"/>
  <c r="K78" i="5"/>
  <c r="L78" i="5"/>
  <c r="M78" i="5"/>
  <c r="N78" i="5"/>
  <c r="O78" i="5"/>
  <c r="Q78" i="5"/>
  <c r="R78" i="5"/>
  <c r="S78" i="5"/>
  <c r="U78" i="5"/>
  <c r="V78" i="5"/>
  <c r="W78" i="5"/>
  <c r="X78" i="5"/>
  <c r="Y78" i="5"/>
  <c r="Z78" i="5"/>
  <c r="AA78" i="5"/>
  <c r="AC78" i="5"/>
  <c r="A79" i="5"/>
  <c r="B79" i="5"/>
  <c r="D79" i="5"/>
  <c r="E79" i="5"/>
  <c r="F79" i="5"/>
  <c r="G79" i="5"/>
  <c r="H79" i="5"/>
  <c r="I79" i="5"/>
  <c r="J79" i="5"/>
  <c r="K79" i="5"/>
  <c r="L79" i="5"/>
  <c r="M79" i="5"/>
  <c r="N79" i="5"/>
  <c r="O79" i="5"/>
  <c r="Q79" i="5"/>
  <c r="R79" i="5"/>
  <c r="S79" i="5"/>
  <c r="U79" i="5"/>
  <c r="V79" i="5"/>
  <c r="W79" i="5"/>
  <c r="X79" i="5"/>
  <c r="Y79" i="5"/>
  <c r="Z79" i="5"/>
  <c r="AA79" i="5"/>
  <c r="AC79" i="5"/>
  <c r="A80" i="5"/>
  <c r="B80" i="5"/>
  <c r="D80" i="5"/>
  <c r="E80" i="5"/>
  <c r="F80" i="5"/>
  <c r="G80" i="5"/>
  <c r="H80" i="5"/>
  <c r="I80" i="5"/>
  <c r="J80" i="5"/>
  <c r="K80" i="5"/>
  <c r="L80" i="5"/>
  <c r="M80" i="5"/>
  <c r="N80" i="5"/>
  <c r="O80" i="5"/>
  <c r="Q80" i="5"/>
  <c r="R80" i="5"/>
  <c r="S80" i="5"/>
  <c r="U80" i="5"/>
  <c r="V80" i="5"/>
  <c r="W80" i="5"/>
  <c r="X80" i="5"/>
  <c r="Y80" i="5"/>
  <c r="Z80" i="5"/>
  <c r="AA80" i="5"/>
  <c r="AC80" i="5"/>
  <c r="A81" i="5"/>
  <c r="B81" i="5"/>
  <c r="D81" i="5"/>
  <c r="E81" i="5"/>
  <c r="F81" i="5"/>
  <c r="G81" i="5"/>
  <c r="H81" i="5"/>
  <c r="I81" i="5"/>
  <c r="J81" i="5"/>
  <c r="K81" i="5"/>
  <c r="L81" i="5"/>
  <c r="M81" i="5"/>
  <c r="N81" i="5"/>
  <c r="O81" i="5"/>
  <c r="Q81" i="5"/>
  <c r="R81" i="5"/>
  <c r="S81" i="5"/>
  <c r="U81" i="5"/>
  <c r="V81" i="5"/>
  <c r="W81" i="5"/>
  <c r="X81" i="5"/>
  <c r="Y81" i="5"/>
  <c r="Z81" i="5"/>
  <c r="AA81" i="5"/>
  <c r="AC81" i="5"/>
  <c r="A82" i="5"/>
  <c r="B82" i="5"/>
  <c r="D82" i="5"/>
  <c r="E82" i="5"/>
  <c r="F82" i="5"/>
  <c r="G82" i="5"/>
  <c r="H82" i="5"/>
  <c r="I82" i="5"/>
  <c r="J82" i="5"/>
  <c r="K82" i="5"/>
  <c r="L82" i="5"/>
  <c r="M82" i="5"/>
  <c r="N82" i="5"/>
  <c r="O82" i="5"/>
  <c r="Q82" i="5"/>
  <c r="R82" i="5"/>
  <c r="S82" i="5"/>
  <c r="U82" i="5"/>
  <c r="V82" i="5"/>
  <c r="W82" i="5"/>
  <c r="X82" i="5"/>
  <c r="Y82" i="5"/>
  <c r="Z82" i="5"/>
  <c r="AA82" i="5"/>
  <c r="AC82" i="5"/>
  <c r="A83" i="5"/>
  <c r="B83" i="5"/>
  <c r="D83" i="5"/>
  <c r="E83" i="5"/>
  <c r="F83" i="5"/>
  <c r="G83" i="5"/>
  <c r="H83" i="5"/>
  <c r="I83" i="5"/>
  <c r="J83" i="5"/>
  <c r="K83" i="5"/>
  <c r="L83" i="5"/>
  <c r="M83" i="5"/>
  <c r="N83" i="5"/>
  <c r="O83" i="5"/>
  <c r="Q83" i="5"/>
  <c r="R83" i="5"/>
  <c r="S83" i="5"/>
  <c r="U83" i="5"/>
  <c r="V83" i="5"/>
  <c r="W83" i="5"/>
  <c r="X83" i="5"/>
  <c r="Y83" i="5"/>
  <c r="Z83" i="5"/>
  <c r="AA83" i="5"/>
  <c r="AC83" i="5"/>
  <c r="A84" i="5"/>
  <c r="B84" i="5"/>
  <c r="D84" i="5"/>
  <c r="E84" i="5"/>
  <c r="F84" i="5"/>
  <c r="G84" i="5"/>
  <c r="H84" i="5"/>
  <c r="I84" i="5"/>
  <c r="J84" i="5"/>
  <c r="K84" i="5"/>
  <c r="L84" i="5"/>
  <c r="M84" i="5"/>
  <c r="N84" i="5"/>
  <c r="O84" i="5"/>
  <c r="Q84" i="5"/>
  <c r="R84" i="5"/>
  <c r="S84" i="5"/>
  <c r="U84" i="5"/>
  <c r="V84" i="5"/>
  <c r="W84" i="5"/>
  <c r="X84" i="5"/>
  <c r="Y84" i="5"/>
  <c r="Z84" i="5"/>
  <c r="AA84" i="5"/>
  <c r="AC84" i="5"/>
  <c r="A85" i="5"/>
  <c r="B85" i="5"/>
  <c r="D85" i="5"/>
  <c r="E85" i="5"/>
  <c r="F85" i="5"/>
  <c r="G85" i="5"/>
  <c r="H85" i="5"/>
  <c r="I85" i="5"/>
  <c r="J85" i="5"/>
  <c r="K85" i="5"/>
  <c r="L85" i="5"/>
  <c r="M85" i="5"/>
  <c r="N85" i="5"/>
  <c r="O85" i="5"/>
  <c r="Q85" i="5"/>
  <c r="R85" i="5"/>
  <c r="S85" i="5"/>
  <c r="U85" i="5"/>
  <c r="V85" i="5"/>
  <c r="W85" i="5"/>
  <c r="X85" i="5"/>
  <c r="Y85" i="5"/>
  <c r="Z85" i="5"/>
  <c r="AA85" i="5"/>
  <c r="AC85" i="5"/>
  <c r="A86" i="5"/>
  <c r="B86" i="5"/>
  <c r="D86" i="5"/>
  <c r="E86" i="5"/>
  <c r="F86" i="5"/>
  <c r="G86" i="5"/>
  <c r="H86" i="5"/>
  <c r="I86" i="5"/>
  <c r="J86" i="5"/>
  <c r="K86" i="5"/>
  <c r="L86" i="5"/>
  <c r="M86" i="5"/>
  <c r="N86" i="5"/>
  <c r="O86" i="5"/>
  <c r="Q86" i="5"/>
  <c r="R86" i="5"/>
  <c r="S86" i="5"/>
  <c r="U86" i="5"/>
  <c r="V86" i="5"/>
  <c r="W86" i="5"/>
  <c r="X86" i="5"/>
  <c r="Y86" i="5"/>
  <c r="Z86" i="5"/>
  <c r="AA86" i="5"/>
  <c r="AC86" i="5"/>
  <c r="A87" i="5"/>
  <c r="B87" i="5"/>
  <c r="D87" i="5"/>
  <c r="E87" i="5"/>
  <c r="F87" i="5"/>
  <c r="G87" i="5"/>
  <c r="H87" i="5"/>
  <c r="I87" i="5"/>
  <c r="J87" i="5"/>
  <c r="K87" i="5"/>
  <c r="L87" i="5"/>
  <c r="M87" i="5"/>
  <c r="N87" i="5"/>
  <c r="O87" i="5"/>
  <c r="Q87" i="5"/>
  <c r="R87" i="5"/>
  <c r="S87" i="5"/>
  <c r="U87" i="5"/>
  <c r="V87" i="5"/>
  <c r="W87" i="5"/>
  <c r="X87" i="5"/>
  <c r="Y87" i="5"/>
  <c r="Z87" i="5"/>
  <c r="AA87" i="5"/>
  <c r="AC87" i="5"/>
  <c r="A88" i="5"/>
  <c r="B88" i="5"/>
  <c r="D88" i="5"/>
  <c r="E88" i="5"/>
  <c r="F88" i="5"/>
  <c r="G88" i="5"/>
  <c r="H88" i="5"/>
  <c r="I88" i="5"/>
  <c r="J88" i="5"/>
  <c r="K88" i="5"/>
  <c r="L88" i="5"/>
  <c r="M88" i="5"/>
  <c r="N88" i="5"/>
  <c r="O88" i="5"/>
  <c r="Q88" i="5"/>
  <c r="R88" i="5"/>
  <c r="S88" i="5"/>
  <c r="U88" i="5"/>
  <c r="V88" i="5"/>
  <c r="W88" i="5"/>
  <c r="X88" i="5"/>
  <c r="Y88" i="5"/>
  <c r="Z88" i="5"/>
  <c r="AA88" i="5"/>
  <c r="AC88" i="5"/>
  <c r="A89" i="5"/>
  <c r="B89" i="5"/>
  <c r="D89" i="5"/>
  <c r="E89" i="5"/>
  <c r="F89" i="5"/>
  <c r="G89" i="5"/>
  <c r="H89" i="5"/>
  <c r="I89" i="5"/>
  <c r="J89" i="5"/>
  <c r="K89" i="5"/>
  <c r="L89" i="5"/>
  <c r="M89" i="5"/>
  <c r="N89" i="5"/>
  <c r="O89" i="5"/>
  <c r="Q89" i="5"/>
  <c r="R89" i="5"/>
  <c r="S89" i="5"/>
  <c r="U89" i="5"/>
  <c r="V89" i="5"/>
  <c r="W89" i="5"/>
  <c r="X89" i="5"/>
  <c r="Y89" i="5"/>
  <c r="Z89" i="5"/>
  <c r="AA89" i="5"/>
  <c r="AC89" i="5"/>
  <c r="A90" i="5"/>
  <c r="B90" i="5"/>
  <c r="D90" i="5"/>
  <c r="E90" i="5"/>
  <c r="F90" i="5"/>
  <c r="G90" i="5"/>
  <c r="H90" i="5"/>
  <c r="I90" i="5"/>
  <c r="J90" i="5"/>
  <c r="K90" i="5"/>
  <c r="L90" i="5"/>
  <c r="M90" i="5"/>
  <c r="N90" i="5"/>
  <c r="O90" i="5"/>
  <c r="Q90" i="5"/>
  <c r="R90" i="5"/>
  <c r="S90" i="5"/>
  <c r="U90" i="5"/>
  <c r="V90" i="5"/>
  <c r="W90" i="5"/>
  <c r="X90" i="5"/>
  <c r="Y90" i="5"/>
  <c r="Z90" i="5"/>
  <c r="AA90" i="5"/>
  <c r="AC90" i="5"/>
  <c r="A91" i="5"/>
  <c r="B91" i="5"/>
  <c r="D91" i="5"/>
  <c r="E91" i="5"/>
  <c r="F91" i="5"/>
  <c r="G91" i="5"/>
  <c r="H91" i="5"/>
  <c r="I91" i="5"/>
  <c r="J91" i="5"/>
  <c r="K91" i="5"/>
  <c r="L91" i="5"/>
  <c r="M91" i="5"/>
  <c r="N91" i="5"/>
  <c r="O91" i="5"/>
  <c r="Q91" i="5"/>
  <c r="R91" i="5"/>
  <c r="S91" i="5"/>
  <c r="U91" i="5"/>
  <c r="V91" i="5"/>
  <c r="W91" i="5"/>
  <c r="X91" i="5"/>
  <c r="Y91" i="5"/>
  <c r="Z91" i="5"/>
  <c r="AA91" i="5"/>
  <c r="AC91" i="5"/>
  <c r="A92" i="5"/>
  <c r="B92" i="5"/>
  <c r="D92" i="5"/>
  <c r="E92" i="5"/>
  <c r="F92" i="5"/>
  <c r="G92" i="5"/>
  <c r="H92" i="5"/>
  <c r="I92" i="5"/>
  <c r="J92" i="5"/>
  <c r="K92" i="5"/>
  <c r="L92" i="5"/>
  <c r="M92" i="5"/>
  <c r="N92" i="5"/>
  <c r="O92" i="5"/>
  <c r="Q92" i="5"/>
  <c r="R92" i="5"/>
  <c r="S92" i="5"/>
  <c r="U92" i="5"/>
  <c r="V92" i="5"/>
  <c r="W92" i="5"/>
  <c r="X92" i="5"/>
  <c r="Y92" i="5"/>
  <c r="Z92" i="5"/>
  <c r="AA92" i="5"/>
  <c r="AC92" i="5"/>
  <c r="A93" i="5"/>
  <c r="B93" i="5"/>
  <c r="D93" i="5"/>
  <c r="E93" i="5"/>
  <c r="F93" i="5"/>
  <c r="G93" i="5"/>
  <c r="H93" i="5"/>
  <c r="I93" i="5"/>
  <c r="J93" i="5"/>
  <c r="K93" i="5"/>
  <c r="L93" i="5"/>
  <c r="M93" i="5"/>
  <c r="N93" i="5"/>
  <c r="O93" i="5"/>
  <c r="Q93" i="5"/>
  <c r="R93" i="5"/>
  <c r="S93" i="5"/>
  <c r="U93" i="5"/>
  <c r="V93" i="5"/>
  <c r="W93" i="5"/>
  <c r="X93" i="5"/>
  <c r="Y93" i="5"/>
  <c r="Z93" i="5"/>
  <c r="AA93" i="5"/>
  <c r="AC93" i="5"/>
  <c r="A94" i="5"/>
  <c r="B94" i="5"/>
  <c r="D94" i="5"/>
  <c r="E94" i="5"/>
  <c r="F94" i="5"/>
  <c r="G94" i="5"/>
  <c r="H94" i="5"/>
  <c r="I94" i="5"/>
  <c r="J94" i="5"/>
  <c r="K94" i="5"/>
  <c r="L94" i="5"/>
  <c r="M94" i="5"/>
  <c r="N94" i="5"/>
  <c r="O94" i="5"/>
  <c r="Q94" i="5"/>
  <c r="R94" i="5"/>
  <c r="S94" i="5"/>
  <c r="U94" i="5"/>
  <c r="V94" i="5"/>
  <c r="W94" i="5"/>
  <c r="X94" i="5"/>
  <c r="Y94" i="5"/>
  <c r="Z94" i="5"/>
  <c r="AA94" i="5"/>
  <c r="AC94" i="5"/>
  <c r="A95" i="5"/>
  <c r="B95" i="5"/>
  <c r="D95" i="5"/>
  <c r="E95" i="5"/>
  <c r="F95" i="5"/>
  <c r="G95" i="5"/>
  <c r="H95" i="5"/>
  <c r="I95" i="5"/>
  <c r="J95" i="5"/>
  <c r="K95" i="5"/>
  <c r="L95" i="5"/>
  <c r="M95" i="5"/>
  <c r="N95" i="5"/>
  <c r="O95" i="5"/>
  <c r="Q95" i="5"/>
  <c r="R95" i="5"/>
  <c r="S95" i="5"/>
  <c r="U95" i="5"/>
  <c r="V95" i="5"/>
  <c r="W95" i="5"/>
  <c r="X95" i="5"/>
  <c r="Y95" i="5"/>
  <c r="Z95" i="5"/>
  <c r="AA95" i="5"/>
  <c r="AC95" i="5"/>
  <c r="A96" i="5"/>
  <c r="B96" i="5"/>
  <c r="D96" i="5"/>
  <c r="E96" i="5"/>
  <c r="F96" i="5"/>
  <c r="G96" i="5"/>
  <c r="H96" i="5"/>
  <c r="I96" i="5"/>
  <c r="J96" i="5"/>
  <c r="K96" i="5"/>
  <c r="L96" i="5"/>
  <c r="M96" i="5"/>
  <c r="N96" i="5"/>
  <c r="O96" i="5"/>
  <c r="Q96" i="5"/>
  <c r="R96" i="5"/>
  <c r="S96" i="5"/>
  <c r="U96" i="5"/>
  <c r="V96" i="5"/>
  <c r="W96" i="5"/>
  <c r="X96" i="5"/>
  <c r="Y96" i="5"/>
  <c r="Z96" i="5"/>
  <c r="AA96" i="5"/>
  <c r="AC96" i="5"/>
  <c r="A97" i="5"/>
  <c r="B97" i="5"/>
  <c r="D97" i="5"/>
  <c r="E97" i="5"/>
  <c r="F97" i="5"/>
  <c r="G97" i="5"/>
  <c r="H97" i="5"/>
  <c r="I97" i="5"/>
  <c r="J97" i="5"/>
  <c r="K97" i="5"/>
  <c r="L97" i="5"/>
  <c r="M97" i="5"/>
  <c r="N97" i="5"/>
  <c r="O97" i="5"/>
  <c r="Q97" i="5"/>
  <c r="R97" i="5"/>
  <c r="S97" i="5"/>
  <c r="U97" i="5"/>
  <c r="V97" i="5"/>
  <c r="W97" i="5"/>
  <c r="X97" i="5"/>
  <c r="Y97" i="5"/>
  <c r="Z97" i="5"/>
  <c r="AA97" i="5"/>
  <c r="AC97" i="5"/>
  <c r="A98" i="5"/>
  <c r="B98" i="5"/>
  <c r="D98" i="5"/>
  <c r="E98" i="5"/>
  <c r="F98" i="5"/>
  <c r="G98" i="5"/>
  <c r="H98" i="5"/>
  <c r="I98" i="5"/>
  <c r="J98" i="5"/>
  <c r="K98" i="5"/>
  <c r="L98" i="5"/>
  <c r="M98" i="5"/>
  <c r="N98" i="5"/>
  <c r="O98" i="5"/>
  <c r="Q98" i="5"/>
  <c r="R98" i="5"/>
  <c r="S98" i="5"/>
  <c r="U98" i="5"/>
  <c r="V98" i="5"/>
  <c r="W98" i="5"/>
  <c r="X98" i="5"/>
  <c r="Y98" i="5"/>
  <c r="Z98" i="5"/>
  <c r="AA98" i="5"/>
  <c r="AC98" i="5"/>
  <c r="A99" i="5"/>
  <c r="B99" i="5"/>
  <c r="D99" i="5"/>
  <c r="E99" i="5"/>
  <c r="F99" i="5"/>
  <c r="G99" i="5"/>
  <c r="H99" i="5"/>
  <c r="I99" i="5"/>
  <c r="J99" i="5"/>
  <c r="K99" i="5"/>
  <c r="L99" i="5"/>
  <c r="M99" i="5"/>
  <c r="N99" i="5"/>
  <c r="O99" i="5"/>
  <c r="Q99" i="5"/>
  <c r="R99" i="5"/>
  <c r="S99" i="5"/>
  <c r="U99" i="5"/>
  <c r="V99" i="5"/>
  <c r="W99" i="5"/>
  <c r="X99" i="5"/>
  <c r="Y99" i="5"/>
  <c r="Z99" i="5"/>
  <c r="AA99" i="5"/>
  <c r="AC99" i="5"/>
  <c r="A100" i="5"/>
  <c r="B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Q100" i="5"/>
  <c r="R100" i="5"/>
  <c r="S100" i="5"/>
  <c r="U100" i="5"/>
  <c r="V100" i="5"/>
  <c r="W100" i="5"/>
  <c r="X100" i="5"/>
  <c r="Y100" i="5"/>
  <c r="Z100" i="5"/>
  <c r="AA100" i="5"/>
  <c r="AC100" i="5"/>
  <c r="A101" i="5"/>
  <c r="B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Q101" i="5"/>
  <c r="R101" i="5"/>
  <c r="S101" i="5"/>
  <c r="U101" i="5"/>
  <c r="V101" i="5"/>
  <c r="W101" i="5"/>
  <c r="X101" i="5"/>
  <c r="Y101" i="5"/>
  <c r="Z101" i="5"/>
  <c r="AA101" i="5"/>
  <c r="AC101" i="5"/>
  <c r="A102" i="5"/>
  <c r="B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Q102" i="5"/>
  <c r="R102" i="5"/>
  <c r="S102" i="5"/>
  <c r="U102" i="5"/>
  <c r="V102" i="5"/>
  <c r="W102" i="5"/>
  <c r="X102" i="5"/>
  <c r="Y102" i="5"/>
  <c r="Z102" i="5"/>
  <c r="AA102" i="5"/>
  <c r="AC102" i="5"/>
  <c r="A103" i="5"/>
  <c r="B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Q103" i="5"/>
  <c r="R103" i="5"/>
  <c r="S103" i="5"/>
  <c r="U103" i="5"/>
  <c r="V103" i="5"/>
  <c r="W103" i="5"/>
  <c r="X103" i="5"/>
  <c r="Y103" i="5"/>
  <c r="Z103" i="5"/>
  <c r="AA103" i="5"/>
  <c r="AC103" i="5"/>
  <c r="A104" i="5"/>
  <c r="B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Q104" i="5"/>
  <c r="R104" i="5"/>
  <c r="S104" i="5"/>
  <c r="U104" i="5"/>
  <c r="V104" i="5"/>
  <c r="W104" i="5"/>
  <c r="X104" i="5"/>
  <c r="Y104" i="5"/>
  <c r="Z104" i="5"/>
  <c r="AA104" i="5"/>
  <c r="AC104" i="5"/>
  <c r="A105" i="5"/>
  <c r="B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Q105" i="5"/>
  <c r="R105" i="5"/>
  <c r="S105" i="5"/>
  <c r="U105" i="5"/>
  <c r="V105" i="5"/>
  <c r="W105" i="5"/>
  <c r="X105" i="5"/>
  <c r="Y105" i="5"/>
  <c r="Z105" i="5"/>
  <c r="AA105" i="5"/>
  <c r="AC105" i="5"/>
  <c r="A106" i="5"/>
  <c r="B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Q106" i="5"/>
  <c r="R106" i="5"/>
  <c r="S106" i="5"/>
  <c r="U106" i="5"/>
  <c r="V106" i="5"/>
  <c r="W106" i="5"/>
  <c r="X106" i="5"/>
  <c r="Y106" i="5"/>
  <c r="Z106" i="5"/>
  <c r="AA106" i="5"/>
  <c r="AC106" i="5"/>
  <c r="A107" i="5"/>
  <c r="B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Q107" i="5"/>
  <c r="R107" i="5"/>
  <c r="S107" i="5"/>
  <c r="U107" i="5"/>
  <c r="V107" i="5"/>
  <c r="W107" i="5"/>
  <c r="X107" i="5"/>
  <c r="Y107" i="5"/>
  <c r="Z107" i="5"/>
  <c r="AA107" i="5"/>
  <c r="AC107" i="5"/>
  <c r="A108" i="5"/>
  <c r="B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Q108" i="5"/>
  <c r="R108" i="5"/>
  <c r="S108" i="5"/>
  <c r="U108" i="5"/>
  <c r="V108" i="5"/>
  <c r="W108" i="5"/>
  <c r="X108" i="5"/>
  <c r="Y108" i="5"/>
  <c r="Z108" i="5"/>
  <c r="AA108" i="5"/>
  <c r="AC108" i="5"/>
  <c r="A109" i="5"/>
  <c r="B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Q109" i="5"/>
  <c r="R109" i="5"/>
  <c r="S109" i="5"/>
  <c r="U109" i="5"/>
  <c r="V109" i="5"/>
  <c r="W109" i="5"/>
  <c r="X109" i="5"/>
  <c r="Y109" i="5"/>
  <c r="Z109" i="5"/>
  <c r="AA109" i="5"/>
  <c r="AC109" i="5"/>
  <c r="A110" i="5"/>
  <c r="B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Q110" i="5"/>
  <c r="R110" i="5"/>
  <c r="S110" i="5"/>
  <c r="U110" i="5"/>
  <c r="V110" i="5"/>
  <c r="W110" i="5"/>
  <c r="X110" i="5"/>
  <c r="Y110" i="5"/>
  <c r="Z110" i="5"/>
  <c r="AA110" i="5"/>
  <c r="AC110" i="5"/>
  <c r="A111" i="5"/>
  <c r="B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Q111" i="5"/>
  <c r="R111" i="5"/>
  <c r="S111" i="5"/>
  <c r="U111" i="5"/>
  <c r="V111" i="5"/>
  <c r="W111" i="5"/>
  <c r="X111" i="5"/>
  <c r="Y111" i="5"/>
  <c r="Z111" i="5"/>
  <c r="AA111" i="5"/>
  <c r="AC111" i="5"/>
  <c r="A112" i="5"/>
  <c r="B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Q112" i="5"/>
  <c r="R112" i="5"/>
  <c r="S112" i="5"/>
  <c r="U112" i="5"/>
  <c r="V112" i="5"/>
  <c r="W112" i="5"/>
  <c r="X112" i="5"/>
  <c r="Y112" i="5"/>
  <c r="Z112" i="5"/>
  <c r="AA112" i="5"/>
  <c r="AC112" i="5"/>
  <c r="A113" i="5"/>
  <c r="B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Q113" i="5"/>
  <c r="R113" i="5"/>
  <c r="S113" i="5"/>
  <c r="U113" i="5"/>
  <c r="V113" i="5"/>
  <c r="W113" i="5"/>
  <c r="X113" i="5"/>
  <c r="Y113" i="5"/>
  <c r="Z113" i="5"/>
  <c r="AA113" i="5"/>
  <c r="AC113" i="5"/>
  <c r="A114" i="5"/>
  <c r="B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Q114" i="5"/>
  <c r="R114" i="5"/>
  <c r="S114" i="5"/>
  <c r="U114" i="5"/>
  <c r="V114" i="5"/>
  <c r="W114" i="5"/>
  <c r="X114" i="5"/>
  <c r="Y114" i="5"/>
  <c r="Z114" i="5"/>
  <c r="AA114" i="5"/>
  <c r="AC114" i="5"/>
  <c r="A115" i="5"/>
  <c r="B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Q115" i="5"/>
  <c r="R115" i="5"/>
  <c r="S115" i="5"/>
  <c r="U115" i="5"/>
  <c r="V115" i="5"/>
  <c r="W115" i="5"/>
  <c r="X115" i="5"/>
  <c r="Y115" i="5"/>
  <c r="Z115" i="5"/>
  <c r="AA115" i="5"/>
  <c r="AC115" i="5"/>
  <c r="A116" i="5"/>
  <c r="B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Q116" i="5"/>
  <c r="R116" i="5"/>
  <c r="S116" i="5"/>
  <c r="U116" i="5"/>
  <c r="V116" i="5"/>
  <c r="W116" i="5"/>
  <c r="X116" i="5"/>
  <c r="Y116" i="5"/>
  <c r="Z116" i="5"/>
  <c r="AA116" i="5"/>
  <c r="AC116" i="5"/>
  <c r="A117" i="5"/>
  <c r="B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Q117" i="5"/>
  <c r="R117" i="5"/>
  <c r="S117" i="5"/>
  <c r="U117" i="5"/>
  <c r="V117" i="5"/>
  <c r="W117" i="5"/>
  <c r="X117" i="5"/>
  <c r="Y117" i="5"/>
  <c r="Z117" i="5"/>
  <c r="AA117" i="5"/>
  <c r="AC117" i="5"/>
  <c r="A118" i="5"/>
  <c r="B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Q118" i="5"/>
  <c r="R118" i="5"/>
  <c r="S118" i="5"/>
  <c r="U118" i="5"/>
  <c r="V118" i="5"/>
  <c r="W118" i="5"/>
  <c r="X118" i="5"/>
  <c r="Y118" i="5"/>
  <c r="Z118" i="5"/>
  <c r="AA118" i="5"/>
  <c r="AC118" i="5"/>
  <c r="A119" i="5"/>
  <c r="B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Q119" i="5"/>
  <c r="R119" i="5"/>
  <c r="S119" i="5"/>
  <c r="U119" i="5"/>
  <c r="V119" i="5"/>
  <c r="W119" i="5"/>
  <c r="X119" i="5"/>
  <c r="Y119" i="5"/>
  <c r="Z119" i="5"/>
  <c r="AA119" i="5"/>
  <c r="AC119" i="5"/>
  <c r="A120" i="5"/>
  <c r="B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Q120" i="5"/>
  <c r="R120" i="5"/>
  <c r="S120" i="5"/>
  <c r="U120" i="5"/>
  <c r="V120" i="5"/>
  <c r="W120" i="5"/>
  <c r="X120" i="5"/>
  <c r="Y120" i="5"/>
  <c r="Z120" i="5"/>
  <c r="AA120" i="5"/>
  <c r="AC120" i="5"/>
  <c r="A121" i="5"/>
  <c r="B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Q121" i="5"/>
  <c r="R121" i="5"/>
  <c r="S121" i="5"/>
  <c r="U121" i="5"/>
  <c r="V121" i="5"/>
  <c r="W121" i="5"/>
  <c r="X121" i="5"/>
  <c r="Y121" i="5"/>
  <c r="Z121" i="5"/>
  <c r="AA121" i="5"/>
  <c r="AC121" i="5"/>
  <c r="A122" i="5"/>
  <c r="B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Q122" i="5"/>
  <c r="R122" i="5"/>
  <c r="S122" i="5"/>
  <c r="U122" i="5"/>
  <c r="V122" i="5"/>
  <c r="W122" i="5"/>
  <c r="X122" i="5"/>
  <c r="Y122" i="5"/>
  <c r="Z122" i="5"/>
  <c r="AA122" i="5"/>
  <c r="AC122" i="5"/>
  <c r="A123" i="5"/>
  <c r="B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Q123" i="5"/>
  <c r="R123" i="5"/>
  <c r="S123" i="5"/>
  <c r="U123" i="5"/>
  <c r="V123" i="5"/>
  <c r="W123" i="5"/>
  <c r="X123" i="5"/>
  <c r="Y123" i="5"/>
  <c r="Z123" i="5"/>
  <c r="AA123" i="5"/>
  <c r="AC123" i="5"/>
  <c r="A124" i="5"/>
  <c r="B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Q124" i="5"/>
  <c r="R124" i="5"/>
  <c r="S124" i="5"/>
  <c r="U124" i="5"/>
  <c r="V124" i="5"/>
  <c r="W124" i="5"/>
  <c r="X124" i="5"/>
  <c r="Y124" i="5"/>
  <c r="Z124" i="5"/>
  <c r="AA124" i="5"/>
  <c r="AC124" i="5"/>
  <c r="A125" i="5"/>
  <c r="B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Q125" i="5"/>
  <c r="R125" i="5"/>
  <c r="S125" i="5"/>
  <c r="U125" i="5"/>
  <c r="V125" i="5"/>
  <c r="W125" i="5"/>
  <c r="X125" i="5"/>
  <c r="Y125" i="5"/>
  <c r="Z125" i="5"/>
  <c r="AA125" i="5"/>
  <c r="AC125" i="5"/>
  <c r="A126" i="5"/>
  <c r="B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Q126" i="5"/>
  <c r="R126" i="5"/>
  <c r="S126" i="5"/>
  <c r="U126" i="5"/>
  <c r="V126" i="5"/>
  <c r="W126" i="5"/>
  <c r="X126" i="5"/>
  <c r="Y126" i="5"/>
  <c r="Z126" i="5"/>
  <c r="AA126" i="5"/>
  <c r="AC126" i="5"/>
  <c r="A127" i="5"/>
  <c r="B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Q127" i="5"/>
  <c r="R127" i="5"/>
  <c r="S127" i="5"/>
  <c r="U127" i="5"/>
  <c r="V127" i="5"/>
  <c r="W127" i="5"/>
  <c r="X127" i="5"/>
  <c r="Y127" i="5"/>
  <c r="Z127" i="5"/>
  <c r="AA127" i="5"/>
  <c r="AC127" i="5"/>
  <c r="A128" i="5"/>
  <c r="B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Q128" i="5"/>
  <c r="R128" i="5"/>
  <c r="S128" i="5"/>
  <c r="U128" i="5"/>
  <c r="V128" i="5"/>
  <c r="W128" i="5"/>
  <c r="X128" i="5"/>
  <c r="Y128" i="5"/>
  <c r="Z128" i="5"/>
  <c r="AA128" i="5"/>
  <c r="AC128" i="5"/>
  <c r="A129" i="5"/>
  <c r="B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Q129" i="5"/>
  <c r="R129" i="5"/>
  <c r="S129" i="5"/>
  <c r="U129" i="5"/>
  <c r="V129" i="5"/>
  <c r="W129" i="5"/>
  <c r="X129" i="5"/>
  <c r="Y129" i="5"/>
  <c r="Z129" i="5"/>
  <c r="AA129" i="5"/>
  <c r="AC129" i="5"/>
  <c r="A130" i="5"/>
  <c r="B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Q130" i="5"/>
  <c r="R130" i="5"/>
  <c r="S130" i="5"/>
  <c r="U130" i="5"/>
  <c r="V130" i="5"/>
  <c r="W130" i="5"/>
  <c r="X130" i="5"/>
  <c r="Y130" i="5"/>
  <c r="Z130" i="5"/>
  <c r="AA130" i="5"/>
  <c r="AC130" i="5"/>
  <c r="A131" i="5"/>
  <c r="B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Q131" i="5"/>
  <c r="R131" i="5"/>
  <c r="S131" i="5"/>
  <c r="U131" i="5"/>
  <c r="V131" i="5"/>
  <c r="W131" i="5"/>
  <c r="X131" i="5"/>
  <c r="Y131" i="5"/>
  <c r="Z131" i="5"/>
  <c r="AA131" i="5"/>
  <c r="AC131" i="5"/>
  <c r="A132" i="5"/>
  <c r="B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Q132" i="5"/>
  <c r="R132" i="5"/>
  <c r="S132" i="5"/>
  <c r="U132" i="5"/>
  <c r="V132" i="5"/>
  <c r="W132" i="5"/>
  <c r="X132" i="5"/>
  <c r="Y132" i="5"/>
  <c r="Z132" i="5"/>
  <c r="AA132" i="5"/>
  <c r="AC132" i="5"/>
  <c r="A133" i="5"/>
  <c r="B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Q133" i="5"/>
  <c r="R133" i="5"/>
  <c r="S133" i="5"/>
  <c r="U133" i="5"/>
  <c r="V133" i="5"/>
  <c r="W133" i="5"/>
  <c r="X133" i="5"/>
  <c r="Y133" i="5"/>
  <c r="Z133" i="5"/>
  <c r="AA133" i="5"/>
  <c r="AC133" i="5"/>
  <c r="A134" i="5"/>
  <c r="B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Q134" i="5"/>
  <c r="R134" i="5"/>
  <c r="S134" i="5"/>
  <c r="U134" i="5"/>
  <c r="V134" i="5"/>
  <c r="W134" i="5"/>
  <c r="X134" i="5"/>
  <c r="Y134" i="5"/>
  <c r="Z134" i="5"/>
  <c r="AA134" i="5"/>
  <c r="AC134" i="5"/>
  <c r="A135" i="5"/>
  <c r="B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Q135" i="5"/>
  <c r="R135" i="5"/>
  <c r="S135" i="5"/>
  <c r="U135" i="5"/>
  <c r="V135" i="5"/>
  <c r="W135" i="5"/>
  <c r="X135" i="5"/>
  <c r="Y135" i="5"/>
  <c r="Z135" i="5"/>
  <c r="AA135" i="5"/>
  <c r="AC135" i="5"/>
  <c r="A136" i="5"/>
  <c r="B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Q136" i="5"/>
  <c r="R136" i="5"/>
  <c r="S136" i="5"/>
  <c r="U136" i="5"/>
  <c r="V136" i="5"/>
  <c r="W136" i="5"/>
  <c r="X136" i="5"/>
  <c r="Y136" i="5"/>
  <c r="Z136" i="5"/>
  <c r="AA136" i="5"/>
  <c r="AC136" i="5"/>
  <c r="A137" i="5"/>
  <c r="B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Q137" i="5"/>
  <c r="R137" i="5"/>
  <c r="S137" i="5"/>
  <c r="U137" i="5"/>
  <c r="V137" i="5"/>
  <c r="W137" i="5"/>
  <c r="X137" i="5"/>
  <c r="Y137" i="5"/>
  <c r="Z137" i="5"/>
  <c r="AA137" i="5"/>
  <c r="AC137" i="5"/>
  <c r="A138" i="5"/>
  <c r="B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Q138" i="5"/>
  <c r="R138" i="5"/>
  <c r="S138" i="5"/>
  <c r="U138" i="5"/>
  <c r="V138" i="5"/>
  <c r="W138" i="5"/>
  <c r="X138" i="5"/>
  <c r="Y138" i="5"/>
  <c r="Z138" i="5"/>
  <c r="AA138" i="5"/>
  <c r="AC138" i="5"/>
  <c r="A139" i="5"/>
  <c r="B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Q139" i="5"/>
  <c r="R139" i="5"/>
  <c r="S139" i="5"/>
  <c r="U139" i="5"/>
  <c r="V139" i="5"/>
  <c r="W139" i="5"/>
  <c r="X139" i="5"/>
  <c r="Y139" i="5"/>
  <c r="Z139" i="5"/>
  <c r="AA139" i="5"/>
  <c r="AC139" i="5"/>
  <c r="A140" i="5"/>
  <c r="B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Q140" i="5"/>
  <c r="R140" i="5"/>
  <c r="S140" i="5"/>
  <c r="U140" i="5"/>
  <c r="V140" i="5"/>
  <c r="W140" i="5"/>
  <c r="X140" i="5"/>
  <c r="Y140" i="5"/>
  <c r="Z140" i="5"/>
  <c r="AA140" i="5"/>
  <c r="AC140" i="5"/>
  <c r="A141" i="5"/>
  <c r="B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Q141" i="5"/>
  <c r="R141" i="5"/>
  <c r="S141" i="5"/>
  <c r="U141" i="5"/>
  <c r="V141" i="5"/>
  <c r="W141" i="5"/>
  <c r="X141" i="5"/>
  <c r="Y141" i="5"/>
  <c r="Z141" i="5"/>
  <c r="AA141" i="5"/>
  <c r="AC141" i="5"/>
  <c r="A142" i="5"/>
  <c r="B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Q142" i="5"/>
  <c r="R142" i="5"/>
  <c r="S142" i="5"/>
  <c r="U142" i="5"/>
  <c r="V142" i="5"/>
  <c r="W142" i="5"/>
  <c r="X142" i="5"/>
  <c r="Y142" i="5"/>
  <c r="Z142" i="5"/>
  <c r="AA142" i="5"/>
  <c r="AC142" i="5"/>
  <c r="A143" i="5"/>
  <c r="B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Q143" i="5"/>
  <c r="R143" i="5"/>
  <c r="S143" i="5"/>
  <c r="U143" i="5"/>
  <c r="V143" i="5"/>
  <c r="W143" i="5"/>
  <c r="X143" i="5"/>
  <c r="Y143" i="5"/>
  <c r="Z143" i="5"/>
  <c r="AA143" i="5"/>
  <c r="AC143" i="5"/>
  <c r="A144" i="5"/>
  <c r="B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Q144" i="5"/>
  <c r="R144" i="5"/>
  <c r="S144" i="5"/>
  <c r="U144" i="5"/>
  <c r="V144" i="5"/>
  <c r="W144" i="5"/>
  <c r="X144" i="5"/>
  <c r="Y144" i="5"/>
  <c r="Z144" i="5"/>
  <c r="AA144" i="5"/>
  <c r="AC144" i="5"/>
  <c r="A145" i="5"/>
  <c r="B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Q145" i="5"/>
  <c r="R145" i="5"/>
  <c r="S145" i="5"/>
  <c r="U145" i="5"/>
  <c r="V145" i="5"/>
  <c r="W145" i="5"/>
  <c r="X145" i="5"/>
  <c r="Y145" i="5"/>
  <c r="Z145" i="5"/>
  <c r="AA145" i="5"/>
  <c r="AC145" i="5"/>
  <c r="A146" i="5"/>
  <c r="B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Q146" i="5"/>
  <c r="R146" i="5"/>
  <c r="S146" i="5"/>
  <c r="U146" i="5"/>
  <c r="V146" i="5"/>
  <c r="W146" i="5"/>
  <c r="X146" i="5"/>
  <c r="Y146" i="5"/>
  <c r="Z146" i="5"/>
  <c r="AA146" i="5"/>
  <c r="AC146" i="5"/>
  <c r="A147" i="5"/>
  <c r="B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Q147" i="5"/>
  <c r="R147" i="5"/>
  <c r="S147" i="5"/>
  <c r="U147" i="5"/>
  <c r="V147" i="5"/>
  <c r="W147" i="5"/>
  <c r="X147" i="5"/>
  <c r="Y147" i="5"/>
  <c r="Z147" i="5"/>
  <c r="AA147" i="5"/>
  <c r="AC147" i="5"/>
  <c r="A148" i="5"/>
  <c r="B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Q148" i="5"/>
  <c r="R148" i="5"/>
  <c r="S148" i="5"/>
  <c r="U148" i="5"/>
  <c r="V148" i="5"/>
  <c r="W148" i="5"/>
  <c r="X148" i="5"/>
  <c r="Y148" i="5"/>
  <c r="Z148" i="5"/>
  <c r="AA148" i="5"/>
  <c r="AC148" i="5"/>
  <c r="A149" i="5"/>
  <c r="B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Q149" i="5"/>
  <c r="R149" i="5"/>
  <c r="S149" i="5"/>
  <c r="U149" i="5"/>
  <c r="V149" i="5"/>
  <c r="W149" i="5"/>
  <c r="X149" i="5"/>
  <c r="Y149" i="5"/>
  <c r="Z149" i="5"/>
  <c r="AA149" i="5"/>
  <c r="AC149" i="5"/>
  <c r="A150" i="5"/>
  <c r="B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Q150" i="5"/>
  <c r="R150" i="5"/>
  <c r="S150" i="5"/>
  <c r="U150" i="5"/>
  <c r="V150" i="5"/>
  <c r="W150" i="5"/>
  <c r="X150" i="5"/>
  <c r="Y150" i="5"/>
  <c r="Z150" i="5"/>
  <c r="AA150" i="5"/>
  <c r="AC150" i="5"/>
  <c r="A151" i="5"/>
  <c r="B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Q151" i="5"/>
  <c r="R151" i="5"/>
  <c r="S151" i="5"/>
  <c r="U151" i="5"/>
  <c r="V151" i="5"/>
  <c r="W151" i="5"/>
  <c r="X151" i="5"/>
  <c r="Y151" i="5"/>
  <c r="Z151" i="5"/>
  <c r="AA151" i="5"/>
  <c r="AC151" i="5"/>
  <c r="A152" i="5"/>
  <c r="B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Q152" i="5"/>
  <c r="R152" i="5"/>
  <c r="S152" i="5"/>
  <c r="U152" i="5"/>
  <c r="V152" i="5"/>
  <c r="W152" i="5"/>
  <c r="X152" i="5"/>
  <c r="Y152" i="5"/>
  <c r="Z152" i="5"/>
  <c r="AA152" i="5"/>
  <c r="AC152" i="5"/>
  <c r="A153" i="5"/>
  <c r="B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Q153" i="5"/>
  <c r="R153" i="5"/>
  <c r="S153" i="5"/>
  <c r="U153" i="5"/>
  <c r="V153" i="5"/>
  <c r="W153" i="5"/>
  <c r="X153" i="5"/>
  <c r="Y153" i="5"/>
  <c r="Z153" i="5"/>
  <c r="AA153" i="5"/>
  <c r="AC153" i="5"/>
  <c r="A154" i="5"/>
  <c r="B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Q154" i="5"/>
  <c r="R154" i="5"/>
  <c r="S154" i="5"/>
  <c r="U154" i="5"/>
  <c r="V154" i="5"/>
  <c r="W154" i="5"/>
  <c r="X154" i="5"/>
  <c r="Y154" i="5"/>
  <c r="Z154" i="5"/>
  <c r="AA154" i="5"/>
  <c r="AC154" i="5"/>
  <c r="A155" i="5"/>
  <c r="B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Q155" i="5"/>
  <c r="R155" i="5"/>
  <c r="S155" i="5"/>
  <c r="U155" i="5"/>
  <c r="V155" i="5"/>
  <c r="W155" i="5"/>
  <c r="X155" i="5"/>
  <c r="Y155" i="5"/>
  <c r="Z155" i="5"/>
  <c r="AA155" i="5"/>
  <c r="AC155" i="5"/>
  <c r="A156" i="5"/>
  <c r="B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Q156" i="5"/>
  <c r="R156" i="5"/>
  <c r="S156" i="5"/>
  <c r="U156" i="5"/>
  <c r="V156" i="5"/>
  <c r="W156" i="5"/>
  <c r="X156" i="5"/>
  <c r="Y156" i="5"/>
  <c r="Z156" i="5"/>
  <c r="AA156" i="5"/>
  <c r="AC156" i="5"/>
  <c r="A157" i="5"/>
  <c r="B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Q157" i="5"/>
  <c r="R157" i="5"/>
  <c r="S157" i="5"/>
  <c r="U157" i="5"/>
  <c r="V157" i="5"/>
  <c r="W157" i="5"/>
  <c r="X157" i="5"/>
  <c r="Y157" i="5"/>
  <c r="Z157" i="5"/>
  <c r="AA157" i="5"/>
  <c r="AC157" i="5"/>
  <c r="A158" i="5"/>
  <c r="B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Q158" i="5"/>
  <c r="R158" i="5"/>
  <c r="S158" i="5"/>
  <c r="U158" i="5"/>
  <c r="V158" i="5"/>
  <c r="W158" i="5"/>
  <c r="X158" i="5"/>
  <c r="Y158" i="5"/>
  <c r="Z158" i="5"/>
  <c r="AA158" i="5"/>
  <c r="AC158" i="5"/>
  <c r="A159" i="5"/>
  <c r="B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Q159" i="5"/>
  <c r="R159" i="5"/>
  <c r="S159" i="5"/>
  <c r="U159" i="5"/>
  <c r="V159" i="5"/>
  <c r="W159" i="5"/>
  <c r="X159" i="5"/>
  <c r="Y159" i="5"/>
  <c r="Z159" i="5"/>
  <c r="AA159" i="5"/>
  <c r="AC159" i="5"/>
  <c r="A160" i="5"/>
  <c r="B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Q160" i="5"/>
  <c r="R160" i="5"/>
  <c r="S160" i="5"/>
  <c r="U160" i="5"/>
  <c r="V160" i="5"/>
  <c r="W160" i="5"/>
  <c r="X160" i="5"/>
  <c r="Y160" i="5"/>
  <c r="Z160" i="5"/>
  <c r="AA160" i="5"/>
  <c r="AC160" i="5"/>
  <c r="A161" i="5"/>
  <c r="B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Q161" i="5"/>
  <c r="R161" i="5"/>
  <c r="S161" i="5"/>
  <c r="U161" i="5"/>
  <c r="V161" i="5"/>
  <c r="W161" i="5"/>
  <c r="X161" i="5"/>
  <c r="Y161" i="5"/>
  <c r="Z161" i="5"/>
  <c r="AA161" i="5"/>
  <c r="AC161" i="5"/>
  <c r="A162" i="5"/>
  <c r="B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Q162" i="5"/>
  <c r="R162" i="5"/>
  <c r="S162" i="5"/>
  <c r="U162" i="5"/>
  <c r="V162" i="5"/>
  <c r="W162" i="5"/>
  <c r="X162" i="5"/>
  <c r="Y162" i="5"/>
  <c r="Z162" i="5"/>
  <c r="AA162" i="5"/>
  <c r="AC162" i="5"/>
  <c r="A163" i="5"/>
  <c r="B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Q163" i="5"/>
  <c r="R163" i="5"/>
  <c r="S163" i="5"/>
  <c r="U163" i="5"/>
  <c r="V163" i="5"/>
  <c r="W163" i="5"/>
  <c r="X163" i="5"/>
  <c r="Y163" i="5"/>
  <c r="Z163" i="5"/>
  <c r="AA163" i="5"/>
  <c r="AC163" i="5"/>
  <c r="A164" i="5"/>
  <c r="B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Q164" i="5"/>
  <c r="R164" i="5"/>
  <c r="S164" i="5"/>
  <c r="U164" i="5"/>
  <c r="V164" i="5"/>
  <c r="W164" i="5"/>
  <c r="X164" i="5"/>
  <c r="Y164" i="5"/>
  <c r="Z164" i="5"/>
  <c r="AA164" i="5"/>
  <c r="AC164" i="5"/>
  <c r="A165" i="5"/>
  <c r="B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Q165" i="5"/>
  <c r="R165" i="5"/>
  <c r="S165" i="5"/>
  <c r="U165" i="5"/>
  <c r="V165" i="5"/>
  <c r="W165" i="5"/>
  <c r="X165" i="5"/>
  <c r="Y165" i="5"/>
  <c r="Z165" i="5"/>
  <c r="AA165" i="5"/>
  <c r="AC165" i="5"/>
  <c r="A166" i="5"/>
  <c r="B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Q166" i="5"/>
  <c r="R166" i="5"/>
  <c r="S166" i="5"/>
  <c r="U166" i="5"/>
  <c r="V166" i="5"/>
  <c r="W166" i="5"/>
  <c r="X166" i="5"/>
  <c r="Y166" i="5"/>
  <c r="Z166" i="5"/>
  <c r="AA166" i="5"/>
  <c r="AC166" i="5"/>
  <c r="A167" i="5"/>
  <c r="B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Q167" i="5"/>
  <c r="R167" i="5"/>
  <c r="S167" i="5"/>
  <c r="U167" i="5"/>
  <c r="V167" i="5"/>
  <c r="W167" i="5"/>
  <c r="X167" i="5"/>
  <c r="Y167" i="5"/>
  <c r="Z167" i="5"/>
  <c r="AA167" i="5"/>
  <c r="AC167" i="5"/>
  <c r="A168" i="5"/>
  <c r="B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Q168" i="5"/>
  <c r="R168" i="5"/>
  <c r="S168" i="5"/>
  <c r="U168" i="5"/>
  <c r="V168" i="5"/>
  <c r="W168" i="5"/>
  <c r="X168" i="5"/>
  <c r="Y168" i="5"/>
  <c r="Z168" i="5"/>
  <c r="AA168" i="5"/>
  <c r="AC168" i="5"/>
  <c r="A169" i="5"/>
  <c r="B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Q169" i="5"/>
  <c r="R169" i="5"/>
  <c r="S169" i="5"/>
  <c r="U169" i="5"/>
  <c r="V169" i="5"/>
  <c r="W169" i="5"/>
  <c r="X169" i="5"/>
  <c r="Y169" i="5"/>
  <c r="Z169" i="5"/>
  <c r="AA169" i="5"/>
  <c r="AC169" i="5"/>
  <c r="A170" i="5"/>
  <c r="B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Q170" i="5"/>
  <c r="R170" i="5"/>
  <c r="S170" i="5"/>
  <c r="U170" i="5"/>
  <c r="V170" i="5"/>
  <c r="W170" i="5"/>
  <c r="X170" i="5"/>
  <c r="Y170" i="5"/>
  <c r="Z170" i="5"/>
  <c r="AA170" i="5"/>
  <c r="AC170" i="5"/>
  <c r="A171" i="5"/>
  <c r="B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Q171" i="5"/>
  <c r="R171" i="5"/>
  <c r="S171" i="5"/>
  <c r="U171" i="5"/>
  <c r="V171" i="5"/>
  <c r="W171" i="5"/>
  <c r="X171" i="5"/>
  <c r="Y171" i="5"/>
  <c r="Z171" i="5"/>
  <c r="AA171" i="5"/>
  <c r="AC171" i="5"/>
  <c r="A172" i="5"/>
  <c r="B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Q172" i="5"/>
  <c r="R172" i="5"/>
  <c r="S172" i="5"/>
  <c r="U172" i="5"/>
  <c r="V172" i="5"/>
  <c r="W172" i="5"/>
  <c r="X172" i="5"/>
  <c r="Y172" i="5"/>
  <c r="Z172" i="5"/>
  <c r="AA172" i="5"/>
  <c r="AC172" i="5"/>
  <c r="A173" i="5"/>
  <c r="B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Q173" i="5"/>
  <c r="R173" i="5"/>
  <c r="S173" i="5"/>
  <c r="U173" i="5"/>
  <c r="V173" i="5"/>
  <c r="W173" i="5"/>
  <c r="X173" i="5"/>
  <c r="Y173" i="5"/>
  <c r="Z173" i="5"/>
  <c r="AA173" i="5"/>
  <c r="AC173" i="5"/>
  <c r="A174" i="5"/>
  <c r="B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Q174" i="5"/>
  <c r="R174" i="5"/>
  <c r="S174" i="5"/>
  <c r="U174" i="5"/>
  <c r="V174" i="5"/>
  <c r="W174" i="5"/>
  <c r="X174" i="5"/>
  <c r="Y174" i="5"/>
  <c r="Z174" i="5"/>
  <c r="AA174" i="5"/>
  <c r="AC174" i="5"/>
  <c r="A175" i="5"/>
  <c r="B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Q175" i="5"/>
  <c r="R175" i="5"/>
  <c r="S175" i="5"/>
  <c r="U175" i="5"/>
  <c r="V175" i="5"/>
  <c r="W175" i="5"/>
  <c r="X175" i="5"/>
  <c r="Y175" i="5"/>
  <c r="Z175" i="5"/>
  <c r="AA175" i="5"/>
  <c r="AC175" i="5"/>
  <c r="A176" i="5"/>
  <c r="B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Q176" i="5"/>
  <c r="R176" i="5"/>
  <c r="S176" i="5"/>
  <c r="U176" i="5"/>
  <c r="V176" i="5"/>
  <c r="W176" i="5"/>
  <c r="X176" i="5"/>
  <c r="Y176" i="5"/>
  <c r="Z176" i="5"/>
  <c r="AA176" i="5"/>
  <c r="AC176" i="5"/>
  <c r="A177" i="5"/>
  <c r="B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Q177" i="5"/>
  <c r="R177" i="5"/>
  <c r="S177" i="5"/>
  <c r="U177" i="5"/>
  <c r="V177" i="5"/>
  <c r="W177" i="5"/>
  <c r="X177" i="5"/>
  <c r="Y177" i="5"/>
  <c r="Z177" i="5"/>
  <c r="AA177" i="5"/>
  <c r="AC177" i="5"/>
  <c r="A178" i="5"/>
  <c r="B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Q178" i="5"/>
  <c r="R178" i="5"/>
  <c r="S178" i="5"/>
  <c r="U178" i="5"/>
  <c r="V178" i="5"/>
  <c r="W178" i="5"/>
  <c r="X178" i="5"/>
  <c r="Y178" i="5"/>
  <c r="Z178" i="5"/>
  <c r="AA178" i="5"/>
  <c r="AC178" i="5"/>
  <c r="A179" i="5"/>
  <c r="B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Q179" i="5"/>
  <c r="R179" i="5"/>
  <c r="S179" i="5"/>
  <c r="U179" i="5"/>
  <c r="V179" i="5"/>
  <c r="W179" i="5"/>
  <c r="X179" i="5"/>
  <c r="Y179" i="5"/>
  <c r="Z179" i="5"/>
  <c r="AA179" i="5"/>
  <c r="AC179" i="5"/>
  <c r="A180" i="5"/>
  <c r="B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Q180" i="5"/>
  <c r="R180" i="5"/>
  <c r="S180" i="5"/>
  <c r="U180" i="5"/>
  <c r="V180" i="5"/>
  <c r="W180" i="5"/>
  <c r="X180" i="5"/>
  <c r="Y180" i="5"/>
  <c r="Z180" i="5"/>
  <c r="AA180" i="5"/>
  <c r="AC180" i="5"/>
  <c r="A181" i="5"/>
  <c r="B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Q181" i="5"/>
  <c r="R181" i="5"/>
  <c r="S181" i="5"/>
  <c r="U181" i="5"/>
  <c r="V181" i="5"/>
  <c r="W181" i="5"/>
  <c r="X181" i="5"/>
  <c r="Y181" i="5"/>
  <c r="Z181" i="5"/>
  <c r="AA181" i="5"/>
  <c r="AC181" i="5"/>
  <c r="A182" i="5"/>
  <c r="B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Q182" i="5"/>
  <c r="R182" i="5"/>
  <c r="S182" i="5"/>
  <c r="U182" i="5"/>
  <c r="V182" i="5"/>
  <c r="W182" i="5"/>
  <c r="X182" i="5"/>
  <c r="Y182" i="5"/>
  <c r="Z182" i="5"/>
  <c r="AA182" i="5"/>
  <c r="AC182" i="5"/>
  <c r="A183" i="5"/>
  <c r="B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Q183" i="5"/>
  <c r="R183" i="5"/>
  <c r="S183" i="5"/>
  <c r="U183" i="5"/>
  <c r="V183" i="5"/>
  <c r="W183" i="5"/>
  <c r="X183" i="5"/>
  <c r="Y183" i="5"/>
  <c r="Z183" i="5"/>
  <c r="AA183" i="5"/>
  <c r="AC183" i="5"/>
  <c r="A184" i="5"/>
  <c r="B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Q184" i="5"/>
  <c r="R184" i="5"/>
  <c r="S184" i="5"/>
  <c r="U184" i="5"/>
  <c r="V184" i="5"/>
  <c r="W184" i="5"/>
  <c r="X184" i="5"/>
  <c r="Y184" i="5"/>
  <c r="Z184" i="5"/>
  <c r="AA184" i="5"/>
  <c r="AC184" i="5"/>
  <c r="A185" i="5"/>
  <c r="B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Q185" i="5"/>
  <c r="R185" i="5"/>
  <c r="S185" i="5"/>
  <c r="U185" i="5"/>
  <c r="V185" i="5"/>
  <c r="W185" i="5"/>
  <c r="X185" i="5"/>
  <c r="Y185" i="5"/>
  <c r="Z185" i="5"/>
  <c r="AA185" i="5"/>
  <c r="AC185" i="5"/>
  <c r="A186" i="5"/>
  <c r="B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Q186" i="5"/>
  <c r="R186" i="5"/>
  <c r="S186" i="5"/>
  <c r="U186" i="5"/>
  <c r="V186" i="5"/>
  <c r="W186" i="5"/>
  <c r="X186" i="5"/>
  <c r="Y186" i="5"/>
  <c r="Z186" i="5"/>
  <c r="AA186" i="5"/>
  <c r="AC186" i="5"/>
  <c r="A187" i="5"/>
  <c r="B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Q187" i="5"/>
  <c r="R187" i="5"/>
  <c r="S187" i="5"/>
  <c r="U187" i="5"/>
  <c r="V187" i="5"/>
  <c r="W187" i="5"/>
  <c r="X187" i="5"/>
  <c r="Y187" i="5"/>
  <c r="Z187" i="5"/>
  <c r="AA187" i="5"/>
  <c r="AC187" i="5"/>
  <c r="A188" i="5"/>
  <c r="B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Q188" i="5"/>
  <c r="R188" i="5"/>
  <c r="S188" i="5"/>
  <c r="U188" i="5"/>
  <c r="V188" i="5"/>
  <c r="W188" i="5"/>
  <c r="X188" i="5"/>
  <c r="Y188" i="5"/>
  <c r="Z188" i="5"/>
  <c r="AA188" i="5"/>
  <c r="AC188" i="5"/>
  <c r="A189" i="5"/>
  <c r="B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Q189" i="5"/>
  <c r="R189" i="5"/>
  <c r="S189" i="5"/>
  <c r="U189" i="5"/>
  <c r="V189" i="5"/>
  <c r="W189" i="5"/>
  <c r="X189" i="5"/>
  <c r="Y189" i="5"/>
  <c r="Z189" i="5"/>
  <c r="AA189" i="5"/>
  <c r="AC189" i="5"/>
  <c r="A190" i="5"/>
  <c r="B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Q190" i="5"/>
  <c r="R190" i="5"/>
  <c r="S190" i="5"/>
  <c r="U190" i="5"/>
  <c r="V190" i="5"/>
  <c r="W190" i="5"/>
  <c r="X190" i="5"/>
  <c r="Y190" i="5"/>
  <c r="Z190" i="5"/>
  <c r="AA190" i="5"/>
  <c r="AC190" i="5"/>
  <c r="A191" i="5"/>
  <c r="B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Q191" i="5"/>
  <c r="R191" i="5"/>
  <c r="S191" i="5"/>
  <c r="U191" i="5"/>
  <c r="V191" i="5"/>
  <c r="W191" i="5"/>
  <c r="X191" i="5"/>
  <c r="Y191" i="5"/>
  <c r="Z191" i="5"/>
  <c r="AA191" i="5"/>
  <c r="AC191" i="5"/>
  <c r="A192" i="5"/>
  <c r="B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Q192" i="5"/>
  <c r="R192" i="5"/>
  <c r="S192" i="5"/>
  <c r="U192" i="5"/>
  <c r="V192" i="5"/>
  <c r="W192" i="5"/>
  <c r="X192" i="5"/>
  <c r="Y192" i="5"/>
  <c r="Z192" i="5"/>
  <c r="AA192" i="5"/>
  <c r="AC192" i="5"/>
  <c r="A193" i="5"/>
  <c r="B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Q193" i="5"/>
  <c r="R193" i="5"/>
  <c r="S193" i="5"/>
  <c r="U193" i="5"/>
  <c r="V193" i="5"/>
  <c r="W193" i="5"/>
  <c r="X193" i="5"/>
  <c r="Y193" i="5"/>
  <c r="Z193" i="5"/>
  <c r="AA193" i="5"/>
  <c r="AC193" i="5"/>
  <c r="A194" i="5"/>
  <c r="B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Q194" i="5"/>
  <c r="R194" i="5"/>
  <c r="S194" i="5"/>
  <c r="U194" i="5"/>
  <c r="V194" i="5"/>
  <c r="W194" i="5"/>
  <c r="X194" i="5"/>
  <c r="Y194" i="5"/>
  <c r="Z194" i="5"/>
  <c r="AA194" i="5"/>
  <c r="AC194" i="5"/>
  <c r="A195" i="5"/>
  <c r="B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Q195" i="5"/>
  <c r="R195" i="5"/>
  <c r="S195" i="5"/>
  <c r="U195" i="5"/>
  <c r="V195" i="5"/>
  <c r="W195" i="5"/>
  <c r="X195" i="5"/>
  <c r="Y195" i="5"/>
  <c r="Z195" i="5"/>
  <c r="AA195" i="5"/>
  <c r="AC195" i="5"/>
  <c r="A196" i="5"/>
  <c r="B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Q196" i="5"/>
  <c r="R196" i="5"/>
  <c r="S196" i="5"/>
  <c r="U196" i="5"/>
  <c r="V196" i="5"/>
  <c r="W196" i="5"/>
  <c r="X196" i="5"/>
  <c r="Y196" i="5"/>
  <c r="Z196" i="5"/>
  <c r="AA196" i="5"/>
  <c r="AC196" i="5"/>
  <c r="A197" i="5"/>
  <c r="B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Q197" i="5"/>
  <c r="R197" i="5"/>
  <c r="S197" i="5"/>
  <c r="U197" i="5"/>
  <c r="V197" i="5"/>
  <c r="W197" i="5"/>
  <c r="X197" i="5"/>
  <c r="Y197" i="5"/>
  <c r="Z197" i="5"/>
  <c r="AA197" i="5"/>
  <c r="AC197" i="5"/>
  <c r="A198" i="5"/>
  <c r="B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Q198" i="5"/>
  <c r="R198" i="5"/>
  <c r="S198" i="5"/>
  <c r="U198" i="5"/>
  <c r="V198" i="5"/>
  <c r="W198" i="5"/>
  <c r="X198" i="5"/>
  <c r="Y198" i="5"/>
  <c r="Z198" i="5"/>
  <c r="AA198" i="5"/>
  <c r="AC198" i="5"/>
  <c r="A199" i="5"/>
  <c r="B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Q199" i="5"/>
  <c r="R199" i="5"/>
  <c r="S199" i="5"/>
  <c r="U199" i="5"/>
  <c r="V199" i="5"/>
  <c r="W199" i="5"/>
  <c r="X199" i="5"/>
  <c r="Y199" i="5"/>
  <c r="Z199" i="5"/>
  <c r="AA199" i="5"/>
  <c r="AC199" i="5"/>
  <c r="A200" i="5"/>
  <c r="B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Q200" i="5"/>
  <c r="R200" i="5"/>
  <c r="S200" i="5"/>
  <c r="U200" i="5"/>
  <c r="V200" i="5"/>
  <c r="W200" i="5"/>
  <c r="X200" i="5"/>
  <c r="Y200" i="5"/>
  <c r="Z200" i="5"/>
  <c r="AA200" i="5"/>
  <c r="AC200" i="5"/>
  <c r="A201" i="5"/>
  <c r="B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Q201" i="5"/>
  <c r="R201" i="5"/>
  <c r="S201" i="5"/>
  <c r="U201" i="5"/>
  <c r="V201" i="5"/>
  <c r="W201" i="5"/>
  <c r="X201" i="5"/>
  <c r="Y201" i="5"/>
  <c r="Z201" i="5"/>
  <c r="AA201" i="5"/>
  <c r="AC201" i="5"/>
  <c r="A202" i="5"/>
  <c r="B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Q202" i="5"/>
  <c r="R202" i="5"/>
  <c r="S202" i="5"/>
  <c r="U202" i="5"/>
  <c r="V202" i="5"/>
  <c r="W202" i="5"/>
  <c r="X202" i="5"/>
  <c r="Y202" i="5"/>
  <c r="Z202" i="5"/>
  <c r="AA202" i="5"/>
  <c r="AC202" i="5"/>
  <c r="A203" i="5"/>
  <c r="B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Q203" i="5"/>
  <c r="R203" i="5"/>
  <c r="S203" i="5"/>
  <c r="U203" i="5"/>
  <c r="V203" i="5"/>
  <c r="W203" i="5"/>
  <c r="X203" i="5"/>
  <c r="Y203" i="5"/>
  <c r="Z203" i="5"/>
  <c r="AA203" i="5"/>
  <c r="AC203" i="5"/>
  <c r="A204" i="5"/>
  <c r="B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Q204" i="5"/>
  <c r="R204" i="5"/>
  <c r="S204" i="5"/>
  <c r="U204" i="5"/>
  <c r="V204" i="5"/>
  <c r="W204" i="5"/>
  <c r="X204" i="5"/>
  <c r="Y204" i="5"/>
  <c r="Z204" i="5"/>
  <c r="AA204" i="5"/>
  <c r="AC204" i="5"/>
  <c r="A205" i="5"/>
  <c r="B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Q205" i="5"/>
  <c r="R205" i="5"/>
  <c r="S205" i="5"/>
  <c r="U205" i="5"/>
  <c r="V205" i="5"/>
  <c r="W205" i="5"/>
  <c r="X205" i="5"/>
  <c r="Y205" i="5"/>
  <c r="Z205" i="5"/>
  <c r="AA205" i="5"/>
  <c r="AC205" i="5"/>
  <c r="A206" i="5"/>
  <c r="B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Q206" i="5"/>
  <c r="R206" i="5"/>
  <c r="S206" i="5"/>
  <c r="U206" i="5"/>
  <c r="V206" i="5"/>
  <c r="W206" i="5"/>
  <c r="X206" i="5"/>
  <c r="Y206" i="5"/>
  <c r="Z206" i="5"/>
  <c r="AA206" i="5"/>
  <c r="AC206" i="5"/>
  <c r="A207" i="5"/>
  <c r="B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Q207" i="5"/>
  <c r="R207" i="5"/>
  <c r="S207" i="5"/>
  <c r="U207" i="5"/>
  <c r="V207" i="5"/>
  <c r="W207" i="5"/>
  <c r="X207" i="5"/>
  <c r="Y207" i="5"/>
  <c r="Z207" i="5"/>
  <c r="AA207" i="5"/>
  <c r="AC207" i="5"/>
  <c r="A208" i="5"/>
  <c r="B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Q208" i="5"/>
  <c r="R208" i="5"/>
  <c r="S208" i="5"/>
  <c r="U208" i="5"/>
  <c r="V208" i="5"/>
  <c r="W208" i="5"/>
  <c r="X208" i="5"/>
  <c r="Y208" i="5"/>
  <c r="Z208" i="5"/>
  <c r="AA208" i="5"/>
  <c r="AC208" i="5"/>
  <c r="A209" i="5"/>
  <c r="B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Q209" i="5"/>
  <c r="R209" i="5"/>
  <c r="S209" i="5"/>
  <c r="U209" i="5"/>
  <c r="V209" i="5"/>
  <c r="W209" i="5"/>
  <c r="X209" i="5"/>
  <c r="Y209" i="5"/>
  <c r="Z209" i="5"/>
  <c r="AA209" i="5"/>
  <c r="AC209" i="5"/>
  <c r="A210" i="5"/>
  <c r="B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Q210" i="5"/>
  <c r="R210" i="5"/>
  <c r="S210" i="5"/>
  <c r="U210" i="5"/>
  <c r="V210" i="5"/>
  <c r="W210" i="5"/>
  <c r="X210" i="5"/>
  <c r="Y210" i="5"/>
  <c r="Z210" i="5"/>
  <c r="AA210" i="5"/>
  <c r="AC210" i="5"/>
  <c r="A211" i="5"/>
  <c r="B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Q211" i="5"/>
  <c r="R211" i="5"/>
  <c r="S211" i="5"/>
  <c r="U211" i="5"/>
  <c r="V211" i="5"/>
  <c r="W211" i="5"/>
  <c r="X211" i="5"/>
  <c r="Y211" i="5"/>
  <c r="Z211" i="5"/>
  <c r="AA211" i="5"/>
  <c r="AC211" i="5"/>
  <c r="A212" i="5"/>
  <c r="B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Q212" i="5"/>
  <c r="R212" i="5"/>
  <c r="S212" i="5"/>
  <c r="U212" i="5"/>
  <c r="V212" i="5"/>
  <c r="W212" i="5"/>
  <c r="X212" i="5"/>
  <c r="Y212" i="5"/>
  <c r="Z212" i="5"/>
  <c r="AA212" i="5"/>
  <c r="AC212" i="5"/>
  <c r="A213" i="5"/>
  <c r="B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Q213" i="5"/>
  <c r="R213" i="5"/>
  <c r="S213" i="5"/>
  <c r="U213" i="5"/>
  <c r="V213" i="5"/>
  <c r="W213" i="5"/>
  <c r="X213" i="5"/>
  <c r="Y213" i="5"/>
  <c r="Z213" i="5"/>
  <c r="AA213" i="5"/>
  <c r="AC213" i="5"/>
  <c r="A214" i="5"/>
  <c r="B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Q214" i="5"/>
  <c r="R214" i="5"/>
  <c r="S214" i="5"/>
  <c r="U214" i="5"/>
  <c r="V214" i="5"/>
  <c r="W214" i="5"/>
  <c r="X214" i="5"/>
  <c r="Y214" i="5"/>
  <c r="Z214" i="5"/>
  <c r="AA214" i="5"/>
  <c r="AC214" i="5"/>
  <c r="A215" i="5"/>
  <c r="B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Q215" i="5"/>
  <c r="R215" i="5"/>
  <c r="S215" i="5"/>
  <c r="U215" i="5"/>
  <c r="V215" i="5"/>
  <c r="W215" i="5"/>
  <c r="X215" i="5"/>
  <c r="Y215" i="5"/>
  <c r="Z215" i="5"/>
  <c r="AA215" i="5"/>
  <c r="AC215" i="5"/>
  <c r="A216" i="5"/>
  <c r="B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Q216" i="5"/>
  <c r="R216" i="5"/>
  <c r="S216" i="5"/>
  <c r="U216" i="5"/>
  <c r="V216" i="5"/>
  <c r="W216" i="5"/>
  <c r="X216" i="5"/>
  <c r="Y216" i="5"/>
  <c r="Z216" i="5"/>
  <c r="AA216" i="5"/>
  <c r="AC216" i="5"/>
  <c r="A217" i="5"/>
  <c r="B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Q217" i="5"/>
  <c r="R217" i="5"/>
  <c r="S217" i="5"/>
  <c r="U217" i="5"/>
  <c r="V217" i="5"/>
  <c r="W217" i="5"/>
  <c r="X217" i="5"/>
  <c r="Y217" i="5"/>
  <c r="Z217" i="5"/>
  <c r="AA217" i="5"/>
  <c r="AC217" i="5"/>
  <c r="A218" i="5"/>
  <c r="B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Q218" i="5"/>
  <c r="R218" i="5"/>
  <c r="S218" i="5"/>
  <c r="U218" i="5"/>
  <c r="V218" i="5"/>
  <c r="W218" i="5"/>
  <c r="X218" i="5"/>
  <c r="Y218" i="5"/>
  <c r="Z218" i="5"/>
  <c r="AA218" i="5"/>
  <c r="AC218" i="5"/>
  <c r="A219" i="5"/>
  <c r="B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Q219" i="5"/>
  <c r="R219" i="5"/>
  <c r="S219" i="5"/>
  <c r="U219" i="5"/>
  <c r="V219" i="5"/>
  <c r="W219" i="5"/>
  <c r="X219" i="5"/>
  <c r="Y219" i="5"/>
  <c r="Z219" i="5"/>
  <c r="AA219" i="5"/>
  <c r="AC219" i="5"/>
  <c r="A220" i="5"/>
  <c r="B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Q220" i="5"/>
  <c r="R220" i="5"/>
  <c r="S220" i="5"/>
  <c r="U220" i="5"/>
  <c r="V220" i="5"/>
  <c r="W220" i="5"/>
  <c r="X220" i="5"/>
  <c r="Y220" i="5"/>
  <c r="Z220" i="5"/>
  <c r="AA220" i="5"/>
  <c r="AC220" i="5"/>
  <c r="A221" i="5"/>
  <c r="B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Q221" i="5"/>
  <c r="R221" i="5"/>
  <c r="S221" i="5"/>
  <c r="U221" i="5"/>
  <c r="V221" i="5"/>
  <c r="W221" i="5"/>
  <c r="X221" i="5"/>
  <c r="Y221" i="5"/>
  <c r="Z221" i="5"/>
  <c r="AA221" i="5"/>
  <c r="AC221" i="5"/>
  <c r="A222" i="5"/>
  <c r="B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Q222" i="5"/>
  <c r="R222" i="5"/>
  <c r="S222" i="5"/>
  <c r="U222" i="5"/>
  <c r="V222" i="5"/>
  <c r="W222" i="5"/>
  <c r="X222" i="5"/>
  <c r="Y222" i="5"/>
  <c r="Z222" i="5"/>
  <c r="AA222" i="5"/>
  <c r="AC222" i="5"/>
  <c r="A223" i="5"/>
  <c r="B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Q223" i="5"/>
  <c r="R223" i="5"/>
  <c r="S223" i="5"/>
  <c r="U223" i="5"/>
  <c r="V223" i="5"/>
  <c r="W223" i="5"/>
  <c r="X223" i="5"/>
  <c r="Y223" i="5"/>
  <c r="Z223" i="5"/>
  <c r="AA223" i="5"/>
  <c r="AC223" i="5"/>
  <c r="A224" i="5"/>
  <c r="B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Q224" i="5"/>
  <c r="R224" i="5"/>
  <c r="S224" i="5"/>
  <c r="U224" i="5"/>
  <c r="V224" i="5"/>
  <c r="W224" i="5"/>
  <c r="X224" i="5"/>
  <c r="Y224" i="5"/>
  <c r="Z224" i="5"/>
  <c r="AA224" i="5"/>
  <c r="AC224" i="5"/>
  <c r="A225" i="5"/>
  <c r="B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Q225" i="5"/>
  <c r="R225" i="5"/>
  <c r="S225" i="5"/>
  <c r="U225" i="5"/>
  <c r="V225" i="5"/>
  <c r="W225" i="5"/>
  <c r="X225" i="5"/>
  <c r="Y225" i="5"/>
  <c r="Z225" i="5"/>
  <c r="AA225" i="5"/>
  <c r="AC225" i="5"/>
  <c r="A226" i="5"/>
  <c r="B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Q226" i="5"/>
  <c r="R226" i="5"/>
  <c r="S226" i="5"/>
  <c r="U226" i="5"/>
  <c r="V226" i="5"/>
  <c r="W226" i="5"/>
  <c r="X226" i="5"/>
  <c r="Y226" i="5"/>
  <c r="Z226" i="5"/>
  <c r="AA226" i="5"/>
  <c r="AC226" i="5"/>
  <c r="A227" i="5"/>
  <c r="B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Q227" i="5"/>
  <c r="R227" i="5"/>
  <c r="S227" i="5"/>
  <c r="U227" i="5"/>
  <c r="V227" i="5"/>
  <c r="W227" i="5"/>
  <c r="X227" i="5"/>
  <c r="Y227" i="5"/>
  <c r="Z227" i="5"/>
  <c r="AA227" i="5"/>
  <c r="AC227" i="5"/>
  <c r="A228" i="5"/>
  <c r="B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Q228" i="5"/>
  <c r="R228" i="5"/>
  <c r="S228" i="5"/>
  <c r="U228" i="5"/>
  <c r="V228" i="5"/>
  <c r="W228" i="5"/>
  <c r="X228" i="5"/>
  <c r="Y228" i="5"/>
  <c r="Z228" i="5"/>
  <c r="AA228" i="5"/>
  <c r="AC228" i="5"/>
  <c r="A229" i="5"/>
  <c r="B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Q229" i="5"/>
  <c r="R229" i="5"/>
  <c r="S229" i="5"/>
  <c r="U229" i="5"/>
  <c r="V229" i="5"/>
  <c r="W229" i="5"/>
  <c r="X229" i="5"/>
  <c r="Y229" i="5"/>
  <c r="Z229" i="5"/>
  <c r="AA229" i="5"/>
  <c r="AC229" i="5"/>
  <c r="A230" i="5"/>
  <c r="B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Q230" i="5"/>
  <c r="R230" i="5"/>
  <c r="S230" i="5"/>
  <c r="U230" i="5"/>
  <c r="V230" i="5"/>
  <c r="W230" i="5"/>
  <c r="X230" i="5"/>
  <c r="Y230" i="5"/>
  <c r="Z230" i="5"/>
  <c r="AA230" i="5"/>
  <c r="AC230" i="5"/>
  <c r="A231" i="5"/>
  <c r="B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Q231" i="5"/>
  <c r="R231" i="5"/>
  <c r="S231" i="5"/>
  <c r="U231" i="5"/>
  <c r="V231" i="5"/>
  <c r="W231" i="5"/>
  <c r="X231" i="5"/>
  <c r="Y231" i="5"/>
  <c r="Z231" i="5"/>
  <c r="AA231" i="5"/>
  <c r="AC231" i="5"/>
  <c r="A232" i="5"/>
  <c r="B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Q232" i="5"/>
  <c r="R232" i="5"/>
  <c r="S232" i="5"/>
  <c r="U232" i="5"/>
  <c r="V232" i="5"/>
  <c r="W232" i="5"/>
  <c r="X232" i="5"/>
  <c r="Y232" i="5"/>
  <c r="Z232" i="5"/>
  <c r="AA232" i="5"/>
  <c r="AC232" i="5"/>
  <c r="A233" i="5"/>
  <c r="B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Q233" i="5"/>
  <c r="R233" i="5"/>
  <c r="S233" i="5"/>
  <c r="U233" i="5"/>
  <c r="V233" i="5"/>
  <c r="W233" i="5"/>
  <c r="X233" i="5"/>
  <c r="Y233" i="5"/>
  <c r="Z233" i="5"/>
  <c r="AA233" i="5"/>
  <c r="AC233" i="5"/>
  <c r="A234" i="5"/>
  <c r="B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Q234" i="5"/>
  <c r="R234" i="5"/>
  <c r="S234" i="5"/>
  <c r="U234" i="5"/>
  <c r="V234" i="5"/>
  <c r="W234" i="5"/>
  <c r="X234" i="5"/>
  <c r="Y234" i="5"/>
  <c r="Z234" i="5"/>
  <c r="AA234" i="5"/>
  <c r="AC234" i="5"/>
  <c r="A235" i="5"/>
  <c r="B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Q235" i="5"/>
  <c r="R235" i="5"/>
  <c r="S235" i="5"/>
  <c r="U235" i="5"/>
  <c r="V235" i="5"/>
  <c r="W235" i="5"/>
  <c r="X235" i="5"/>
  <c r="Y235" i="5"/>
  <c r="Z235" i="5"/>
  <c r="AA235" i="5"/>
  <c r="AC235" i="5"/>
  <c r="A236" i="5"/>
  <c r="B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Q236" i="5"/>
  <c r="R236" i="5"/>
  <c r="S236" i="5"/>
  <c r="U236" i="5"/>
  <c r="V236" i="5"/>
  <c r="W236" i="5"/>
  <c r="X236" i="5"/>
  <c r="Y236" i="5"/>
  <c r="Z236" i="5"/>
  <c r="AA236" i="5"/>
  <c r="AC236" i="5"/>
  <c r="A237" i="5"/>
  <c r="B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Q237" i="5"/>
  <c r="R237" i="5"/>
  <c r="S237" i="5"/>
  <c r="U237" i="5"/>
  <c r="V237" i="5"/>
  <c r="W237" i="5"/>
  <c r="X237" i="5"/>
  <c r="Y237" i="5"/>
  <c r="Z237" i="5"/>
  <c r="AA237" i="5"/>
  <c r="AC237" i="5"/>
  <c r="A238" i="5"/>
  <c r="B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Q238" i="5"/>
  <c r="R238" i="5"/>
  <c r="S238" i="5"/>
  <c r="U238" i="5"/>
  <c r="V238" i="5"/>
  <c r="W238" i="5"/>
  <c r="X238" i="5"/>
  <c r="Y238" i="5"/>
  <c r="Z238" i="5"/>
  <c r="AA238" i="5"/>
  <c r="AC238" i="5"/>
  <c r="A239" i="5"/>
  <c r="B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Q239" i="5"/>
  <c r="R239" i="5"/>
  <c r="S239" i="5"/>
  <c r="U239" i="5"/>
  <c r="V239" i="5"/>
  <c r="W239" i="5"/>
  <c r="X239" i="5"/>
  <c r="Y239" i="5"/>
  <c r="Z239" i="5"/>
  <c r="AA239" i="5"/>
  <c r="AC239" i="5"/>
  <c r="A240" i="5"/>
  <c r="B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Q240" i="5"/>
  <c r="R240" i="5"/>
  <c r="S240" i="5"/>
  <c r="U240" i="5"/>
  <c r="V240" i="5"/>
  <c r="W240" i="5"/>
  <c r="X240" i="5"/>
  <c r="Y240" i="5"/>
  <c r="Z240" i="5"/>
  <c r="AA240" i="5"/>
  <c r="AC240" i="5"/>
  <c r="A241" i="5"/>
  <c r="B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Q241" i="5"/>
  <c r="R241" i="5"/>
  <c r="S241" i="5"/>
  <c r="U241" i="5"/>
  <c r="V241" i="5"/>
  <c r="W241" i="5"/>
  <c r="X241" i="5"/>
  <c r="Y241" i="5"/>
  <c r="Z241" i="5"/>
  <c r="AA241" i="5"/>
  <c r="AC241" i="5"/>
  <c r="A242" i="5"/>
  <c r="B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Q242" i="5"/>
  <c r="R242" i="5"/>
  <c r="S242" i="5"/>
  <c r="U242" i="5"/>
  <c r="V242" i="5"/>
  <c r="W242" i="5"/>
  <c r="X242" i="5"/>
  <c r="Y242" i="5"/>
  <c r="Z242" i="5"/>
  <c r="AA242" i="5"/>
  <c r="AC242" i="5"/>
  <c r="A243" i="5"/>
  <c r="B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Q243" i="5"/>
  <c r="R243" i="5"/>
  <c r="S243" i="5"/>
  <c r="U243" i="5"/>
  <c r="V243" i="5"/>
  <c r="W243" i="5"/>
  <c r="X243" i="5"/>
  <c r="Y243" i="5"/>
  <c r="Z243" i="5"/>
  <c r="AA243" i="5"/>
  <c r="AC243" i="5"/>
  <c r="A244" i="5"/>
  <c r="B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Q244" i="5"/>
  <c r="R244" i="5"/>
  <c r="S244" i="5"/>
  <c r="U244" i="5"/>
  <c r="V244" i="5"/>
  <c r="W244" i="5"/>
  <c r="X244" i="5"/>
  <c r="Y244" i="5"/>
  <c r="Z244" i="5"/>
  <c r="AA244" i="5"/>
  <c r="AC244" i="5"/>
  <c r="A245" i="5"/>
  <c r="B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Q245" i="5"/>
  <c r="R245" i="5"/>
  <c r="S245" i="5"/>
  <c r="U245" i="5"/>
  <c r="V245" i="5"/>
  <c r="W245" i="5"/>
  <c r="X245" i="5"/>
  <c r="Y245" i="5"/>
  <c r="Z245" i="5"/>
  <c r="AA245" i="5"/>
  <c r="AC245" i="5"/>
  <c r="A246" i="5"/>
  <c r="B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Q246" i="5"/>
  <c r="R246" i="5"/>
  <c r="S246" i="5"/>
  <c r="U246" i="5"/>
  <c r="V246" i="5"/>
  <c r="W246" i="5"/>
  <c r="X246" i="5"/>
  <c r="Y246" i="5"/>
  <c r="Z246" i="5"/>
  <c r="AA246" i="5"/>
  <c r="AC246" i="5"/>
  <c r="A247" i="5"/>
  <c r="B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Q247" i="5"/>
  <c r="R247" i="5"/>
  <c r="S247" i="5"/>
  <c r="U247" i="5"/>
  <c r="V247" i="5"/>
  <c r="W247" i="5"/>
  <c r="X247" i="5"/>
  <c r="Y247" i="5"/>
  <c r="Z247" i="5"/>
  <c r="AA247" i="5"/>
  <c r="AC247" i="5"/>
  <c r="A248" i="5"/>
  <c r="B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Q248" i="5"/>
  <c r="R248" i="5"/>
  <c r="S248" i="5"/>
  <c r="U248" i="5"/>
  <c r="V248" i="5"/>
  <c r="W248" i="5"/>
  <c r="X248" i="5"/>
  <c r="Y248" i="5"/>
  <c r="Z248" i="5"/>
  <c r="AA248" i="5"/>
  <c r="AC248" i="5"/>
  <c r="A249" i="5"/>
  <c r="B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Q249" i="5"/>
  <c r="R249" i="5"/>
  <c r="S249" i="5"/>
  <c r="U249" i="5"/>
  <c r="V249" i="5"/>
  <c r="W249" i="5"/>
  <c r="X249" i="5"/>
  <c r="Y249" i="5"/>
  <c r="Z249" i="5"/>
  <c r="AA249" i="5"/>
  <c r="AC249" i="5"/>
  <c r="A250" i="5"/>
  <c r="B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Q250" i="5"/>
  <c r="R250" i="5"/>
  <c r="S250" i="5"/>
  <c r="U250" i="5"/>
  <c r="V250" i="5"/>
  <c r="W250" i="5"/>
  <c r="X250" i="5"/>
  <c r="Y250" i="5"/>
  <c r="Z250" i="5"/>
  <c r="AA250" i="5"/>
  <c r="AC250" i="5"/>
  <c r="A251" i="5"/>
  <c r="B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Q251" i="5"/>
  <c r="R251" i="5"/>
  <c r="S251" i="5"/>
  <c r="U251" i="5"/>
  <c r="V251" i="5"/>
  <c r="W251" i="5"/>
  <c r="X251" i="5"/>
  <c r="Y251" i="5"/>
  <c r="Z251" i="5"/>
  <c r="AA251" i="5"/>
  <c r="AC251" i="5"/>
  <c r="A252" i="5"/>
  <c r="B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Q252" i="5"/>
  <c r="R252" i="5"/>
  <c r="S252" i="5"/>
  <c r="U252" i="5"/>
  <c r="V252" i="5"/>
  <c r="W252" i="5"/>
  <c r="X252" i="5"/>
  <c r="Y252" i="5"/>
  <c r="Z252" i="5"/>
  <c r="AA252" i="5"/>
  <c r="AC252" i="5"/>
  <c r="A253" i="5"/>
  <c r="B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Q253" i="5"/>
  <c r="R253" i="5"/>
  <c r="S253" i="5"/>
  <c r="U253" i="5"/>
  <c r="V253" i="5"/>
  <c r="W253" i="5"/>
  <c r="X253" i="5"/>
  <c r="Y253" i="5"/>
  <c r="Z253" i="5"/>
  <c r="AA253" i="5"/>
  <c r="AC253" i="5"/>
  <c r="A254" i="5"/>
  <c r="B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Q254" i="5"/>
  <c r="R254" i="5"/>
  <c r="S254" i="5"/>
  <c r="U254" i="5"/>
  <c r="V254" i="5"/>
  <c r="W254" i="5"/>
  <c r="X254" i="5"/>
  <c r="Y254" i="5"/>
  <c r="Z254" i="5"/>
  <c r="AA254" i="5"/>
  <c r="AC254" i="5"/>
  <c r="A255" i="5"/>
  <c r="B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Q255" i="5"/>
  <c r="R255" i="5"/>
  <c r="S255" i="5"/>
  <c r="U255" i="5"/>
  <c r="V255" i="5"/>
  <c r="W255" i="5"/>
  <c r="X255" i="5"/>
  <c r="Y255" i="5"/>
  <c r="Z255" i="5"/>
  <c r="AA255" i="5"/>
  <c r="AC255" i="5"/>
  <c r="A256" i="5"/>
  <c r="B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Q256" i="5"/>
  <c r="R256" i="5"/>
  <c r="S256" i="5"/>
  <c r="U256" i="5"/>
  <c r="V256" i="5"/>
  <c r="W256" i="5"/>
  <c r="X256" i="5"/>
  <c r="Y256" i="5"/>
  <c r="Z256" i="5"/>
  <c r="AA256" i="5"/>
  <c r="AC256" i="5"/>
  <c r="A257" i="5"/>
  <c r="B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Q257" i="5"/>
  <c r="R257" i="5"/>
  <c r="S257" i="5"/>
  <c r="U257" i="5"/>
  <c r="V257" i="5"/>
  <c r="W257" i="5"/>
  <c r="X257" i="5"/>
  <c r="Y257" i="5"/>
  <c r="Z257" i="5"/>
  <c r="AA257" i="5"/>
  <c r="AC257" i="5"/>
  <c r="A258" i="5"/>
  <c r="B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Q258" i="5"/>
  <c r="R258" i="5"/>
  <c r="S258" i="5"/>
  <c r="U258" i="5"/>
  <c r="V258" i="5"/>
  <c r="W258" i="5"/>
  <c r="X258" i="5"/>
  <c r="Y258" i="5"/>
  <c r="Z258" i="5"/>
  <c r="AA258" i="5"/>
  <c r="AC258" i="5"/>
  <c r="A259" i="5"/>
  <c r="B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Q259" i="5"/>
  <c r="R259" i="5"/>
  <c r="S259" i="5"/>
  <c r="U259" i="5"/>
  <c r="V259" i="5"/>
  <c r="W259" i="5"/>
  <c r="X259" i="5"/>
  <c r="Y259" i="5"/>
  <c r="Z259" i="5"/>
  <c r="AA259" i="5"/>
  <c r="AC259" i="5"/>
  <c r="A260" i="5"/>
  <c r="B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Q260" i="5"/>
  <c r="R260" i="5"/>
  <c r="S260" i="5"/>
  <c r="U260" i="5"/>
  <c r="V260" i="5"/>
  <c r="W260" i="5"/>
  <c r="X260" i="5"/>
  <c r="Y260" i="5"/>
  <c r="Z260" i="5"/>
  <c r="AA260" i="5"/>
  <c r="AC260" i="5"/>
  <c r="A261" i="5"/>
  <c r="B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Q261" i="5"/>
  <c r="R261" i="5"/>
  <c r="S261" i="5"/>
  <c r="U261" i="5"/>
  <c r="V261" i="5"/>
  <c r="W261" i="5"/>
  <c r="X261" i="5"/>
  <c r="Y261" i="5"/>
  <c r="Z261" i="5"/>
  <c r="AA261" i="5"/>
  <c r="AC261" i="5"/>
  <c r="A262" i="5"/>
  <c r="B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Q262" i="5"/>
  <c r="R262" i="5"/>
  <c r="S262" i="5"/>
  <c r="U262" i="5"/>
  <c r="V262" i="5"/>
  <c r="W262" i="5"/>
  <c r="X262" i="5"/>
  <c r="Y262" i="5"/>
  <c r="Z262" i="5"/>
  <c r="AA262" i="5"/>
  <c r="AC262" i="5"/>
  <c r="A263" i="5"/>
  <c r="B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Q263" i="5"/>
  <c r="R263" i="5"/>
  <c r="S263" i="5"/>
  <c r="U263" i="5"/>
  <c r="V263" i="5"/>
  <c r="W263" i="5"/>
  <c r="X263" i="5"/>
  <c r="Y263" i="5"/>
  <c r="Z263" i="5"/>
  <c r="AA263" i="5"/>
  <c r="AC263" i="5"/>
  <c r="A264" i="5"/>
  <c r="B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Q264" i="5"/>
  <c r="R264" i="5"/>
  <c r="S264" i="5"/>
  <c r="U264" i="5"/>
  <c r="V264" i="5"/>
  <c r="W264" i="5"/>
  <c r="X264" i="5"/>
  <c r="Y264" i="5"/>
  <c r="Z264" i="5"/>
  <c r="AA264" i="5"/>
  <c r="AC264" i="5"/>
  <c r="A265" i="5"/>
  <c r="B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Q265" i="5"/>
  <c r="R265" i="5"/>
  <c r="S265" i="5"/>
  <c r="U265" i="5"/>
  <c r="V265" i="5"/>
  <c r="W265" i="5"/>
  <c r="X265" i="5"/>
  <c r="Y265" i="5"/>
  <c r="Z265" i="5"/>
  <c r="AA265" i="5"/>
  <c r="AC265" i="5"/>
  <c r="A266" i="5"/>
  <c r="B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Q266" i="5"/>
  <c r="R266" i="5"/>
  <c r="S266" i="5"/>
  <c r="U266" i="5"/>
  <c r="V266" i="5"/>
  <c r="W266" i="5"/>
  <c r="X266" i="5"/>
  <c r="Y266" i="5"/>
  <c r="Z266" i="5"/>
  <c r="AA266" i="5"/>
  <c r="AC266" i="5"/>
  <c r="A267" i="5"/>
  <c r="B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Q267" i="5"/>
  <c r="R267" i="5"/>
  <c r="S267" i="5"/>
  <c r="U267" i="5"/>
  <c r="V267" i="5"/>
  <c r="W267" i="5"/>
  <c r="X267" i="5"/>
  <c r="Y267" i="5"/>
  <c r="Z267" i="5"/>
  <c r="AA267" i="5"/>
  <c r="AC267" i="5"/>
  <c r="A268" i="5"/>
  <c r="B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Q268" i="5"/>
  <c r="R268" i="5"/>
  <c r="S268" i="5"/>
  <c r="U268" i="5"/>
  <c r="V268" i="5"/>
  <c r="W268" i="5"/>
  <c r="X268" i="5"/>
  <c r="Y268" i="5"/>
  <c r="Z268" i="5"/>
  <c r="AA268" i="5"/>
  <c r="AC268" i="5"/>
  <c r="A269" i="5"/>
  <c r="B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Q269" i="5"/>
  <c r="R269" i="5"/>
  <c r="S269" i="5"/>
  <c r="U269" i="5"/>
  <c r="V269" i="5"/>
  <c r="W269" i="5"/>
  <c r="X269" i="5"/>
  <c r="Y269" i="5"/>
  <c r="Z269" i="5"/>
  <c r="AA269" i="5"/>
  <c r="AC269" i="5"/>
  <c r="A270" i="5"/>
  <c r="B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Q270" i="5"/>
  <c r="R270" i="5"/>
  <c r="S270" i="5"/>
  <c r="U270" i="5"/>
  <c r="V270" i="5"/>
  <c r="W270" i="5"/>
  <c r="X270" i="5"/>
  <c r="Y270" i="5"/>
  <c r="Z270" i="5"/>
  <c r="AA270" i="5"/>
  <c r="AC270" i="5"/>
  <c r="A271" i="5"/>
  <c r="B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Q271" i="5"/>
  <c r="R271" i="5"/>
  <c r="S271" i="5"/>
  <c r="U271" i="5"/>
  <c r="V271" i="5"/>
  <c r="W271" i="5"/>
  <c r="X271" i="5"/>
  <c r="Y271" i="5"/>
  <c r="Z271" i="5"/>
  <c r="AA271" i="5"/>
  <c r="AC271" i="5"/>
  <c r="A272" i="5"/>
  <c r="B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Q272" i="5"/>
  <c r="R272" i="5"/>
  <c r="S272" i="5"/>
  <c r="U272" i="5"/>
  <c r="V272" i="5"/>
  <c r="W272" i="5"/>
  <c r="X272" i="5"/>
  <c r="Y272" i="5"/>
  <c r="Z272" i="5"/>
  <c r="AA272" i="5"/>
  <c r="AC272" i="5"/>
  <c r="A273" i="5"/>
  <c r="B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Q273" i="5"/>
  <c r="R273" i="5"/>
  <c r="S273" i="5"/>
  <c r="U273" i="5"/>
  <c r="V273" i="5"/>
  <c r="W273" i="5"/>
  <c r="X273" i="5"/>
  <c r="Y273" i="5"/>
  <c r="Z273" i="5"/>
  <c r="AA273" i="5"/>
  <c r="AC273" i="5"/>
  <c r="A274" i="5"/>
  <c r="B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Q274" i="5"/>
  <c r="R274" i="5"/>
  <c r="S274" i="5"/>
  <c r="U274" i="5"/>
  <c r="V274" i="5"/>
  <c r="W274" i="5"/>
  <c r="X274" i="5"/>
  <c r="Y274" i="5"/>
  <c r="Z274" i="5"/>
  <c r="AA274" i="5"/>
  <c r="AC274" i="5"/>
  <c r="A275" i="5"/>
  <c r="B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Q275" i="5"/>
  <c r="R275" i="5"/>
  <c r="S275" i="5"/>
  <c r="U275" i="5"/>
  <c r="V275" i="5"/>
  <c r="W275" i="5"/>
  <c r="X275" i="5"/>
  <c r="Y275" i="5"/>
  <c r="Z275" i="5"/>
  <c r="AA275" i="5"/>
  <c r="AC275" i="5"/>
  <c r="A276" i="5"/>
  <c r="B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Q276" i="5"/>
  <c r="R276" i="5"/>
  <c r="S276" i="5"/>
  <c r="U276" i="5"/>
  <c r="V276" i="5"/>
  <c r="W276" i="5"/>
  <c r="X276" i="5"/>
  <c r="Y276" i="5"/>
  <c r="Z276" i="5"/>
  <c r="AA276" i="5"/>
  <c r="AC276" i="5"/>
  <c r="A277" i="5"/>
  <c r="B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Q277" i="5"/>
  <c r="R277" i="5"/>
  <c r="S277" i="5"/>
  <c r="U277" i="5"/>
  <c r="V277" i="5"/>
  <c r="W277" i="5"/>
  <c r="X277" i="5"/>
  <c r="Y277" i="5"/>
  <c r="Z277" i="5"/>
  <c r="AA277" i="5"/>
  <c r="AC277" i="5"/>
  <c r="A278" i="5"/>
  <c r="B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Q278" i="5"/>
  <c r="R278" i="5"/>
  <c r="S278" i="5"/>
  <c r="U278" i="5"/>
  <c r="V278" i="5"/>
  <c r="W278" i="5"/>
  <c r="X278" i="5"/>
  <c r="Y278" i="5"/>
  <c r="Z278" i="5"/>
  <c r="AA278" i="5"/>
  <c r="AC278" i="5"/>
  <c r="A279" i="5"/>
  <c r="B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Q279" i="5"/>
  <c r="R279" i="5"/>
  <c r="S279" i="5"/>
  <c r="U279" i="5"/>
  <c r="V279" i="5"/>
  <c r="W279" i="5"/>
  <c r="X279" i="5"/>
  <c r="Y279" i="5"/>
  <c r="Z279" i="5"/>
  <c r="AA279" i="5"/>
  <c r="AC279" i="5"/>
  <c r="A280" i="5"/>
  <c r="B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Q280" i="5"/>
  <c r="R280" i="5"/>
  <c r="S280" i="5"/>
  <c r="U280" i="5"/>
  <c r="V280" i="5"/>
  <c r="W280" i="5"/>
  <c r="X280" i="5"/>
  <c r="Y280" i="5"/>
  <c r="Z280" i="5"/>
  <c r="AA280" i="5"/>
  <c r="AC280" i="5"/>
  <c r="A281" i="5"/>
  <c r="B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Q281" i="5"/>
  <c r="R281" i="5"/>
  <c r="S281" i="5"/>
  <c r="U281" i="5"/>
  <c r="V281" i="5"/>
  <c r="W281" i="5"/>
  <c r="X281" i="5"/>
  <c r="Y281" i="5"/>
  <c r="Z281" i="5"/>
  <c r="AA281" i="5"/>
  <c r="AC281" i="5"/>
  <c r="A282" i="5"/>
  <c r="B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Q282" i="5"/>
  <c r="R282" i="5"/>
  <c r="S282" i="5"/>
  <c r="U282" i="5"/>
  <c r="V282" i="5"/>
  <c r="W282" i="5"/>
  <c r="X282" i="5"/>
  <c r="Y282" i="5"/>
  <c r="Z282" i="5"/>
  <c r="AA282" i="5"/>
  <c r="AC282" i="5"/>
  <c r="A283" i="5"/>
  <c r="B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Q283" i="5"/>
  <c r="R283" i="5"/>
  <c r="S283" i="5"/>
  <c r="U283" i="5"/>
  <c r="V283" i="5"/>
  <c r="W283" i="5"/>
  <c r="X283" i="5"/>
  <c r="Y283" i="5"/>
  <c r="Z283" i="5"/>
  <c r="AA283" i="5"/>
  <c r="AC283" i="5"/>
  <c r="A284" i="5"/>
  <c r="B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Q284" i="5"/>
  <c r="R284" i="5"/>
  <c r="S284" i="5"/>
  <c r="U284" i="5"/>
  <c r="V284" i="5"/>
  <c r="W284" i="5"/>
  <c r="X284" i="5"/>
  <c r="Y284" i="5"/>
  <c r="Z284" i="5"/>
  <c r="AA284" i="5"/>
  <c r="AC284" i="5"/>
  <c r="A285" i="5"/>
  <c r="B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Q285" i="5"/>
  <c r="R285" i="5"/>
  <c r="S285" i="5"/>
  <c r="U285" i="5"/>
  <c r="V285" i="5"/>
  <c r="W285" i="5"/>
  <c r="X285" i="5"/>
  <c r="Y285" i="5"/>
  <c r="Z285" i="5"/>
  <c r="AA285" i="5"/>
  <c r="AC285" i="5"/>
  <c r="A286" i="5"/>
  <c r="B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Q286" i="5"/>
  <c r="R286" i="5"/>
  <c r="S286" i="5"/>
  <c r="U286" i="5"/>
  <c r="V286" i="5"/>
  <c r="W286" i="5"/>
  <c r="X286" i="5"/>
  <c r="Y286" i="5"/>
  <c r="Z286" i="5"/>
  <c r="AA286" i="5"/>
  <c r="AC286" i="5"/>
  <c r="A287" i="5"/>
  <c r="B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Q287" i="5"/>
  <c r="R287" i="5"/>
  <c r="S287" i="5"/>
  <c r="U287" i="5"/>
  <c r="V287" i="5"/>
  <c r="W287" i="5"/>
  <c r="X287" i="5"/>
  <c r="Y287" i="5"/>
  <c r="Z287" i="5"/>
  <c r="AA287" i="5"/>
  <c r="AC287" i="5"/>
  <c r="A288" i="5"/>
  <c r="B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Q288" i="5"/>
  <c r="R288" i="5"/>
  <c r="S288" i="5"/>
  <c r="U288" i="5"/>
  <c r="V288" i="5"/>
  <c r="W288" i="5"/>
  <c r="X288" i="5"/>
  <c r="Y288" i="5"/>
  <c r="Z288" i="5"/>
  <c r="AA288" i="5"/>
  <c r="AC288" i="5"/>
  <c r="A289" i="5"/>
  <c r="B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Q289" i="5"/>
  <c r="R289" i="5"/>
  <c r="S289" i="5"/>
  <c r="U289" i="5"/>
  <c r="V289" i="5"/>
  <c r="W289" i="5"/>
  <c r="X289" i="5"/>
  <c r="Y289" i="5"/>
  <c r="Z289" i="5"/>
  <c r="AA289" i="5"/>
  <c r="AC289" i="5"/>
  <c r="A290" i="5"/>
  <c r="B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Q290" i="5"/>
  <c r="R290" i="5"/>
  <c r="S290" i="5"/>
  <c r="U290" i="5"/>
  <c r="V290" i="5"/>
  <c r="W290" i="5"/>
  <c r="X290" i="5"/>
  <c r="Y290" i="5"/>
  <c r="Z290" i="5"/>
  <c r="AA290" i="5"/>
  <c r="AC290" i="5"/>
  <c r="A291" i="5"/>
  <c r="B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Q291" i="5"/>
  <c r="R291" i="5"/>
  <c r="S291" i="5"/>
  <c r="U291" i="5"/>
  <c r="V291" i="5"/>
  <c r="W291" i="5"/>
  <c r="X291" i="5"/>
  <c r="Y291" i="5"/>
  <c r="Z291" i="5"/>
  <c r="AA291" i="5"/>
  <c r="AC291" i="5"/>
  <c r="A292" i="5"/>
  <c r="B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Q292" i="5"/>
  <c r="R292" i="5"/>
  <c r="S292" i="5"/>
  <c r="U292" i="5"/>
  <c r="V292" i="5"/>
  <c r="W292" i="5"/>
  <c r="X292" i="5"/>
  <c r="Y292" i="5"/>
  <c r="Z292" i="5"/>
  <c r="AA292" i="5"/>
  <c r="AC292" i="5"/>
  <c r="A293" i="5"/>
  <c r="B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Q293" i="5"/>
  <c r="R293" i="5"/>
  <c r="S293" i="5"/>
  <c r="U293" i="5"/>
  <c r="V293" i="5"/>
  <c r="W293" i="5"/>
  <c r="X293" i="5"/>
  <c r="Y293" i="5"/>
  <c r="Z293" i="5"/>
  <c r="AA293" i="5"/>
  <c r="AC293" i="5"/>
  <c r="A294" i="5"/>
  <c r="B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Q294" i="5"/>
  <c r="R294" i="5"/>
  <c r="S294" i="5"/>
  <c r="U294" i="5"/>
  <c r="V294" i="5"/>
  <c r="W294" i="5"/>
  <c r="X294" i="5"/>
  <c r="Y294" i="5"/>
  <c r="Z294" i="5"/>
  <c r="AA294" i="5"/>
  <c r="AC294" i="5"/>
  <c r="A295" i="5"/>
  <c r="B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Q295" i="5"/>
  <c r="R295" i="5"/>
  <c r="S295" i="5"/>
  <c r="U295" i="5"/>
  <c r="V295" i="5"/>
  <c r="W295" i="5"/>
  <c r="X295" i="5"/>
  <c r="Y295" i="5"/>
  <c r="Z295" i="5"/>
  <c r="AA295" i="5"/>
  <c r="AC295" i="5"/>
  <c r="A296" i="5"/>
  <c r="B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Q296" i="5"/>
  <c r="R296" i="5"/>
  <c r="S296" i="5"/>
  <c r="U296" i="5"/>
  <c r="V296" i="5"/>
  <c r="W296" i="5"/>
  <c r="X296" i="5"/>
  <c r="Y296" i="5"/>
  <c r="Z296" i="5"/>
  <c r="AA296" i="5"/>
  <c r="AC296" i="5"/>
  <c r="A297" i="5"/>
  <c r="B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Q297" i="5"/>
  <c r="R297" i="5"/>
  <c r="S297" i="5"/>
  <c r="U297" i="5"/>
  <c r="V297" i="5"/>
  <c r="W297" i="5"/>
  <c r="X297" i="5"/>
  <c r="Y297" i="5"/>
  <c r="Z297" i="5"/>
  <c r="AA297" i="5"/>
  <c r="AC297" i="5"/>
  <c r="A298" i="5"/>
  <c r="B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Q298" i="5"/>
  <c r="R298" i="5"/>
  <c r="S298" i="5"/>
  <c r="U298" i="5"/>
  <c r="V298" i="5"/>
  <c r="W298" i="5"/>
  <c r="X298" i="5"/>
  <c r="Y298" i="5"/>
  <c r="Z298" i="5"/>
  <c r="AA298" i="5"/>
  <c r="AC298" i="5"/>
  <c r="A299" i="5"/>
  <c r="B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Q299" i="5"/>
  <c r="R299" i="5"/>
  <c r="S299" i="5"/>
  <c r="U299" i="5"/>
  <c r="V299" i="5"/>
  <c r="W299" i="5"/>
  <c r="X299" i="5"/>
  <c r="Y299" i="5"/>
  <c r="Z299" i="5"/>
  <c r="AA299" i="5"/>
  <c r="AC299" i="5"/>
  <c r="A300" i="5"/>
  <c r="B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Q300" i="5"/>
  <c r="R300" i="5"/>
  <c r="S300" i="5"/>
  <c r="U300" i="5"/>
  <c r="V300" i="5"/>
  <c r="W300" i="5"/>
  <c r="X300" i="5"/>
  <c r="Y300" i="5"/>
  <c r="Z300" i="5"/>
  <c r="AA300" i="5"/>
  <c r="AC300" i="5"/>
  <c r="A301" i="5"/>
  <c r="B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Q301" i="5"/>
  <c r="R301" i="5"/>
  <c r="S301" i="5"/>
  <c r="U301" i="5"/>
  <c r="V301" i="5"/>
  <c r="W301" i="5"/>
  <c r="X301" i="5"/>
  <c r="Y301" i="5"/>
  <c r="Z301" i="5"/>
  <c r="AA301" i="5"/>
  <c r="AC301" i="5"/>
  <c r="A302" i="5"/>
  <c r="B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Q302" i="5"/>
  <c r="R302" i="5"/>
  <c r="S302" i="5"/>
  <c r="U302" i="5"/>
  <c r="V302" i="5"/>
  <c r="W302" i="5"/>
  <c r="X302" i="5"/>
  <c r="Y302" i="5"/>
  <c r="Z302" i="5"/>
  <c r="AA302" i="5"/>
  <c r="AC302" i="5"/>
  <c r="A303" i="5"/>
  <c r="B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Q303" i="5"/>
  <c r="R303" i="5"/>
  <c r="S303" i="5"/>
  <c r="U303" i="5"/>
  <c r="V303" i="5"/>
  <c r="W303" i="5"/>
  <c r="X303" i="5"/>
  <c r="Y303" i="5"/>
  <c r="Z303" i="5"/>
  <c r="AA303" i="5"/>
  <c r="AC303" i="5"/>
  <c r="A304" i="5"/>
  <c r="B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Q304" i="5"/>
  <c r="R304" i="5"/>
  <c r="S304" i="5"/>
  <c r="U304" i="5"/>
  <c r="V304" i="5"/>
  <c r="W304" i="5"/>
  <c r="X304" i="5"/>
  <c r="Y304" i="5"/>
  <c r="Z304" i="5"/>
  <c r="AA304" i="5"/>
  <c r="AC304" i="5"/>
  <c r="A305" i="5"/>
  <c r="B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Q305" i="5"/>
  <c r="R305" i="5"/>
  <c r="S305" i="5"/>
  <c r="U305" i="5"/>
  <c r="V305" i="5"/>
  <c r="W305" i="5"/>
  <c r="X305" i="5"/>
  <c r="Y305" i="5"/>
  <c r="Z305" i="5"/>
  <c r="AA305" i="5"/>
  <c r="AC305" i="5"/>
  <c r="A306" i="5"/>
  <c r="B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Q306" i="5"/>
  <c r="R306" i="5"/>
  <c r="S306" i="5"/>
  <c r="U306" i="5"/>
  <c r="V306" i="5"/>
  <c r="W306" i="5"/>
  <c r="X306" i="5"/>
  <c r="Y306" i="5"/>
  <c r="Z306" i="5"/>
  <c r="AA306" i="5"/>
  <c r="AC306" i="5"/>
  <c r="A307" i="5"/>
  <c r="B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Q307" i="5"/>
  <c r="R307" i="5"/>
  <c r="S307" i="5"/>
  <c r="U307" i="5"/>
  <c r="V307" i="5"/>
  <c r="W307" i="5"/>
  <c r="X307" i="5"/>
  <c r="Y307" i="5"/>
  <c r="Z307" i="5"/>
  <c r="AA307" i="5"/>
  <c r="AC307" i="5"/>
  <c r="A308" i="5"/>
  <c r="B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Q308" i="5"/>
  <c r="R308" i="5"/>
  <c r="S308" i="5"/>
  <c r="U308" i="5"/>
  <c r="V308" i="5"/>
  <c r="W308" i="5"/>
  <c r="X308" i="5"/>
  <c r="Y308" i="5"/>
  <c r="Z308" i="5"/>
  <c r="AA308" i="5"/>
  <c r="AC308" i="5"/>
  <c r="A309" i="5"/>
  <c r="B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Q309" i="5"/>
  <c r="R309" i="5"/>
  <c r="S309" i="5"/>
  <c r="U309" i="5"/>
  <c r="V309" i="5"/>
  <c r="W309" i="5"/>
  <c r="X309" i="5"/>
  <c r="Y309" i="5"/>
  <c r="Z309" i="5"/>
  <c r="AA309" i="5"/>
  <c r="AC309" i="5"/>
  <c r="A310" i="5"/>
  <c r="B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Q310" i="5"/>
  <c r="R310" i="5"/>
  <c r="S310" i="5"/>
  <c r="U310" i="5"/>
  <c r="V310" i="5"/>
  <c r="W310" i="5"/>
  <c r="X310" i="5"/>
  <c r="Y310" i="5"/>
  <c r="Z310" i="5"/>
  <c r="AA310" i="5"/>
  <c r="AC310" i="5"/>
  <c r="A311" i="5"/>
  <c r="B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Q311" i="5"/>
  <c r="R311" i="5"/>
  <c r="S311" i="5"/>
  <c r="U311" i="5"/>
  <c r="V311" i="5"/>
  <c r="W311" i="5"/>
  <c r="X311" i="5"/>
  <c r="Y311" i="5"/>
  <c r="Z311" i="5"/>
  <c r="AA311" i="5"/>
  <c r="AC311" i="5"/>
  <c r="A312" i="5"/>
  <c r="B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Q312" i="5"/>
  <c r="R312" i="5"/>
  <c r="S312" i="5"/>
  <c r="U312" i="5"/>
  <c r="V312" i="5"/>
  <c r="W312" i="5"/>
  <c r="X312" i="5"/>
  <c r="Y312" i="5"/>
  <c r="Z312" i="5"/>
  <c r="AA312" i="5"/>
  <c r="AC312" i="5"/>
  <c r="A313" i="5"/>
  <c r="B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Q313" i="5"/>
  <c r="R313" i="5"/>
  <c r="S313" i="5"/>
  <c r="U313" i="5"/>
  <c r="V313" i="5"/>
  <c r="W313" i="5"/>
  <c r="X313" i="5"/>
  <c r="Y313" i="5"/>
  <c r="Z313" i="5"/>
  <c r="AA313" i="5"/>
  <c r="AC313" i="5"/>
  <c r="A314" i="5"/>
  <c r="B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Q314" i="5"/>
  <c r="R314" i="5"/>
  <c r="S314" i="5"/>
  <c r="U314" i="5"/>
  <c r="V314" i="5"/>
  <c r="W314" i="5"/>
  <c r="X314" i="5"/>
  <c r="Y314" i="5"/>
  <c r="Z314" i="5"/>
  <c r="AA314" i="5"/>
  <c r="AC314" i="5"/>
  <c r="A315" i="5"/>
  <c r="B315" i="5"/>
  <c r="D315" i="5"/>
  <c r="E315" i="5"/>
  <c r="F315" i="5"/>
  <c r="G315" i="5"/>
  <c r="H315" i="5"/>
  <c r="I315" i="5"/>
  <c r="J315" i="5"/>
  <c r="K315" i="5"/>
  <c r="L315" i="5"/>
  <c r="M315" i="5"/>
  <c r="N315" i="5"/>
  <c r="O315" i="5"/>
  <c r="Q315" i="5"/>
  <c r="R315" i="5"/>
  <c r="S315" i="5"/>
  <c r="U315" i="5"/>
  <c r="V315" i="5"/>
  <c r="W315" i="5"/>
  <c r="X315" i="5"/>
  <c r="Y315" i="5"/>
  <c r="Z315" i="5"/>
  <c r="AA315" i="5"/>
  <c r="AC315" i="5"/>
  <c r="A316" i="5"/>
  <c r="B316" i="5"/>
  <c r="D316" i="5"/>
  <c r="E316" i="5"/>
  <c r="F316" i="5"/>
  <c r="G316" i="5"/>
  <c r="H316" i="5"/>
  <c r="I316" i="5"/>
  <c r="J316" i="5"/>
  <c r="K316" i="5"/>
  <c r="L316" i="5"/>
  <c r="M316" i="5"/>
  <c r="N316" i="5"/>
  <c r="O316" i="5"/>
  <c r="Q316" i="5"/>
  <c r="R316" i="5"/>
  <c r="S316" i="5"/>
  <c r="U316" i="5"/>
  <c r="V316" i="5"/>
  <c r="W316" i="5"/>
  <c r="X316" i="5"/>
  <c r="Y316" i="5"/>
  <c r="Z316" i="5"/>
  <c r="AA316" i="5"/>
  <c r="AC316" i="5"/>
  <c r="A317" i="5"/>
  <c r="B317" i="5"/>
  <c r="D317" i="5"/>
  <c r="E317" i="5"/>
  <c r="F317" i="5"/>
  <c r="G317" i="5"/>
  <c r="H317" i="5"/>
  <c r="I317" i="5"/>
  <c r="J317" i="5"/>
  <c r="K317" i="5"/>
  <c r="L317" i="5"/>
  <c r="M317" i="5"/>
  <c r="N317" i="5"/>
  <c r="O317" i="5"/>
  <c r="Q317" i="5"/>
  <c r="R317" i="5"/>
  <c r="S317" i="5"/>
  <c r="U317" i="5"/>
  <c r="V317" i="5"/>
  <c r="W317" i="5"/>
  <c r="X317" i="5"/>
  <c r="Y317" i="5"/>
  <c r="Z317" i="5"/>
  <c r="AA317" i="5"/>
  <c r="AC317" i="5"/>
  <c r="A318" i="5"/>
  <c r="B318" i="5"/>
  <c r="D318" i="5"/>
  <c r="E318" i="5"/>
  <c r="F318" i="5"/>
  <c r="G318" i="5"/>
  <c r="H318" i="5"/>
  <c r="I318" i="5"/>
  <c r="J318" i="5"/>
  <c r="K318" i="5"/>
  <c r="L318" i="5"/>
  <c r="M318" i="5"/>
  <c r="N318" i="5"/>
  <c r="O318" i="5"/>
  <c r="Q318" i="5"/>
  <c r="R318" i="5"/>
  <c r="S318" i="5"/>
  <c r="U318" i="5"/>
  <c r="V318" i="5"/>
  <c r="W318" i="5"/>
  <c r="X318" i="5"/>
  <c r="Y318" i="5"/>
  <c r="Z318" i="5"/>
  <c r="AA318" i="5"/>
  <c r="AC318" i="5"/>
  <c r="A319" i="5"/>
  <c r="B319" i="5"/>
  <c r="D319" i="5"/>
  <c r="E319" i="5"/>
  <c r="F319" i="5"/>
  <c r="G319" i="5"/>
  <c r="H319" i="5"/>
  <c r="I319" i="5"/>
  <c r="J319" i="5"/>
  <c r="K319" i="5"/>
  <c r="L319" i="5"/>
  <c r="M319" i="5"/>
  <c r="N319" i="5"/>
  <c r="O319" i="5"/>
  <c r="Q319" i="5"/>
  <c r="R319" i="5"/>
  <c r="S319" i="5"/>
  <c r="U319" i="5"/>
  <c r="V319" i="5"/>
  <c r="W319" i="5"/>
  <c r="X319" i="5"/>
  <c r="Y319" i="5"/>
  <c r="Z319" i="5"/>
  <c r="AA319" i="5"/>
  <c r="AC319" i="5"/>
  <c r="A320" i="5"/>
  <c r="B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Q320" i="5"/>
  <c r="R320" i="5"/>
  <c r="S320" i="5"/>
  <c r="U320" i="5"/>
  <c r="V320" i="5"/>
  <c r="W320" i="5"/>
  <c r="X320" i="5"/>
  <c r="Y320" i="5"/>
  <c r="Z320" i="5"/>
  <c r="AA320" i="5"/>
  <c r="AC320" i="5"/>
  <c r="A321" i="5"/>
  <c r="B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Q321" i="5"/>
  <c r="R321" i="5"/>
  <c r="S321" i="5"/>
  <c r="U321" i="5"/>
  <c r="V321" i="5"/>
  <c r="W321" i="5"/>
  <c r="X321" i="5"/>
  <c r="Y321" i="5"/>
  <c r="Z321" i="5"/>
  <c r="AA321" i="5"/>
  <c r="AC321" i="5"/>
  <c r="A322" i="5"/>
  <c r="B322" i="5"/>
  <c r="D322" i="5"/>
  <c r="E322" i="5"/>
  <c r="F322" i="5"/>
  <c r="G322" i="5"/>
  <c r="H322" i="5"/>
  <c r="I322" i="5"/>
  <c r="J322" i="5"/>
  <c r="K322" i="5"/>
  <c r="L322" i="5"/>
  <c r="M322" i="5"/>
  <c r="N322" i="5"/>
  <c r="O322" i="5"/>
  <c r="Q322" i="5"/>
  <c r="R322" i="5"/>
  <c r="S322" i="5"/>
  <c r="U322" i="5"/>
  <c r="V322" i="5"/>
  <c r="W322" i="5"/>
  <c r="X322" i="5"/>
  <c r="Y322" i="5"/>
  <c r="Z322" i="5"/>
  <c r="AA322" i="5"/>
  <c r="AC322" i="5"/>
  <c r="A323" i="5"/>
  <c r="B323" i="5"/>
  <c r="D323" i="5"/>
  <c r="E323" i="5"/>
  <c r="F323" i="5"/>
  <c r="G323" i="5"/>
  <c r="H323" i="5"/>
  <c r="I323" i="5"/>
  <c r="J323" i="5"/>
  <c r="K323" i="5"/>
  <c r="L323" i="5"/>
  <c r="M323" i="5"/>
  <c r="N323" i="5"/>
  <c r="O323" i="5"/>
  <c r="Q323" i="5"/>
  <c r="R323" i="5"/>
  <c r="S323" i="5"/>
  <c r="U323" i="5"/>
  <c r="V323" i="5"/>
  <c r="W323" i="5"/>
  <c r="X323" i="5"/>
  <c r="Y323" i="5"/>
  <c r="Z323" i="5"/>
  <c r="AA323" i="5"/>
  <c r="AC323" i="5"/>
  <c r="A324" i="5"/>
  <c r="B324" i="5"/>
  <c r="D324" i="5"/>
  <c r="E324" i="5"/>
  <c r="F324" i="5"/>
  <c r="G324" i="5"/>
  <c r="H324" i="5"/>
  <c r="I324" i="5"/>
  <c r="J324" i="5"/>
  <c r="K324" i="5"/>
  <c r="L324" i="5"/>
  <c r="M324" i="5"/>
  <c r="N324" i="5"/>
  <c r="O324" i="5"/>
  <c r="Q324" i="5"/>
  <c r="R324" i="5"/>
  <c r="S324" i="5"/>
  <c r="U324" i="5"/>
  <c r="V324" i="5"/>
  <c r="W324" i="5"/>
  <c r="X324" i="5"/>
  <c r="Y324" i="5"/>
  <c r="Z324" i="5"/>
  <c r="AA324" i="5"/>
  <c r="AC324" i="5"/>
  <c r="A325" i="5"/>
  <c r="B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Q325" i="5"/>
  <c r="R325" i="5"/>
  <c r="S325" i="5"/>
  <c r="U325" i="5"/>
  <c r="V325" i="5"/>
  <c r="W325" i="5"/>
  <c r="X325" i="5"/>
  <c r="Y325" i="5"/>
  <c r="Z325" i="5"/>
  <c r="AA325" i="5"/>
  <c r="AC325" i="5"/>
  <c r="A326" i="5"/>
  <c r="B326" i="5"/>
  <c r="D326" i="5"/>
  <c r="E326" i="5"/>
  <c r="F326" i="5"/>
  <c r="G326" i="5"/>
  <c r="H326" i="5"/>
  <c r="I326" i="5"/>
  <c r="J326" i="5"/>
  <c r="K326" i="5"/>
  <c r="L326" i="5"/>
  <c r="M326" i="5"/>
  <c r="N326" i="5"/>
  <c r="O326" i="5"/>
  <c r="Q326" i="5"/>
  <c r="R326" i="5"/>
  <c r="S326" i="5"/>
  <c r="U326" i="5"/>
  <c r="V326" i="5"/>
  <c r="W326" i="5"/>
  <c r="X326" i="5"/>
  <c r="Y326" i="5"/>
  <c r="Z326" i="5"/>
  <c r="AA326" i="5"/>
  <c r="AC326" i="5"/>
  <c r="A327" i="5"/>
  <c r="B327" i="5"/>
  <c r="D327" i="5"/>
  <c r="E327" i="5"/>
  <c r="F327" i="5"/>
  <c r="G327" i="5"/>
  <c r="H327" i="5"/>
  <c r="I327" i="5"/>
  <c r="J327" i="5"/>
  <c r="K327" i="5"/>
  <c r="L327" i="5"/>
  <c r="M327" i="5"/>
  <c r="N327" i="5"/>
  <c r="O327" i="5"/>
  <c r="Q327" i="5"/>
  <c r="R327" i="5"/>
  <c r="S327" i="5"/>
  <c r="U327" i="5"/>
  <c r="V327" i="5"/>
  <c r="W327" i="5"/>
  <c r="X327" i="5"/>
  <c r="Y327" i="5"/>
  <c r="Z327" i="5"/>
  <c r="AA327" i="5"/>
  <c r="AC327" i="5"/>
  <c r="A328" i="5"/>
  <c r="B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Q328" i="5"/>
  <c r="R328" i="5"/>
  <c r="S328" i="5"/>
  <c r="U328" i="5"/>
  <c r="V328" i="5"/>
  <c r="W328" i="5"/>
  <c r="X328" i="5"/>
  <c r="Y328" i="5"/>
  <c r="Z328" i="5"/>
  <c r="AA328" i="5"/>
  <c r="AC328" i="5"/>
  <c r="A329" i="5"/>
  <c r="B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Q329" i="5"/>
  <c r="R329" i="5"/>
  <c r="S329" i="5"/>
  <c r="U329" i="5"/>
  <c r="V329" i="5"/>
  <c r="W329" i="5"/>
  <c r="X329" i="5"/>
  <c r="Y329" i="5"/>
  <c r="Z329" i="5"/>
  <c r="AA329" i="5"/>
  <c r="AC329" i="5"/>
  <c r="A330" i="5"/>
  <c r="B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Q330" i="5"/>
  <c r="R330" i="5"/>
  <c r="S330" i="5"/>
  <c r="U330" i="5"/>
  <c r="V330" i="5"/>
  <c r="W330" i="5"/>
  <c r="X330" i="5"/>
  <c r="Y330" i="5"/>
  <c r="Z330" i="5"/>
  <c r="AA330" i="5"/>
  <c r="AC330" i="5"/>
  <c r="A331" i="5"/>
  <c r="B331" i="5"/>
  <c r="D331" i="5"/>
  <c r="E331" i="5"/>
  <c r="F331" i="5"/>
  <c r="G331" i="5"/>
  <c r="H331" i="5"/>
  <c r="I331" i="5"/>
  <c r="J331" i="5"/>
  <c r="K331" i="5"/>
  <c r="L331" i="5"/>
  <c r="M331" i="5"/>
  <c r="N331" i="5"/>
  <c r="O331" i="5"/>
  <c r="Q331" i="5"/>
  <c r="R331" i="5"/>
  <c r="S331" i="5"/>
  <c r="U331" i="5"/>
  <c r="V331" i="5"/>
  <c r="W331" i="5"/>
  <c r="X331" i="5"/>
  <c r="Y331" i="5"/>
  <c r="Z331" i="5"/>
  <c r="AA331" i="5"/>
  <c r="AC331" i="5"/>
  <c r="A332" i="5"/>
  <c r="B332" i="5"/>
  <c r="D332" i="5"/>
  <c r="E332" i="5"/>
  <c r="F332" i="5"/>
  <c r="G332" i="5"/>
  <c r="H332" i="5"/>
  <c r="I332" i="5"/>
  <c r="J332" i="5"/>
  <c r="K332" i="5"/>
  <c r="L332" i="5"/>
  <c r="M332" i="5"/>
  <c r="N332" i="5"/>
  <c r="O332" i="5"/>
  <c r="Q332" i="5"/>
  <c r="R332" i="5"/>
  <c r="S332" i="5"/>
  <c r="U332" i="5"/>
  <c r="V332" i="5"/>
  <c r="W332" i="5"/>
  <c r="X332" i="5"/>
  <c r="Y332" i="5"/>
  <c r="Z332" i="5"/>
  <c r="AA332" i="5"/>
  <c r="AC332" i="5"/>
  <c r="A333" i="5"/>
  <c r="B333" i="5"/>
  <c r="D333" i="5"/>
  <c r="E333" i="5"/>
  <c r="F333" i="5"/>
  <c r="G333" i="5"/>
  <c r="H333" i="5"/>
  <c r="I333" i="5"/>
  <c r="J333" i="5"/>
  <c r="K333" i="5"/>
  <c r="L333" i="5"/>
  <c r="M333" i="5"/>
  <c r="N333" i="5"/>
  <c r="O333" i="5"/>
  <c r="Q333" i="5"/>
  <c r="R333" i="5"/>
  <c r="S333" i="5"/>
  <c r="U333" i="5"/>
  <c r="V333" i="5"/>
  <c r="W333" i="5"/>
  <c r="X333" i="5"/>
  <c r="Y333" i="5"/>
  <c r="Z333" i="5"/>
  <c r="AA333" i="5"/>
  <c r="AC333" i="5"/>
  <c r="A334" i="5"/>
  <c r="B334" i="5"/>
  <c r="D334" i="5"/>
  <c r="E334" i="5"/>
  <c r="F334" i="5"/>
  <c r="G334" i="5"/>
  <c r="H334" i="5"/>
  <c r="I334" i="5"/>
  <c r="J334" i="5"/>
  <c r="K334" i="5"/>
  <c r="L334" i="5"/>
  <c r="M334" i="5"/>
  <c r="N334" i="5"/>
  <c r="O334" i="5"/>
  <c r="Q334" i="5"/>
  <c r="R334" i="5"/>
  <c r="S334" i="5"/>
  <c r="U334" i="5"/>
  <c r="V334" i="5"/>
  <c r="W334" i="5"/>
  <c r="X334" i="5"/>
  <c r="Y334" i="5"/>
  <c r="Z334" i="5"/>
  <c r="AA334" i="5"/>
  <c r="AC334" i="5"/>
  <c r="A335" i="5"/>
  <c r="B335" i="5"/>
  <c r="D335" i="5"/>
  <c r="E335" i="5"/>
  <c r="F335" i="5"/>
  <c r="G335" i="5"/>
  <c r="H335" i="5"/>
  <c r="I335" i="5"/>
  <c r="J335" i="5"/>
  <c r="K335" i="5"/>
  <c r="L335" i="5"/>
  <c r="M335" i="5"/>
  <c r="N335" i="5"/>
  <c r="O335" i="5"/>
  <c r="Q335" i="5"/>
  <c r="R335" i="5"/>
  <c r="S335" i="5"/>
  <c r="U335" i="5"/>
  <c r="V335" i="5"/>
  <c r="W335" i="5"/>
  <c r="X335" i="5"/>
  <c r="Y335" i="5"/>
  <c r="Z335" i="5"/>
  <c r="AA335" i="5"/>
  <c r="AC335" i="5"/>
  <c r="A336" i="5"/>
  <c r="B336" i="5"/>
  <c r="D336" i="5"/>
  <c r="E336" i="5"/>
  <c r="F336" i="5"/>
  <c r="G336" i="5"/>
  <c r="H336" i="5"/>
  <c r="I336" i="5"/>
  <c r="J336" i="5"/>
  <c r="K336" i="5"/>
  <c r="L336" i="5"/>
  <c r="M336" i="5"/>
  <c r="N336" i="5"/>
  <c r="O336" i="5"/>
  <c r="Q336" i="5"/>
  <c r="R336" i="5"/>
  <c r="S336" i="5"/>
  <c r="U336" i="5"/>
  <c r="V336" i="5"/>
  <c r="W336" i="5"/>
  <c r="X336" i="5"/>
  <c r="Y336" i="5"/>
  <c r="Z336" i="5"/>
  <c r="AA336" i="5"/>
  <c r="AC336" i="5"/>
  <c r="A337" i="5"/>
  <c r="B337" i="5"/>
  <c r="D337" i="5"/>
  <c r="E337" i="5"/>
  <c r="F337" i="5"/>
  <c r="G337" i="5"/>
  <c r="H337" i="5"/>
  <c r="I337" i="5"/>
  <c r="J337" i="5"/>
  <c r="K337" i="5"/>
  <c r="L337" i="5"/>
  <c r="M337" i="5"/>
  <c r="N337" i="5"/>
  <c r="O337" i="5"/>
  <c r="Q337" i="5"/>
  <c r="R337" i="5"/>
  <c r="S337" i="5"/>
  <c r="U337" i="5"/>
  <c r="V337" i="5"/>
  <c r="W337" i="5"/>
  <c r="X337" i="5"/>
  <c r="Y337" i="5"/>
  <c r="Z337" i="5"/>
  <c r="AA337" i="5"/>
  <c r="AC337" i="5"/>
  <c r="A338" i="5"/>
  <c r="B338" i="5"/>
  <c r="D338" i="5"/>
  <c r="E338" i="5"/>
  <c r="F338" i="5"/>
  <c r="G338" i="5"/>
  <c r="H338" i="5"/>
  <c r="I338" i="5"/>
  <c r="J338" i="5"/>
  <c r="K338" i="5"/>
  <c r="L338" i="5"/>
  <c r="M338" i="5"/>
  <c r="N338" i="5"/>
  <c r="O338" i="5"/>
  <c r="Q338" i="5"/>
  <c r="R338" i="5"/>
  <c r="S338" i="5"/>
  <c r="U338" i="5"/>
  <c r="V338" i="5"/>
  <c r="W338" i="5"/>
  <c r="X338" i="5"/>
  <c r="Y338" i="5"/>
  <c r="Z338" i="5"/>
  <c r="AA338" i="5"/>
  <c r="AC338" i="5"/>
  <c r="A339" i="5"/>
  <c r="B339" i="5"/>
  <c r="D339" i="5"/>
  <c r="E339" i="5"/>
  <c r="F339" i="5"/>
  <c r="G339" i="5"/>
  <c r="H339" i="5"/>
  <c r="I339" i="5"/>
  <c r="J339" i="5"/>
  <c r="K339" i="5"/>
  <c r="L339" i="5"/>
  <c r="M339" i="5"/>
  <c r="N339" i="5"/>
  <c r="O339" i="5"/>
  <c r="Q339" i="5"/>
  <c r="R339" i="5"/>
  <c r="S339" i="5"/>
  <c r="U339" i="5"/>
  <c r="V339" i="5"/>
  <c r="W339" i="5"/>
  <c r="X339" i="5"/>
  <c r="Y339" i="5"/>
  <c r="Z339" i="5"/>
  <c r="AA339" i="5"/>
  <c r="AC339" i="5"/>
  <c r="A340" i="5"/>
  <c r="B340" i="5"/>
  <c r="D340" i="5"/>
  <c r="E340" i="5"/>
  <c r="F340" i="5"/>
  <c r="G340" i="5"/>
  <c r="H340" i="5"/>
  <c r="I340" i="5"/>
  <c r="J340" i="5"/>
  <c r="K340" i="5"/>
  <c r="L340" i="5"/>
  <c r="M340" i="5"/>
  <c r="N340" i="5"/>
  <c r="O340" i="5"/>
  <c r="Q340" i="5"/>
  <c r="R340" i="5"/>
  <c r="S340" i="5"/>
  <c r="U340" i="5"/>
  <c r="V340" i="5"/>
  <c r="W340" i="5"/>
  <c r="X340" i="5"/>
  <c r="Y340" i="5"/>
  <c r="Z340" i="5"/>
  <c r="AA340" i="5"/>
  <c r="AC340" i="5"/>
  <c r="A341" i="5"/>
  <c r="B341" i="5"/>
  <c r="D341" i="5"/>
  <c r="E341" i="5"/>
  <c r="F341" i="5"/>
  <c r="G341" i="5"/>
  <c r="H341" i="5"/>
  <c r="I341" i="5"/>
  <c r="J341" i="5"/>
  <c r="K341" i="5"/>
  <c r="L341" i="5"/>
  <c r="M341" i="5"/>
  <c r="N341" i="5"/>
  <c r="O341" i="5"/>
  <c r="Q341" i="5"/>
  <c r="R341" i="5"/>
  <c r="S341" i="5"/>
  <c r="U341" i="5"/>
  <c r="V341" i="5"/>
  <c r="W341" i="5"/>
  <c r="X341" i="5"/>
  <c r="Y341" i="5"/>
  <c r="Z341" i="5"/>
  <c r="AA341" i="5"/>
  <c r="AC341" i="5"/>
  <c r="A342" i="5"/>
  <c r="B342" i="5"/>
  <c r="D342" i="5"/>
  <c r="E342" i="5"/>
  <c r="F342" i="5"/>
  <c r="G342" i="5"/>
  <c r="H342" i="5"/>
  <c r="I342" i="5"/>
  <c r="J342" i="5"/>
  <c r="K342" i="5"/>
  <c r="L342" i="5"/>
  <c r="M342" i="5"/>
  <c r="N342" i="5"/>
  <c r="O342" i="5"/>
  <c r="Q342" i="5"/>
  <c r="R342" i="5"/>
  <c r="S342" i="5"/>
  <c r="U342" i="5"/>
  <c r="V342" i="5"/>
  <c r="W342" i="5"/>
  <c r="X342" i="5"/>
  <c r="Y342" i="5"/>
  <c r="Z342" i="5"/>
  <c r="AA342" i="5"/>
  <c r="AC342" i="5"/>
  <c r="A343" i="5"/>
  <c r="B343" i="5"/>
  <c r="D343" i="5"/>
  <c r="E343" i="5"/>
  <c r="F343" i="5"/>
  <c r="G343" i="5"/>
  <c r="H343" i="5"/>
  <c r="I343" i="5"/>
  <c r="J343" i="5"/>
  <c r="K343" i="5"/>
  <c r="L343" i="5"/>
  <c r="M343" i="5"/>
  <c r="N343" i="5"/>
  <c r="O343" i="5"/>
  <c r="Q343" i="5"/>
  <c r="R343" i="5"/>
  <c r="S343" i="5"/>
  <c r="U343" i="5"/>
  <c r="V343" i="5"/>
  <c r="W343" i="5"/>
  <c r="X343" i="5"/>
  <c r="Y343" i="5"/>
  <c r="Z343" i="5"/>
  <c r="AA343" i="5"/>
  <c r="AC343" i="5"/>
  <c r="A344" i="5"/>
  <c r="B344" i="5"/>
  <c r="D344" i="5"/>
  <c r="E344" i="5"/>
  <c r="F344" i="5"/>
  <c r="G344" i="5"/>
  <c r="H344" i="5"/>
  <c r="I344" i="5"/>
  <c r="J344" i="5"/>
  <c r="K344" i="5"/>
  <c r="L344" i="5"/>
  <c r="M344" i="5"/>
  <c r="N344" i="5"/>
  <c r="O344" i="5"/>
  <c r="Q344" i="5"/>
  <c r="R344" i="5"/>
  <c r="S344" i="5"/>
  <c r="U344" i="5"/>
  <c r="V344" i="5"/>
  <c r="W344" i="5"/>
  <c r="X344" i="5"/>
  <c r="Y344" i="5"/>
  <c r="Z344" i="5"/>
  <c r="AA344" i="5"/>
  <c r="AC344" i="5"/>
  <c r="A345" i="5"/>
  <c r="B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Q345" i="5"/>
  <c r="R345" i="5"/>
  <c r="S345" i="5"/>
  <c r="U345" i="5"/>
  <c r="V345" i="5"/>
  <c r="W345" i="5"/>
  <c r="X345" i="5"/>
  <c r="Y345" i="5"/>
  <c r="Z345" i="5"/>
  <c r="AA345" i="5"/>
  <c r="AC345" i="5"/>
  <c r="A346" i="5"/>
  <c r="B346" i="5"/>
  <c r="D346" i="5"/>
  <c r="E346" i="5"/>
  <c r="F346" i="5"/>
  <c r="G346" i="5"/>
  <c r="H346" i="5"/>
  <c r="I346" i="5"/>
  <c r="J346" i="5"/>
  <c r="K346" i="5"/>
  <c r="L346" i="5"/>
  <c r="M346" i="5"/>
  <c r="N346" i="5"/>
  <c r="O346" i="5"/>
  <c r="Q346" i="5"/>
  <c r="R346" i="5"/>
  <c r="S346" i="5"/>
  <c r="U346" i="5"/>
  <c r="V346" i="5"/>
  <c r="W346" i="5"/>
  <c r="X346" i="5"/>
  <c r="Y346" i="5"/>
  <c r="Z346" i="5"/>
  <c r="AA346" i="5"/>
  <c r="AC346" i="5"/>
  <c r="A347" i="5"/>
  <c r="B347" i="5"/>
  <c r="D347" i="5"/>
  <c r="E347" i="5"/>
  <c r="F347" i="5"/>
  <c r="G347" i="5"/>
  <c r="H347" i="5"/>
  <c r="I347" i="5"/>
  <c r="J347" i="5"/>
  <c r="K347" i="5"/>
  <c r="L347" i="5"/>
  <c r="M347" i="5"/>
  <c r="N347" i="5"/>
  <c r="O347" i="5"/>
  <c r="Q347" i="5"/>
  <c r="R347" i="5"/>
  <c r="S347" i="5"/>
  <c r="U347" i="5"/>
  <c r="V347" i="5"/>
  <c r="W347" i="5"/>
  <c r="X347" i="5"/>
  <c r="Y347" i="5"/>
  <c r="Z347" i="5"/>
  <c r="AA347" i="5"/>
  <c r="AC347" i="5"/>
  <c r="A348" i="5"/>
  <c r="B348" i="5"/>
  <c r="D348" i="5"/>
  <c r="E348" i="5"/>
  <c r="F348" i="5"/>
  <c r="G348" i="5"/>
  <c r="H348" i="5"/>
  <c r="I348" i="5"/>
  <c r="J348" i="5"/>
  <c r="K348" i="5"/>
  <c r="L348" i="5"/>
  <c r="M348" i="5"/>
  <c r="N348" i="5"/>
  <c r="O348" i="5"/>
  <c r="Q348" i="5"/>
  <c r="R348" i="5"/>
  <c r="S348" i="5"/>
  <c r="U348" i="5"/>
  <c r="V348" i="5"/>
  <c r="W348" i="5"/>
  <c r="X348" i="5"/>
  <c r="Y348" i="5"/>
  <c r="Z348" i="5"/>
  <c r="AA348" i="5"/>
  <c r="AC348" i="5"/>
  <c r="A349" i="5"/>
  <c r="B349" i="5"/>
  <c r="D349" i="5"/>
  <c r="E349" i="5"/>
  <c r="F349" i="5"/>
  <c r="G349" i="5"/>
  <c r="H349" i="5"/>
  <c r="I349" i="5"/>
  <c r="J349" i="5"/>
  <c r="K349" i="5"/>
  <c r="L349" i="5"/>
  <c r="M349" i="5"/>
  <c r="N349" i="5"/>
  <c r="O349" i="5"/>
  <c r="Q349" i="5"/>
  <c r="R349" i="5"/>
  <c r="S349" i="5"/>
  <c r="U349" i="5"/>
  <c r="V349" i="5"/>
  <c r="W349" i="5"/>
  <c r="X349" i="5"/>
  <c r="Y349" i="5"/>
  <c r="Z349" i="5"/>
  <c r="AA349" i="5"/>
  <c r="AC349" i="5"/>
  <c r="A350" i="5"/>
  <c r="B350" i="5"/>
  <c r="D350" i="5"/>
  <c r="E350" i="5"/>
  <c r="F350" i="5"/>
  <c r="G350" i="5"/>
  <c r="H350" i="5"/>
  <c r="I350" i="5"/>
  <c r="J350" i="5"/>
  <c r="K350" i="5"/>
  <c r="L350" i="5"/>
  <c r="M350" i="5"/>
  <c r="N350" i="5"/>
  <c r="O350" i="5"/>
  <c r="Q350" i="5"/>
  <c r="R350" i="5"/>
  <c r="S350" i="5"/>
  <c r="U350" i="5"/>
  <c r="V350" i="5"/>
  <c r="W350" i="5"/>
  <c r="X350" i="5"/>
  <c r="Y350" i="5"/>
  <c r="Z350" i="5"/>
  <c r="AA350" i="5"/>
  <c r="AC350" i="5"/>
  <c r="A351" i="5"/>
  <c r="B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Q351" i="5"/>
  <c r="R351" i="5"/>
  <c r="S351" i="5"/>
  <c r="U351" i="5"/>
  <c r="V351" i="5"/>
  <c r="W351" i="5"/>
  <c r="X351" i="5"/>
  <c r="Y351" i="5"/>
  <c r="Z351" i="5"/>
  <c r="AA351" i="5"/>
  <c r="AC351" i="5"/>
  <c r="A352" i="5"/>
  <c r="B352" i="5"/>
  <c r="D352" i="5"/>
  <c r="E352" i="5"/>
  <c r="F352" i="5"/>
  <c r="G352" i="5"/>
  <c r="H352" i="5"/>
  <c r="I352" i="5"/>
  <c r="J352" i="5"/>
  <c r="K352" i="5"/>
  <c r="L352" i="5"/>
  <c r="M352" i="5"/>
  <c r="N352" i="5"/>
  <c r="O352" i="5"/>
  <c r="Q352" i="5"/>
  <c r="R352" i="5"/>
  <c r="S352" i="5"/>
  <c r="U352" i="5"/>
  <c r="V352" i="5"/>
  <c r="W352" i="5"/>
  <c r="X352" i="5"/>
  <c r="Y352" i="5"/>
  <c r="Z352" i="5"/>
  <c r="AA352" i="5"/>
  <c r="AC352" i="5"/>
  <c r="A353" i="5"/>
  <c r="B353" i="5"/>
  <c r="D353" i="5"/>
  <c r="E353" i="5"/>
  <c r="F353" i="5"/>
  <c r="G353" i="5"/>
  <c r="H353" i="5"/>
  <c r="I353" i="5"/>
  <c r="J353" i="5"/>
  <c r="K353" i="5"/>
  <c r="L353" i="5"/>
  <c r="M353" i="5"/>
  <c r="N353" i="5"/>
  <c r="O353" i="5"/>
  <c r="Q353" i="5"/>
  <c r="R353" i="5"/>
  <c r="S353" i="5"/>
  <c r="U353" i="5"/>
  <c r="V353" i="5"/>
  <c r="W353" i="5"/>
  <c r="X353" i="5"/>
  <c r="Y353" i="5"/>
  <c r="Z353" i="5"/>
  <c r="AA353" i="5"/>
  <c r="AC353" i="5"/>
  <c r="A354" i="5"/>
  <c r="B354" i="5"/>
  <c r="D354" i="5"/>
  <c r="E354" i="5"/>
  <c r="F354" i="5"/>
  <c r="G354" i="5"/>
  <c r="H354" i="5"/>
  <c r="I354" i="5"/>
  <c r="J354" i="5"/>
  <c r="K354" i="5"/>
  <c r="L354" i="5"/>
  <c r="M354" i="5"/>
  <c r="N354" i="5"/>
  <c r="O354" i="5"/>
  <c r="Q354" i="5"/>
  <c r="R354" i="5"/>
  <c r="S354" i="5"/>
  <c r="U354" i="5"/>
  <c r="V354" i="5"/>
  <c r="W354" i="5"/>
  <c r="X354" i="5"/>
  <c r="Y354" i="5"/>
  <c r="Z354" i="5"/>
  <c r="AA354" i="5"/>
  <c r="AC354" i="5"/>
  <c r="A355" i="5"/>
  <c r="B355" i="5"/>
  <c r="D355" i="5"/>
  <c r="E355" i="5"/>
  <c r="F355" i="5"/>
  <c r="G355" i="5"/>
  <c r="H355" i="5"/>
  <c r="I355" i="5"/>
  <c r="J355" i="5"/>
  <c r="K355" i="5"/>
  <c r="L355" i="5"/>
  <c r="M355" i="5"/>
  <c r="N355" i="5"/>
  <c r="O355" i="5"/>
  <c r="Q355" i="5"/>
  <c r="R355" i="5"/>
  <c r="S355" i="5"/>
  <c r="U355" i="5"/>
  <c r="V355" i="5"/>
  <c r="W355" i="5"/>
  <c r="X355" i="5"/>
  <c r="Y355" i="5"/>
  <c r="Z355" i="5"/>
  <c r="AA355" i="5"/>
  <c r="AC355" i="5"/>
  <c r="A356" i="5"/>
  <c r="B356" i="5"/>
  <c r="D356" i="5"/>
  <c r="E356" i="5"/>
  <c r="F356" i="5"/>
  <c r="G356" i="5"/>
  <c r="H356" i="5"/>
  <c r="I356" i="5"/>
  <c r="J356" i="5"/>
  <c r="K356" i="5"/>
  <c r="L356" i="5"/>
  <c r="M356" i="5"/>
  <c r="N356" i="5"/>
  <c r="O356" i="5"/>
  <c r="Q356" i="5"/>
  <c r="R356" i="5"/>
  <c r="S356" i="5"/>
  <c r="U356" i="5"/>
  <c r="V356" i="5"/>
  <c r="W356" i="5"/>
  <c r="X356" i="5"/>
  <c r="Y356" i="5"/>
  <c r="Z356" i="5"/>
  <c r="AA356" i="5"/>
  <c r="AC356" i="5"/>
  <c r="A357" i="5"/>
  <c r="B357" i="5"/>
  <c r="D357" i="5"/>
  <c r="E357" i="5"/>
  <c r="F357" i="5"/>
  <c r="G357" i="5"/>
  <c r="H357" i="5"/>
  <c r="I357" i="5"/>
  <c r="J357" i="5"/>
  <c r="K357" i="5"/>
  <c r="L357" i="5"/>
  <c r="M357" i="5"/>
  <c r="N357" i="5"/>
  <c r="O357" i="5"/>
  <c r="Q357" i="5"/>
  <c r="R357" i="5"/>
  <c r="S357" i="5"/>
  <c r="U357" i="5"/>
  <c r="V357" i="5"/>
  <c r="W357" i="5"/>
  <c r="X357" i="5"/>
  <c r="Y357" i="5"/>
  <c r="Z357" i="5"/>
  <c r="AA357" i="5"/>
  <c r="AC357" i="5"/>
  <c r="A358" i="5"/>
  <c r="B358" i="5"/>
  <c r="D358" i="5"/>
  <c r="E358" i="5"/>
  <c r="F358" i="5"/>
  <c r="G358" i="5"/>
  <c r="H358" i="5"/>
  <c r="I358" i="5"/>
  <c r="J358" i="5"/>
  <c r="K358" i="5"/>
  <c r="L358" i="5"/>
  <c r="M358" i="5"/>
  <c r="N358" i="5"/>
  <c r="O358" i="5"/>
  <c r="Q358" i="5"/>
  <c r="R358" i="5"/>
  <c r="S358" i="5"/>
  <c r="U358" i="5"/>
  <c r="V358" i="5"/>
  <c r="W358" i="5"/>
  <c r="X358" i="5"/>
  <c r="Y358" i="5"/>
  <c r="Z358" i="5"/>
  <c r="AA358" i="5"/>
  <c r="AC358" i="5"/>
  <c r="A359" i="5"/>
  <c r="B359" i="5"/>
  <c r="D359" i="5"/>
  <c r="E359" i="5"/>
  <c r="F359" i="5"/>
  <c r="G359" i="5"/>
  <c r="H359" i="5"/>
  <c r="I359" i="5"/>
  <c r="J359" i="5"/>
  <c r="K359" i="5"/>
  <c r="L359" i="5"/>
  <c r="M359" i="5"/>
  <c r="N359" i="5"/>
  <c r="O359" i="5"/>
  <c r="Q359" i="5"/>
  <c r="R359" i="5"/>
  <c r="S359" i="5"/>
  <c r="U359" i="5"/>
  <c r="V359" i="5"/>
  <c r="W359" i="5"/>
  <c r="X359" i="5"/>
  <c r="Y359" i="5"/>
  <c r="Z359" i="5"/>
  <c r="AA359" i="5"/>
  <c r="AC359" i="5"/>
  <c r="A360" i="5"/>
  <c r="B360" i="5"/>
  <c r="D360" i="5"/>
  <c r="E360" i="5"/>
  <c r="F360" i="5"/>
  <c r="G360" i="5"/>
  <c r="H360" i="5"/>
  <c r="I360" i="5"/>
  <c r="J360" i="5"/>
  <c r="K360" i="5"/>
  <c r="L360" i="5"/>
  <c r="M360" i="5"/>
  <c r="N360" i="5"/>
  <c r="O360" i="5"/>
  <c r="Q360" i="5"/>
  <c r="R360" i="5"/>
  <c r="S360" i="5"/>
  <c r="U360" i="5"/>
  <c r="V360" i="5"/>
  <c r="W360" i="5"/>
  <c r="X360" i="5"/>
  <c r="Y360" i="5"/>
  <c r="Z360" i="5"/>
  <c r="AA360" i="5"/>
  <c r="AC360" i="5"/>
  <c r="A361" i="5"/>
  <c r="B361" i="5"/>
  <c r="D361" i="5"/>
  <c r="E361" i="5"/>
  <c r="F361" i="5"/>
  <c r="G361" i="5"/>
  <c r="H361" i="5"/>
  <c r="I361" i="5"/>
  <c r="J361" i="5"/>
  <c r="K361" i="5"/>
  <c r="L361" i="5"/>
  <c r="M361" i="5"/>
  <c r="N361" i="5"/>
  <c r="O361" i="5"/>
  <c r="Q361" i="5"/>
  <c r="R361" i="5"/>
  <c r="S361" i="5"/>
  <c r="U361" i="5"/>
  <c r="V361" i="5"/>
  <c r="W361" i="5"/>
  <c r="X361" i="5"/>
  <c r="Y361" i="5"/>
  <c r="Z361" i="5"/>
  <c r="AA361" i="5"/>
  <c r="AC361" i="5"/>
  <c r="A362" i="5"/>
  <c r="B362" i="5"/>
  <c r="D362" i="5"/>
  <c r="E362" i="5"/>
  <c r="F362" i="5"/>
  <c r="G362" i="5"/>
  <c r="H362" i="5"/>
  <c r="I362" i="5"/>
  <c r="J362" i="5"/>
  <c r="K362" i="5"/>
  <c r="L362" i="5"/>
  <c r="M362" i="5"/>
  <c r="N362" i="5"/>
  <c r="O362" i="5"/>
  <c r="Q362" i="5"/>
  <c r="R362" i="5"/>
  <c r="S362" i="5"/>
  <c r="U362" i="5"/>
  <c r="V362" i="5"/>
  <c r="W362" i="5"/>
  <c r="X362" i="5"/>
  <c r="Y362" i="5"/>
  <c r="Z362" i="5"/>
  <c r="AA362" i="5"/>
  <c r="AC362" i="5"/>
  <c r="A363" i="5"/>
  <c r="B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Q363" i="5"/>
  <c r="R363" i="5"/>
  <c r="S363" i="5"/>
  <c r="U363" i="5"/>
  <c r="V363" i="5"/>
  <c r="W363" i="5"/>
  <c r="X363" i="5"/>
  <c r="Y363" i="5"/>
  <c r="Z363" i="5"/>
  <c r="AA363" i="5"/>
  <c r="AC363" i="5"/>
  <c r="A364" i="5"/>
  <c r="B364" i="5"/>
  <c r="D364" i="5"/>
  <c r="E364" i="5"/>
  <c r="F364" i="5"/>
  <c r="G364" i="5"/>
  <c r="H364" i="5"/>
  <c r="I364" i="5"/>
  <c r="J364" i="5"/>
  <c r="K364" i="5"/>
  <c r="L364" i="5"/>
  <c r="M364" i="5"/>
  <c r="N364" i="5"/>
  <c r="O364" i="5"/>
  <c r="Q364" i="5"/>
  <c r="R364" i="5"/>
  <c r="S364" i="5"/>
  <c r="U364" i="5"/>
  <c r="V364" i="5"/>
  <c r="W364" i="5"/>
  <c r="X364" i="5"/>
  <c r="Y364" i="5"/>
  <c r="Z364" i="5"/>
  <c r="AA364" i="5"/>
  <c r="AC364" i="5"/>
  <c r="A365" i="5"/>
  <c r="B365" i="5"/>
  <c r="D365" i="5"/>
  <c r="E365" i="5"/>
  <c r="F365" i="5"/>
  <c r="G365" i="5"/>
  <c r="H365" i="5"/>
  <c r="I365" i="5"/>
  <c r="J365" i="5"/>
  <c r="K365" i="5"/>
  <c r="L365" i="5"/>
  <c r="M365" i="5"/>
  <c r="N365" i="5"/>
  <c r="O365" i="5"/>
  <c r="Q365" i="5"/>
  <c r="R365" i="5"/>
  <c r="S365" i="5"/>
  <c r="U365" i="5"/>
  <c r="V365" i="5"/>
  <c r="W365" i="5"/>
  <c r="X365" i="5"/>
  <c r="Y365" i="5"/>
  <c r="Z365" i="5"/>
  <c r="AA365" i="5"/>
  <c r="AC365" i="5"/>
  <c r="A366" i="5"/>
  <c r="B366" i="5"/>
  <c r="D366" i="5"/>
  <c r="E366" i="5"/>
  <c r="F366" i="5"/>
  <c r="G366" i="5"/>
  <c r="H366" i="5"/>
  <c r="I366" i="5"/>
  <c r="J366" i="5"/>
  <c r="K366" i="5"/>
  <c r="L366" i="5"/>
  <c r="M366" i="5"/>
  <c r="N366" i="5"/>
  <c r="O366" i="5"/>
  <c r="Q366" i="5"/>
  <c r="R366" i="5"/>
  <c r="S366" i="5"/>
  <c r="U366" i="5"/>
  <c r="V366" i="5"/>
  <c r="W366" i="5"/>
  <c r="X366" i="5"/>
  <c r="Y366" i="5"/>
  <c r="Z366" i="5"/>
  <c r="AA366" i="5"/>
  <c r="AC366" i="5"/>
  <c r="A367" i="5"/>
  <c r="B367" i="5"/>
  <c r="D367" i="5"/>
  <c r="E367" i="5"/>
  <c r="F367" i="5"/>
  <c r="G367" i="5"/>
  <c r="H367" i="5"/>
  <c r="I367" i="5"/>
  <c r="J367" i="5"/>
  <c r="K367" i="5"/>
  <c r="L367" i="5"/>
  <c r="M367" i="5"/>
  <c r="N367" i="5"/>
  <c r="O367" i="5"/>
  <c r="Q367" i="5"/>
  <c r="R367" i="5"/>
  <c r="S367" i="5"/>
  <c r="U367" i="5"/>
  <c r="V367" i="5"/>
  <c r="W367" i="5"/>
  <c r="X367" i="5"/>
  <c r="Y367" i="5"/>
  <c r="Z367" i="5"/>
  <c r="AA367" i="5"/>
  <c r="AC367" i="5"/>
  <c r="A368" i="5"/>
  <c r="B368" i="5"/>
  <c r="D368" i="5"/>
  <c r="E368" i="5"/>
  <c r="F368" i="5"/>
  <c r="G368" i="5"/>
  <c r="H368" i="5"/>
  <c r="I368" i="5"/>
  <c r="J368" i="5"/>
  <c r="K368" i="5"/>
  <c r="L368" i="5"/>
  <c r="M368" i="5"/>
  <c r="N368" i="5"/>
  <c r="O368" i="5"/>
  <c r="Q368" i="5"/>
  <c r="R368" i="5"/>
  <c r="S368" i="5"/>
  <c r="U368" i="5"/>
  <c r="V368" i="5"/>
  <c r="W368" i="5"/>
  <c r="X368" i="5"/>
  <c r="Y368" i="5"/>
  <c r="Z368" i="5"/>
  <c r="AA368" i="5"/>
  <c r="AC368" i="5"/>
  <c r="A369" i="5"/>
  <c r="B369" i="5"/>
  <c r="D369" i="5"/>
  <c r="E369" i="5"/>
  <c r="F369" i="5"/>
  <c r="G369" i="5"/>
  <c r="H369" i="5"/>
  <c r="I369" i="5"/>
  <c r="J369" i="5"/>
  <c r="K369" i="5"/>
  <c r="L369" i="5"/>
  <c r="M369" i="5"/>
  <c r="N369" i="5"/>
  <c r="O369" i="5"/>
  <c r="Q369" i="5"/>
  <c r="R369" i="5"/>
  <c r="S369" i="5"/>
  <c r="U369" i="5"/>
  <c r="V369" i="5"/>
  <c r="W369" i="5"/>
  <c r="X369" i="5"/>
  <c r="Y369" i="5"/>
  <c r="Z369" i="5"/>
  <c r="AA369" i="5"/>
  <c r="AC369" i="5"/>
  <c r="A370" i="5"/>
  <c r="X370" i="5"/>
</calcChain>
</file>

<file path=xl/sharedStrings.xml><?xml version="1.0" encoding="utf-8"?>
<sst xmlns="http://schemas.openxmlformats.org/spreadsheetml/2006/main" count="364" uniqueCount="159">
  <si>
    <t>User ID: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</si>
  <si>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</si>
  <si>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</si>
  <si>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</si>
  <si>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</si>
  <si>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</si>
  <si>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</si>
  <si>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OFFSET(K4,0,0,1,COUNT(4:4))</t>
  </si>
  <si>
    <t>Effective Date</t>
  </si>
  <si>
    <t>Prompt Month</t>
  </si>
  <si>
    <t>Curve Code</t>
  </si>
  <si>
    <t>INTNS</t>
  </si>
  <si>
    <t>NG</t>
  </si>
  <si>
    <t>Curve Type</t>
  </si>
  <si>
    <t>AA</t>
  </si>
  <si>
    <t>PR</t>
  </si>
  <si>
    <t>Book Code 1</t>
  </si>
  <si>
    <t>R</t>
  </si>
  <si>
    <t>P</t>
  </si>
  <si>
    <t>D</t>
  </si>
  <si>
    <t>I</t>
  </si>
  <si>
    <t>Publisher</t>
  </si>
  <si>
    <t>NG-P</t>
  </si>
  <si>
    <t>LIBOR-AA</t>
  </si>
  <si>
    <t>VO</t>
  </si>
  <si>
    <t>VO-P</t>
  </si>
  <si>
    <t>Gas Swap Model</t>
  </si>
  <si>
    <t>MMBtu/day 1</t>
  </si>
  <si>
    <t>Basis</t>
  </si>
  <si>
    <t>Index</t>
  </si>
  <si>
    <t>Cost of Funds</t>
  </si>
  <si>
    <t>INPUT</t>
  </si>
  <si>
    <t>Start Date</t>
  </si>
  <si>
    <t>Stop Date</t>
  </si>
  <si>
    <t>Mark Date</t>
  </si>
  <si>
    <t>Curve Date</t>
  </si>
  <si>
    <t>Term</t>
  </si>
  <si>
    <t>Phy1 Fin2</t>
  </si>
  <si>
    <t>Buy1 Sell2</t>
  </si>
  <si>
    <t>MMBtu/month 2</t>
  </si>
  <si>
    <t>Delivery Pt.</t>
  </si>
  <si>
    <t>Adjustment (bp)</t>
  </si>
  <si>
    <t>IF-HPL/SHPCHAN</t>
  </si>
  <si>
    <t>TOTAL</t>
  </si>
  <si>
    <t>Real</t>
  </si>
  <si>
    <t>PV</t>
  </si>
  <si>
    <t>Accum</t>
  </si>
  <si>
    <t>Delivery</t>
  </si>
  <si>
    <t>Monthly</t>
  </si>
  <si>
    <t>Nymex</t>
  </si>
  <si>
    <t>Total</t>
  </si>
  <si>
    <t>Calendar</t>
  </si>
  <si>
    <t>Discount</t>
  </si>
  <si>
    <t>Libor</t>
  </si>
  <si>
    <t>Active</t>
  </si>
  <si>
    <t>Month</t>
  </si>
  <si>
    <t>MMBtu</t>
  </si>
  <si>
    <t>MMbtu</t>
  </si>
  <si>
    <t>Mid</t>
  </si>
  <si>
    <t>Contract</t>
  </si>
  <si>
    <t>Days</t>
  </si>
  <si>
    <t>Date</t>
  </si>
  <si>
    <t>Factor</t>
  </si>
  <si>
    <t>Months</t>
  </si>
  <si>
    <t>VALUE</t>
  </si>
  <si>
    <t>SWAP PRICE</t>
  </si>
  <si>
    <t>IF-HEHUB</t>
  </si>
  <si>
    <t>mbennet_pc</t>
  </si>
  <si>
    <t>NGI/CHI. GATE</t>
  </si>
  <si>
    <t>NGI-SOCAL</t>
  </si>
  <si>
    <t>ATEST_PC</t>
  </si>
  <si>
    <t>DQUIGLE</t>
  </si>
  <si>
    <t>EBASS</t>
  </si>
  <si>
    <t>OWINFRE</t>
  </si>
  <si>
    <t>PRYDER</t>
  </si>
  <si>
    <t>End Date</t>
  </si>
  <si>
    <t>Volume</t>
  </si>
  <si>
    <t>Basis Curve Code</t>
  </si>
  <si>
    <t>Desk Buy=1/Sell=2</t>
  </si>
  <si>
    <t>Daily=1/Monthly=2</t>
  </si>
  <si>
    <t>Physical=1/Financial=2</t>
  </si>
  <si>
    <t>IF-TRANSCO/Z6</t>
  </si>
  <si>
    <t>SBRAWNE</t>
  </si>
  <si>
    <t>CFRANK2</t>
  </si>
  <si>
    <t>JROYED</t>
  </si>
  <si>
    <t>Value Generated</t>
  </si>
  <si>
    <t>Nymex Mid</t>
  </si>
  <si>
    <t>Enter Desired Service Fee</t>
  </si>
  <si>
    <t>Principal Swap Contract Price</t>
  </si>
  <si>
    <t>Service Fee Swap Contract Price</t>
  </si>
  <si>
    <t>Repayment</t>
  </si>
  <si>
    <t>Key Financing Assumptions</t>
  </si>
  <si>
    <t>Citibank Prepay</t>
  </si>
  <si>
    <t>Bank Lending:</t>
  </si>
  <si>
    <t>Citibank</t>
  </si>
  <si>
    <t>Value</t>
  </si>
  <si>
    <t>Spread</t>
  </si>
  <si>
    <t>Upfront</t>
  </si>
  <si>
    <t>Timing of Gas Forward:</t>
  </si>
  <si>
    <t>Settlement Date</t>
  </si>
  <si>
    <t>Enron Cost of Funds:</t>
  </si>
  <si>
    <t>Period</t>
  </si>
  <si>
    <t>All-in Spread</t>
  </si>
  <si>
    <t>Funds Timing:</t>
  </si>
  <si>
    <t>Holidays:</t>
  </si>
  <si>
    <t>Rate Reconciliation:</t>
  </si>
  <si>
    <t>Libor Without Spread Base Rate</t>
  </si>
  <si>
    <t>Libor All-in Rate</t>
  </si>
  <si>
    <t>Cost Reconciliation:</t>
  </si>
  <si>
    <t>Upfront Fees</t>
  </si>
  <si>
    <t>Total Fees</t>
  </si>
  <si>
    <t>Prepay Proceeds</t>
  </si>
  <si>
    <t>Total MTM (ENE Cost of Funds)</t>
  </si>
  <si>
    <t>Total MTM (Trade Timing in Risk Book)</t>
  </si>
  <si>
    <t>Total Cost of Transaction</t>
  </si>
  <si>
    <t xml:space="preserve">Discount </t>
  </si>
  <si>
    <t>(Libor - AA)</t>
  </si>
  <si>
    <t>Semi-360</t>
  </si>
  <si>
    <t>Annual - 360</t>
  </si>
  <si>
    <t>Monthly - 360</t>
  </si>
  <si>
    <t>Monthly + Spread</t>
  </si>
  <si>
    <t>Daily</t>
  </si>
  <si>
    <t>Volumes</t>
  </si>
  <si>
    <t>Volumes:</t>
  </si>
  <si>
    <t>ENA/Delta Forward Sale</t>
  </si>
  <si>
    <t>ENA/Citibank Forward Sale</t>
  </si>
  <si>
    <t>MMbuts</t>
  </si>
  <si>
    <t>Price</t>
  </si>
  <si>
    <t>January 2002 Forward</t>
  </si>
  <si>
    <t xml:space="preserve">Contract </t>
  </si>
  <si>
    <t>(To Delta)</t>
  </si>
  <si>
    <t>Fixed</t>
  </si>
  <si>
    <t>(To ENA)</t>
  </si>
  <si>
    <t>Prices:</t>
  </si>
  <si>
    <t>$/MMbuts</t>
  </si>
  <si>
    <t xml:space="preserve">Net </t>
  </si>
  <si>
    <t>ENA &amp; Delta Forward Sale:</t>
  </si>
  <si>
    <t>ENA &amp; Citibank Forward Sale:</t>
  </si>
  <si>
    <t xml:space="preserve">Initial </t>
  </si>
  <si>
    <t>Fees to Chase</t>
  </si>
  <si>
    <t>Interest Rate Hedge:</t>
  </si>
  <si>
    <t>Six-Month Forward Rate Hedge</t>
  </si>
  <si>
    <t>Citibank Spread</t>
  </si>
  <si>
    <t>All-In Hedge Rate</t>
  </si>
  <si>
    <t>Interest</t>
  </si>
  <si>
    <t>Expense</t>
  </si>
  <si>
    <t>Cummulative</t>
  </si>
  <si>
    <t>Total Payment</t>
  </si>
  <si>
    <t>Discounted</t>
  </si>
  <si>
    <t xml:space="preserve"> </t>
  </si>
  <si>
    <t>Libor Factors:</t>
  </si>
  <si>
    <t>Interest Expense</t>
  </si>
  <si>
    <t>Value at Libor:</t>
  </si>
  <si>
    <t>Value at Cost of Funds:</t>
  </si>
  <si>
    <t>Value at Citibank Pricing:</t>
  </si>
  <si>
    <t>Differential</t>
  </si>
  <si>
    <t>Total Cost of Funds Value Differential</t>
  </si>
  <si>
    <t>Total Deal Value Differential (Citi Pricing less Libor)</t>
  </si>
  <si>
    <t>Expense 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</si>
</sst>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0.0000000"/>
    <numFmt numFmtId="166" formatCode="0.0000"/>
    <numFmt numFmtId="167" formatCode="mm/dd/yy"/>
    <numFmt numFmtId="169" formatCode="&quot;$&quot;#,##0.0000"/>
    <numFmt numFmtId="171" formatCode="mm/yy"/>
    <numFmt numFmtId="172" formatCode="0.0000_);\(0.0000\)"/>
    <numFmt numFmtId="184" formatCode="0.000%"/>
    <numFmt numFmtId="186" formatCode="&quot;$&quot;#,##0"/>
    <numFmt numFmtId="188" formatCode="_(* #,##0.0000_);_(* \(#,##0.0000\);_(* &quot;-&quot;??_);_(@_)"/>
    <numFmt numFmtId="190" formatCode="_(* #,##0_);_(* \(#,##0\);_(* &quot;-&quot;??_);_(@_)"/>
    <numFmt numFmtId="194" formatCode="0.0000000%"/>
    <numFmt numFmtId="195" formatCode="#,##0.0"/>
  </numFmts>
  <fonts count="31">
    <font>
      <sz val="10"/>
      <name val="Arial"/>
    </font>
    <font>
      <sz val="10"/>
      <name val="Arial"/>
    </font>
    <font>
      <sz val="8"/>
      <name val="Times New Roman"/>
      <family val="1"/>
    </font>
    <font>
      <b/>
      <sz val="8"/>
      <name val="Times New Roman"/>
      <family val="1"/>
    </font>
    <font>
      <sz val="11"/>
      <name val="Arial"/>
    </font>
    <font>
      <sz val="10"/>
      <name val="Arial"/>
      <family val="2"/>
    </font>
    <font>
      <sz val="11"/>
      <name val="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0"/>
      <name val="Times New Roman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name val="Times New Roman"/>
      <family val="1"/>
    </font>
    <font>
      <b/>
      <sz val="10"/>
      <color indexed="21"/>
      <name val="Arial"/>
      <family val="2"/>
    </font>
    <font>
      <b/>
      <sz val="10"/>
      <color indexed="57"/>
      <name val="Arial"/>
      <family val="2"/>
    </font>
    <font>
      <u/>
      <sz val="10"/>
      <name val="Arial"/>
      <family val="2"/>
    </font>
    <font>
      <b/>
      <sz val="10"/>
      <color indexed="17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u val="singleAccounting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1">
    <xf numFmtId="0" fontId="0" fillId="0" borderId="0"/>
    <xf numFmtId="1" fontId="7" fillId="0" borderId="0"/>
    <xf numFmtId="0" fontId="8" fillId="2" borderId="1">
      <alignment horizontal="center" vertical="center"/>
    </xf>
    <xf numFmtId="0" fontId="9" fillId="0" borderId="2">
      <alignment horizontal="center"/>
    </xf>
    <xf numFmtId="43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3" fillId="0" borderId="3" applyNumberFormat="0" applyFill="0" applyAlignment="0" applyProtection="0"/>
    <xf numFmtId="10" fontId="11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4" fillId="0" borderId="0"/>
    <xf numFmtId="0" fontId="15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5">
      <protection locked="0"/>
    </xf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37" fontId="11" fillId="5" borderId="0" applyNumberFormat="0" applyBorder="0" applyAlignment="0" applyProtection="0"/>
    <xf numFmtId="37" fontId="16" fillId="0" borderId="0"/>
    <xf numFmtId="3" fontId="17" fillId="0" borderId="3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</cellStyleXfs>
  <cellXfs count="15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/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Fill="1" applyAlignment="1">
      <alignment horizontal="center"/>
    </xf>
    <xf numFmtId="167" fontId="2" fillId="2" borderId="0" xfId="0" applyNumberFormat="1" applyFont="1" applyFill="1"/>
    <xf numFmtId="17" fontId="3" fillId="0" borderId="0" xfId="0" applyNumberFormat="1" applyFont="1" applyAlignment="1">
      <alignment horizontal="left"/>
    </xf>
    <xf numFmtId="17" fontId="2" fillId="0" borderId="0" xfId="0" applyNumberFormat="1" applyFont="1"/>
    <xf numFmtId="17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center"/>
    </xf>
    <xf numFmtId="17" fontId="2" fillId="0" borderId="0" xfId="20" applyNumberFormat="1" applyFont="1" applyBorder="1" applyAlignment="1" applyProtection="1">
      <alignment horizontal="center"/>
    </xf>
    <xf numFmtId="0" fontId="2" fillId="0" borderId="0" xfId="20" applyFont="1" applyBorder="1" applyAlignment="1" applyProtection="1">
      <alignment horizontal="center"/>
    </xf>
    <xf numFmtId="167" fontId="2" fillId="0" borderId="0" xfId="0" applyNumberFormat="1" applyFont="1" applyFill="1"/>
    <xf numFmtId="0" fontId="5" fillId="0" borderId="0" xfId="0" quotePrefix="1" applyNumberFormat="1" applyFont="1" applyAlignment="1">
      <alignment horizontal="left"/>
    </xf>
    <xf numFmtId="0" fontId="18" fillId="5" borderId="0" xfId="0" applyFont="1" applyFill="1" applyAlignment="1"/>
    <xf numFmtId="0" fontId="5" fillId="5" borderId="0" xfId="0" applyFont="1" applyFill="1"/>
    <xf numFmtId="0" fontId="5" fillId="0" borderId="0" xfId="0" applyFont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9" fillId="6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quotePrefix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7" fontId="19" fillId="6" borderId="12" xfId="0" applyNumberFormat="1" applyFont="1" applyFill="1" applyBorder="1" applyAlignment="1">
      <alignment horizontal="center"/>
    </xf>
    <xf numFmtId="17" fontId="19" fillId="6" borderId="13" xfId="0" applyNumberFormat="1" applyFont="1" applyFill="1" applyBorder="1" applyAlignment="1">
      <alignment horizontal="center"/>
    </xf>
    <xf numFmtId="167" fontId="5" fillId="0" borderId="13" xfId="0" applyNumberFormat="1" applyFont="1" applyBorder="1" applyAlignment="1">
      <alignment horizontal="center"/>
    </xf>
    <xf numFmtId="0" fontId="5" fillId="0" borderId="13" xfId="19" quotePrefix="1" applyFont="1" applyBorder="1" applyAlignment="1">
      <alignment horizontal="center"/>
    </xf>
    <xf numFmtId="0" fontId="19" fillId="6" borderId="13" xfId="0" applyFont="1" applyFill="1" applyBorder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20" fillId="8" borderId="15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9" borderId="7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16" xfId="0" quotePrefix="1" applyFont="1" applyFill="1" applyBorder="1" applyAlignment="1">
      <alignment horizontal="center"/>
    </xf>
    <xf numFmtId="0" fontId="20" fillId="8" borderId="16" xfId="0" applyFont="1" applyFill="1" applyBorder="1" applyAlignment="1">
      <alignment horizontal="center"/>
    </xf>
    <xf numFmtId="0" fontId="13" fillId="8" borderId="16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5" fillId="0" borderId="11" xfId="0" applyFont="1" applyBorder="1"/>
    <xf numFmtId="0" fontId="18" fillId="0" borderId="8" xfId="0" applyFont="1" applyBorder="1"/>
    <xf numFmtId="38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9" fontId="21" fillId="0" borderId="0" xfId="21" applyFont="1" applyBorder="1" applyAlignment="1">
      <alignment horizontal="center"/>
    </xf>
    <xf numFmtId="0" fontId="5" fillId="0" borderId="0" xfId="0" quotePrefix="1" applyFont="1" applyAlignment="1">
      <alignment horizontal="center"/>
    </xf>
    <xf numFmtId="1" fontId="5" fillId="0" borderId="0" xfId="0" applyNumberFormat="1" applyFont="1" applyAlignment="1">
      <alignment horizontal="center"/>
    </xf>
    <xf numFmtId="6" fontId="5" fillId="0" borderId="0" xfId="0" applyNumberFormat="1" applyFont="1" applyAlignment="1">
      <alignment horizontal="center"/>
    </xf>
    <xf numFmtId="6" fontId="18" fillId="0" borderId="11" xfId="0" applyNumberFormat="1" applyFont="1" applyBorder="1" applyAlignment="1">
      <alignment horizontal="center"/>
    </xf>
    <xf numFmtId="38" fontId="5" fillId="0" borderId="0" xfId="0" applyNumberFormat="1" applyFont="1"/>
    <xf numFmtId="166" fontId="5" fillId="0" borderId="0" xfId="0" applyNumberFormat="1" applyFont="1"/>
    <xf numFmtId="171" fontId="13" fillId="0" borderId="0" xfId="0" applyNumberFormat="1" applyFont="1" applyAlignment="1">
      <alignment horizontal="center"/>
    </xf>
    <xf numFmtId="38" fontId="19" fillId="6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center"/>
    </xf>
    <xf numFmtId="172" fontId="13" fillId="0" borderId="0" xfId="0" applyNumberFormat="1" applyFont="1" applyAlignment="1">
      <alignment horizontal="center"/>
    </xf>
    <xf numFmtId="169" fontId="19" fillId="6" borderId="0" xfId="0" applyNumberFormat="1" applyFont="1" applyFill="1" applyAlignment="1">
      <alignment horizontal="center"/>
    </xf>
    <xf numFmtId="1" fontId="5" fillId="0" borderId="0" xfId="0" applyNumberFormat="1" applyFont="1"/>
    <xf numFmtId="167" fontId="5" fillId="0" borderId="0" xfId="0" applyNumberFormat="1" applyFont="1" applyAlignment="1">
      <alignment horizontal="center"/>
    </xf>
    <xf numFmtId="165" fontId="5" fillId="0" borderId="0" xfId="0" quotePrefix="1" applyNumberFormat="1" applyFont="1" applyAlignment="1">
      <alignment horizontal="center"/>
    </xf>
    <xf numFmtId="6" fontId="18" fillId="0" borderId="0" xfId="0" applyNumberFormat="1" applyFont="1" applyAlignment="1">
      <alignment horizontal="center"/>
    </xf>
    <xf numFmtId="6" fontId="5" fillId="0" borderId="0" xfId="0" applyNumberFormat="1" applyFont="1"/>
    <xf numFmtId="1" fontId="0" fillId="0" borderId="0" xfId="0" applyNumberFormat="1" applyAlignment="1">
      <alignment horizontal="center"/>
    </xf>
    <xf numFmtId="6" fontId="18" fillId="0" borderId="1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" fontId="5" fillId="5" borderId="0" xfId="0" applyNumberFormat="1" applyFont="1" applyFill="1" applyBorder="1" applyAlignment="1">
      <alignment horizontal="center"/>
    </xf>
    <xf numFmtId="167" fontId="22" fillId="2" borderId="0" xfId="0" applyNumberFormat="1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/>
    <xf numFmtId="17" fontId="2" fillId="5" borderId="0" xfId="0" applyNumberFormat="1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166" fontId="5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7" fontId="0" fillId="0" borderId="0" xfId="0" applyNumberFormat="1"/>
    <xf numFmtId="166" fontId="19" fillId="5" borderId="4" xfId="0" applyNumberFormat="1" applyFont="1" applyFill="1" applyBorder="1" applyAlignment="1">
      <alignment horizontal="center"/>
    </xf>
    <xf numFmtId="166" fontId="26" fillId="0" borderId="0" xfId="0" applyNumberFormat="1" applyFont="1" applyAlignment="1">
      <alignment horizontal="center"/>
    </xf>
    <xf numFmtId="186" fontId="19" fillId="0" borderId="4" xfId="0" applyNumberFormat="1" applyFont="1" applyBorder="1" applyAlignment="1">
      <alignment horizontal="center"/>
    </xf>
    <xf numFmtId="6" fontId="26" fillId="0" borderId="0" xfId="0" applyNumberFormat="1" applyFont="1" applyAlignment="1">
      <alignment horizontal="center"/>
    </xf>
    <xf numFmtId="0" fontId="18" fillId="0" borderId="0" xfId="0" applyFont="1"/>
    <xf numFmtId="0" fontId="27" fillId="0" borderId="0" xfId="0" applyFont="1" applyAlignment="1">
      <alignment horizontal="center"/>
    </xf>
    <xf numFmtId="0" fontId="28" fillId="0" borderId="0" xfId="0" applyFont="1"/>
    <xf numFmtId="188" fontId="0" fillId="0" borderId="0" xfId="4" applyNumberFormat="1" applyFont="1"/>
    <xf numFmtId="190" fontId="0" fillId="0" borderId="0" xfId="4" applyNumberFormat="1" applyFont="1"/>
    <xf numFmtId="0" fontId="0" fillId="0" borderId="17" xfId="0" applyBorder="1"/>
    <xf numFmtId="0" fontId="0" fillId="0" borderId="15" xfId="0" applyBorder="1"/>
    <xf numFmtId="0" fontId="0" fillId="0" borderId="18" xfId="0" applyBorder="1"/>
    <xf numFmtId="0" fontId="0" fillId="0" borderId="0" xfId="0" applyBorder="1"/>
    <xf numFmtId="190" fontId="0" fillId="0" borderId="0" xfId="4" applyNumberFormat="1" applyFont="1" applyBorder="1"/>
    <xf numFmtId="0" fontId="0" fillId="0" borderId="19" xfId="0" applyBorder="1"/>
    <xf numFmtId="0" fontId="0" fillId="0" borderId="20" xfId="0" applyBorder="1"/>
    <xf numFmtId="0" fontId="0" fillId="0" borderId="16" xfId="0" applyBorder="1"/>
    <xf numFmtId="0" fontId="0" fillId="0" borderId="21" xfId="0" applyBorder="1"/>
    <xf numFmtId="0" fontId="29" fillId="0" borderId="15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14" fontId="0" fillId="0" borderId="22" xfId="0" applyNumberFormat="1" applyBorder="1"/>
    <xf numFmtId="14" fontId="0" fillId="0" borderId="19" xfId="0" applyNumberFormat="1" applyBorder="1"/>
    <xf numFmtId="0" fontId="29" fillId="0" borderId="0" xfId="0" applyFon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84" fontId="1" fillId="0" borderId="0" xfId="21" applyNumberFormat="1" applyBorder="1"/>
    <xf numFmtId="184" fontId="20" fillId="0" borderId="0" xfId="21" applyNumberFormat="1" applyFont="1" applyBorder="1"/>
    <xf numFmtId="184" fontId="20" fillId="0" borderId="0" xfId="21" applyNumberFormat="1" applyFont="1" applyBorder="1" applyAlignment="1">
      <alignment horizontal="right"/>
    </xf>
    <xf numFmtId="0" fontId="0" fillId="0" borderId="22" xfId="0" applyBorder="1"/>
    <xf numFmtId="14" fontId="0" fillId="0" borderId="18" xfId="0" applyNumberFormat="1" applyBorder="1"/>
    <xf numFmtId="0" fontId="29" fillId="0" borderId="0" xfId="0" applyFont="1" applyBorder="1" applyAlignment="1">
      <alignment horizontal="center"/>
    </xf>
    <xf numFmtId="0" fontId="28" fillId="0" borderId="0" xfId="0" applyFont="1" applyFill="1" applyBorder="1" applyAlignment="1">
      <alignment horizontal="left"/>
    </xf>
    <xf numFmtId="167" fontId="0" fillId="0" borderId="0" xfId="0" applyNumberFormat="1" applyAlignment="1">
      <alignment horizontal="center"/>
    </xf>
    <xf numFmtId="194" fontId="0" fillId="0" borderId="0" xfId="21" applyNumberFormat="1" applyFont="1" applyAlignment="1">
      <alignment horizontal="center"/>
    </xf>
    <xf numFmtId="194" fontId="0" fillId="0" borderId="0" xfId="0" applyNumberFormat="1" applyAlignment="1">
      <alignment horizontal="center"/>
    </xf>
    <xf numFmtId="0" fontId="29" fillId="0" borderId="0" xfId="0" applyFont="1"/>
    <xf numFmtId="190" fontId="0" fillId="0" borderId="22" xfId="4" applyNumberFormat="1" applyFont="1" applyBorder="1"/>
    <xf numFmtId="43" fontId="0" fillId="0" borderId="0" xfId="0" applyNumberFormat="1"/>
    <xf numFmtId="190" fontId="0" fillId="0" borderId="0" xfId="0" applyNumberFormat="1"/>
    <xf numFmtId="184" fontId="0" fillId="0" borderId="19" xfId="21" applyNumberFormat="1" applyFont="1" applyBorder="1"/>
    <xf numFmtId="184" fontId="0" fillId="0" borderId="0" xfId="21" applyNumberFormat="1" applyFont="1" applyBorder="1"/>
    <xf numFmtId="184" fontId="0" fillId="0" borderId="22" xfId="21" applyNumberFormat="1" applyFont="1" applyBorder="1"/>
    <xf numFmtId="184" fontId="25" fillId="0" borderId="19" xfId="21" applyNumberFormat="1" applyFont="1" applyBorder="1"/>
    <xf numFmtId="184" fontId="0" fillId="0" borderId="19" xfId="0" applyNumberFormat="1" applyBorder="1"/>
    <xf numFmtId="190" fontId="0" fillId="0" borderId="19" xfId="4" applyNumberFormat="1" applyFont="1" applyBorder="1"/>
    <xf numFmtId="166" fontId="0" fillId="0" borderId="19" xfId="0" applyNumberFormat="1" applyBorder="1"/>
    <xf numFmtId="188" fontId="0" fillId="0" borderId="22" xfId="4" applyNumberFormat="1" applyFont="1" applyBorder="1"/>
    <xf numFmtId="190" fontId="30" fillId="0" borderId="22" xfId="4" applyNumberFormat="1" applyFont="1" applyBorder="1"/>
    <xf numFmtId="190" fontId="0" fillId="0" borderId="19" xfId="0" applyNumberFormat="1" applyBorder="1"/>
    <xf numFmtId="190" fontId="30" fillId="0" borderId="0" xfId="0" applyNumberFormat="1" applyFont="1"/>
    <xf numFmtId="195" fontId="19" fillId="5" borderId="4" xfId="0" applyNumberFormat="1" applyFont="1" applyFill="1" applyBorder="1" applyAlignment="1">
      <alignment horizontal="center"/>
    </xf>
    <xf numFmtId="188" fontId="0" fillId="0" borderId="0" xfId="0" applyNumberFormat="1"/>
    <xf numFmtId="166" fontId="0" fillId="0" borderId="0" xfId="0" applyNumberFormat="1"/>
    <xf numFmtId="2" fontId="0" fillId="0" borderId="0" xfId="0" applyNumberFormat="1" applyBorder="1" applyAlignment="1">
      <alignment horizontal="center"/>
    </xf>
    <xf numFmtId="164" fontId="0" fillId="0" borderId="0" xfId="0" applyNumberFormat="1"/>
    <xf numFmtId="190" fontId="18" fillId="0" borderId="0" xfId="0" applyNumberFormat="1" applyFont="1"/>
    <xf numFmtId="0" fontId="18" fillId="0" borderId="16" xfId="0" applyFont="1" applyBorder="1" applyAlignment="1">
      <alignment horizontal="center"/>
    </xf>
  </cellXfs>
  <cellStyles count="31">
    <cellStyle name="0" xfId="1"/>
    <cellStyle name="Actual Date" xfId="2"/>
    <cellStyle name="Column_Title" xfId="3"/>
    <cellStyle name="Comma" xfId="4" builtinId="3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Normal_Curves" xfId="19"/>
    <cellStyle name="Normal_June Options 97" xfId="20"/>
    <cellStyle name="Percent" xfId="21" builtinId="5"/>
    <cellStyle name="Percent [2]" xfId="22"/>
    <cellStyle name="Total" xfId="23" builtinId="25" customBuiltin="1"/>
    <cellStyle name="Tusental (0)_laroux" xfId="24"/>
    <cellStyle name="Tusental_laroux" xfId="25"/>
    <cellStyle name="Unprot" xfId="26"/>
    <cellStyle name="Unprot$" xfId="27"/>
    <cellStyle name="Unprotect" xfId="28"/>
    <cellStyle name="Valuta (0)_laroux" xfId="29"/>
    <cellStyle name="Valuta_laroux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438150</xdr:colOff>
          <xdr:row>14</xdr:row>
          <xdr:rowOff>152400</xdr:rowOff>
        </xdr:from>
        <xdr:to>
          <xdr:col>3</xdr:col>
          <xdr:colOff>628650</xdr:colOff>
          <xdr:row>18</xdr:row>
          <xdr:rowOff>104775</xdr:rowOff>
        </xdr:to>
        <xdr:sp macro="" textlink="">
          <xdr:nvSpPr>
            <xdr:cNvPr id="3080" name="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5ADEA327-4F7C-D7D4-67D7-3610241A27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Solve for Principal Swap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419100</xdr:colOff>
          <xdr:row>22</xdr:row>
          <xdr:rowOff>0</xdr:rowOff>
        </xdr:from>
        <xdr:to>
          <xdr:col>3</xdr:col>
          <xdr:colOff>609600</xdr:colOff>
          <xdr:row>25</xdr:row>
          <xdr:rowOff>114300</xdr:rowOff>
        </xdr:to>
        <xdr:sp macro="" textlink="">
          <xdr:nvSpPr>
            <xdr:cNvPr id="3081" name="Butto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9A105FE6-398B-6AAB-11F3-642D9AE621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Solve for Service Fee Swap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638175</xdr:colOff>
          <xdr:row>10</xdr:row>
          <xdr:rowOff>9525</xdr:rowOff>
        </xdr:from>
        <xdr:to>
          <xdr:col>1</xdr:col>
          <xdr:colOff>923925</xdr:colOff>
          <xdr:row>14</xdr:row>
          <xdr:rowOff>76200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647D80A-8314-28FC-08E2-E0D155B6C5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5" zoomScale="75" workbookViewId="0">
      <selection activeCell="S30" sqref="S30"/>
    </sheetView>
  </sheetViews>
  <sheetFormatPr defaultRowHeight="12.75"/>
  <cols>
    <col min="2" max="2" width="4.5703125" customWidth="1"/>
    <col min="3" max="3" width="4" customWidth="1"/>
    <col min="6" max="6" width="12.85546875" customWidth="1"/>
    <col min="7" max="7" width="13.140625" bestFit="1" customWidth="1"/>
    <col min="8" max="8" width="12.140625" bestFit="1" customWidth="1"/>
    <col min="10" max="10" width="4.7109375" customWidth="1"/>
    <col min="11" max="11" width="4.5703125" customWidth="1"/>
    <col min="17" max="17" width="14.42578125" customWidth="1"/>
  </cols>
  <sheetData>
    <row r="1" spans="1:17">
      <c r="A1" s="99" t="s">
        <v>92</v>
      </c>
    </row>
    <row r="2" spans="1:17">
      <c r="A2" s="99" t="s">
        <v>91</v>
      </c>
    </row>
    <row r="4" spans="1:17">
      <c r="F4" s="107"/>
      <c r="G4" s="107"/>
      <c r="H4" s="107"/>
    </row>
    <row r="5" spans="1:17">
      <c r="C5" s="101" t="s">
        <v>93</v>
      </c>
      <c r="J5" s="126" t="s">
        <v>105</v>
      </c>
    </row>
    <row r="6" spans="1:17">
      <c r="C6" s="101"/>
      <c r="F6" s="125" t="s">
        <v>95</v>
      </c>
      <c r="G6" s="125" t="s">
        <v>96</v>
      </c>
      <c r="H6" s="125" t="s">
        <v>97</v>
      </c>
      <c r="J6" s="126"/>
    </row>
    <row r="7" spans="1:17">
      <c r="D7" s="104"/>
      <c r="E7" s="105"/>
      <c r="F7" s="113"/>
      <c r="G7" s="113"/>
      <c r="H7" s="114"/>
      <c r="K7" s="104" t="s">
        <v>106</v>
      </c>
      <c r="L7" s="105"/>
      <c r="M7" s="105"/>
      <c r="N7" s="105"/>
      <c r="O7" s="105"/>
      <c r="P7" s="105"/>
      <c r="Q7" s="123"/>
    </row>
    <row r="8" spans="1:17">
      <c r="D8" s="106" t="s">
        <v>94</v>
      </c>
      <c r="E8" s="107"/>
      <c r="F8" s="108">
        <v>250000000</v>
      </c>
      <c r="G8" s="135">
        <v>6.4999999999999997E-3</v>
      </c>
      <c r="H8" s="134">
        <v>4.0000000000000001E-3</v>
      </c>
      <c r="K8" s="106" t="s">
        <v>107</v>
      </c>
      <c r="L8" s="107"/>
      <c r="M8" s="107"/>
      <c r="N8" s="107"/>
      <c r="O8" s="107"/>
      <c r="P8" s="107"/>
      <c r="Q8" s="109"/>
    </row>
    <row r="9" spans="1:17">
      <c r="D9" s="110"/>
      <c r="E9" s="111"/>
      <c r="F9" s="111"/>
      <c r="G9" s="111"/>
      <c r="H9" s="112"/>
      <c r="K9" s="106"/>
      <c r="L9" s="107"/>
      <c r="M9" s="107"/>
      <c r="N9" s="107"/>
      <c r="O9" s="107"/>
      <c r="P9" s="107"/>
      <c r="Q9" s="109"/>
    </row>
    <row r="10" spans="1:17">
      <c r="K10" s="106" t="s">
        <v>102</v>
      </c>
      <c r="L10" s="107"/>
      <c r="M10" s="107"/>
      <c r="N10" s="107"/>
      <c r="O10" s="107"/>
      <c r="P10" s="107"/>
      <c r="Q10" s="109"/>
    </row>
    <row r="11" spans="1:17">
      <c r="C11" s="101" t="s">
        <v>98</v>
      </c>
      <c r="K11" s="110"/>
      <c r="L11" s="111"/>
      <c r="M11" s="111"/>
      <c r="N11" s="111"/>
      <c r="O11" s="111"/>
      <c r="P11" s="111"/>
      <c r="Q11" s="112"/>
    </row>
    <row r="12" spans="1:17">
      <c r="H12" s="125" t="s">
        <v>61</v>
      </c>
    </row>
    <row r="13" spans="1:17">
      <c r="D13" s="104" t="s">
        <v>32</v>
      </c>
      <c r="E13" s="105"/>
      <c r="F13" s="105"/>
      <c r="G13" s="105"/>
      <c r="H13" s="115">
        <v>37071</v>
      </c>
      <c r="J13" s="126" t="s">
        <v>108</v>
      </c>
    </row>
    <row r="14" spans="1:17">
      <c r="D14" s="106" t="s">
        <v>99</v>
      </c>
      <c r="E14" s="107"/>
      <c r="F14" s="107"/>
      <c r="G14" s="107"/>
      <c r="H14" s="116">
        <v>37253</v>
      </c>
    </row>
    <row r="15" spans="1:17" ht="15">
      <c r="D15" s="110"/>
      <c r="E15" s="111"/>
      <c r="F15" s="111"/>
      <c r="G15" s="111"/>
      <c r="H15" s="112"/>
      <c r="K15" s="104" t="s">
        <v>109</v>
      </c>
      <c r="L15" s="105"/>
      <c r="M15" s="105"/>
      <c r="N15" s="105"/>
      <c r="O15" s="105"/>
      <c r="P15" s="105"/>
      <c r="Q15" s="142">
        <f>Prepay!L52</f>
        <v>999999.99999999988</v>
      </c>
    </row>
    <row r="16" spans="1:17">
      <c r="K16" s="106" t="s">
        <v>110</v>
      </c>
      <c r="L16" s="107"/>
      <c r="M16" s="107"/>
      <c r="N16" s="107"/>
      <c r="O16" s="107"/>
      <c r="P16" s="107"/>
      <c r="Q16" s="143">
        <f>Q15</f>
        <v>999999.99999999988</v>
      </c>
    </row>
    <row r="17" spans="3:17">
      <c r="C17" s="101" t="s">
        <v>100</v>
      </c>
      <c r="K17" s="106"/>
      <c r="L17" s="107"/>
      <c r="M17" s="107"/>
      <c r="N17" s="107"/>
      <c r="O17" s="107"/>
      <c r="P17" s="107"/>
      <c r="Q17" s="109"/>
    </row>
    <row r="18" spans="3:17">
      <c r="F18" s="117" t="s">
        <v>101</v>
      </c>
      <c r="G18" s="117" t="s">
        <v>102</v>
      </c>
      <c r="H18" s="117" t="s">
        <v>35</v>
      </c>
      <c r="K18" s="106" t="s">
        <v>111</v>
      </c>
      <c r="L18" s="107"/>
      <c r="M18" s="107"/>
      <c r="N18" s="107"/>
      <c r="O18" s="107"/>
      <c r="P18" s="107"/>
      <c r="Q18" s="139">
        <f>Prepay!I52</f>
        <v>249999999.99999997</v>
      </c>
    </row>
    <row r="19" spans="3:17">
      <c r="D19" s="104" t="s">
        <v>103</v>
      </c>
      <c r="E19" s="105"/>
      <c r="F19" s="105"/>
      <c r="G19" s="105"/>
      <c r="H19" s="123"/>
      <c r="K19" s="106" t="s">
        <v>112</v>
      </c>
      <c r="L19" s="107"/>
      <c r="M19" s="107"/>
      <c r="N19" s="107"/>
      <c r="O19" s="107"/>
      <c r="P19" s="107"/>
      <c r="Q19" s="109"/>
    </row>
    <row r="20" spans="3:17">
      <c r="D20" s="124">
        <v>37062</v>
      </c>
      <c r="E20" s="107"/>
      <c r="F20" s="118">
        <f>30/360</f>
        <v>8.3333333333333329E-2</v>
      </c>
      <c r="G20" s="120">
        <v>4.0000000000000001E-3</v>
      </c>
      <c r="H20" s="116">
        <f t="shared" ref="H20:H29" si="0">EDATE($D$20,12*F20)</f>
        <v>37092</v>
      </c>
      <c r="K20" s="106" t="s">
        <v>113</v>
      </c>
      <c r="L20" s="107"/>
      <c r="M20" s="107"/>
      <c r="N20" s="107"/>
      <c r="O20" s="107"/>
      <c r="P20" s="107"/>
      <c r="Q20" s="109"/>
    </row>
    <row r="21" spans="3:17">
      <c r="D21" s="106"/>
      <c r="E21" s="107"/>
      <c r="F21" s="118">
        <f>60/360</f>
        <v>0.16666666666666666</v>
      </c>
      <c r="G21" s="120">
        <v>4.4999999999999997E-3</v>
      </c>
      <c r="H21" s="116">
        <f t="shared" si="0"/>
        <v>37123</v>
      </c>
      <c r="K21" s="106"/>
      <c r="L21" s="107"/>
      <c r="M21" s="107"/>
      <c r="N21" s="107"/>
      <c r="O21" s="107"/>
      <c r="P21" s="107"/>
      <c r="Q21" s="109"/>
    </row>
    <row r="22" spans="3:17">
      <c r="D22" s="106"/>
      <c r="E22" s="107"/>
      <c r="F22" s="119">
        <v>0.25</v>
      </c>
      <c r="G22" s="120">
        <v>5.0000000000000001E-3</v>
      </c>
      <c r="H22" s="116">
        <f t="shared" si="0"/>
        <v>37154</v>
      </c>
      <c r="K22" s="106" t="s">
        <v>114</v>
      </c>
      <c r="L22" s="107"/>
      <c r="M22" s="107"/>
      <c r="N22" s="107"/>
      <c r="O22" s="107"/>
      <c r="P22" s="107"/>
      <c r="Q22" s="109"/>
    </row>
    <row r="23" spans="3:17">
      <c r="D23" s="106"/>
      <c r="E23" s="107"/>
      <c r="F23" s="148">
        <v>0.5</v>
      </c>
      <c r="G23" s="121">
        <v>5.4999999999999997E-3</v>
      </c>
      <c r="H23" s="116">
        <f t="shared" si="0"/>
        <v>37245</v>
      </c>
      <c r="K23" s="110"/>
      <c r="L23" s="111"/>
      <c r="M23" s="111"/>
      <c r="N23" s="111"/>
      <c r="O23" s="111"/>
      <c r="P23" s="111"/>
      <c r="Q23" s="112"/>
    </row>
    <row r="24" spans="3:17">
      <c r="D24" s="106"/>
      <c r="E24" s="107"/>
      <c r="F24" s="119">
        <v>1</v>
      </c>
      <c r="G24" s="120">
        <v>7.0000000000000001E-3</v>
      </c>
      <c r="H24" s="116">
        <f t="shared" si="0"/>
        <v>37427</v>
      </c>
    </row>
    <row r="25" spans="3:17">
      <c r="D25" s="106"/>
      <c r="E25" s="107"/>
      <c r="F25" s="119">
        <v>2</v>
      </c>
      <c r="G25" s="120">
        <v>1.5800000000000002E-2</v>
      </c>
      <c r="H25" s="116">
        <f t="shared" si="0"/>
        <v>37792</v>
      </c>
      <c r="J25" s="126" t="s">
        <v>123</v>
      </c>
    </row>
    <row r="26" spans="3:17">
      <c r="D26" s="106"/>
      <c r="E26" s="107"/>
      <c r="F26" s="119">
        <v>3</v>
      </c>
      <c r="G26" s="121">
        <v>1.5990000000000001E-2</v>
      </c>
      <c r="H26" s="116">
        <f t="shared" si="0"/>
        <v>38158</v>
      </c>
      <c r="Q26" s="130" t="s">
        <v>126</v>
      </c>
    </row>
    <row r="27" spans="3:17">
      <c r="D27" s="106"/>
      <c r="E27" s="107"/>
      <c r="F27" s="119">
        <v>5</v>
      </c>
      <c r="G27" s="122">
        <v>1.7940000000000001E-2</v>
      </c>
      <c r="H27" s="116">
        <f t="shared" si="0"/>
        <v>38888</v>
      </c>
      <c r="K27" s="104" t="s">
        <v>124</v>
      </c>
      <c r="L27" s="105"/>
      <c r="M27" s="105"/>
      <c r="N27" s="105"/>
      <c r="O27" s="105"/>
      <c r="P27" s="105"/>
      <c r="Q27" s="131">
        <v>1796032.8423690337</v>
      </c>
    </row>
    <row r="28" spans="3:17">
      <c r="D28" s="106"/>
      <c r="E28" s="107"/>
      <c r="F28" s="119">
        <v>7</v>
      </c>
      <c r="G28" s="122">
        <v>1.8149999999999999E-2</v>
      </c>
      <c r="H28" s="116">
        <f t="shared" si="0"/>
        <v>39619</v>
      </c>
      <c r="K28" s="106" t="s">
        <v>125</v>
      </c>
      <c r="L28" s="107"/>
      <c r="M28" s="107"/>
      <c r="N28" s="107"/>
      <c r="O28" s="107"/>
      <c r="P28" s="107"/>
      <c r="Q28" s="139">
        <f>Q27</f>
        <v>1796032.8423690337</v>
      </c>
    </row>
    <row r="29" spans="3:17">
      <c r="D29" s="106"/>
      <c r="E29" s="107"/>
      <c r="F29" s="119">
        <v>10</v>
      </c>
      <c r="G29" s="122">
        <v>1.8929999999999999E-2</v>
      </c>
      <c r="H29" s="116">
        <f t="shared" si="0"/>
        <v>40714</v>
      </c>
      <c r="K29" s="110"/>
      <c r="L29" s="111"/>
      <c r="M29" s="111"/>
      <c r="N29" s="111"/>
      <c r="O29" s="111"/>
      <c r="P29" s="111"/>
      <c r="Q29" s="112"/>
    </row>
    <row r="30" spans="3:17">
      <c r="D30" s="110"/>
      <c r="E30" s="111"/>
      <c r="F30" s="111"/>
      <c r="G30" s="111"/>
      <c r="H30" s="112"/>
    </row>
    <row r="31" spans="3:17">
      <c r="J31" s="126" t="s">
        <v>133</v>
      </c>
    </row>
    <row r="32" spans="3:17">
      <c r="C32" s="101" t="s">
        <v>104</v>
      </c>
      <c r="Q32" s="130" t="s">
        <v>134</v>
      </c>
    </row>
    <row r="33" spans="3:17">
      <c r="H33" s="125" t="s">
        <v>61</v>
      </c>
      <c r="K33" s="104" t="s">
        <v>124</v>
      </c>
      <c r="L33" s="105"/>
      <c r="M33" s="105"/>
      <c r="N33" s="105"/>
      <c r="O33" s="105"/>
      <c r="P33" s="105"/>
      <c r="Q33" s="141">
        <v>0</v>
      </c>
    </row>
    <row r="34" spans="3:17">
      <c r="D34" s="104"/>
      <c r="E34" s="105"/>
      <c r="F34" s="105"/>
      <c r="G34" s="105"/>
      <c r="H34" s="115">
        <v>37250</v>
      </c>
      <c r="K34" s="106" t="s">
        <v>125</v>
      </c>
      <c r="L34" s="107"/>
      <c r="M34" s="107"/>
      <c r="N34" s="107"/>
      <c r="O34" s="107"/>
      <c r="P34" s="107"/>
      <c r="Q34" s="140">
        <v>4.6817264195519996</v>
      </c>
    </row>
    <row r="35" spans="3:17">
      <c r="D35" s="110"/>
      <c r="E35" s="111"/>
      <c r="F35" s="111"/>
      <c r="G35" s="111"/>
      <c r="H35" s="112"/>
      <c r="K35" s="110"/>
      <c r="L35" s="111"/>
      <c r="M35" s="111"/>
      <c r="N35" s="111"/>
      <c r="O35" s="111"/>
      <c r="P35" s="111"/>
      <c r="Q35" s="112"/>
    </row>
    <row r="37" spans="3:17">
      <c r="C37" s="101" t="s">
        <v>140</v>
      </c>
    </row>
    <row r="39" spans="3:17">
      <c r="D39" s="104" t="s">
        <v>141</v>
      </c>
      <c r="E39" s="105"/>
      <c r="F39" s="105"/>
      <c r="G39" s="105"/>
      <c r="H39" s="136">
        <v>3.7400000000000003E-2</v>
      </c>
    </row>
    <row r="40" spans="3:17">
      <c r="D40" s="106" t="s">
        <v>142</v>
      </c>
      <c r="E40" s="107"/>
      <c r="F40" s="107"/>
      <c r="G40" s="107"/>
      <c r="H40" s="137">
        <v>5.0000000000000001E-4</v>
      </c>
    </row>
    <row r="41" spans="3:17">
      <c r="D41" s="106" t="s">
        <v>143</v>
      </c>
      <c r="E41" s="107"/>
      <c r="F41" s="107"/>
      <c r="G41" s="107"/>
      <c r="H41" s="138">
        <f>SUM(H39:H40)</f>
        <v>3.7900000000000003E-2</v>
      </c>
    </row>
    <row r="42" spans="3:17">
      <c r="D42" s="110"/>
      <c r="E42" s="111"/>
      <c r="F42" s="111"/>
      <c r="G42" s="111"/>
      <c r="H42" s="112"/>
    </row>
  </sheetData>
  <phoneticPr fontId="1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F48"/>
  <sheetViews>
    <sheetView workbookViewId="0">
      <selection activeCell="B7" sqref="B7"/>
    </sheetView>
  </sheetViews>
  <sheetFormatPr defaultRowHeight="12.75"/>
  <cols>
    <col min="1" max="1" width="31.7109375" style="30" bestFit="1" customWidth="1"/>
    <col min="2" max="2" width="20.7109375" style="88" customWidth="1"/>
    <col min="3" max="3" width="11.42578125" customWidth="1"/>
    <col min="4" max="4" width="13.85546875" bestFit="1" customWidth="1"/>
  </cols>
  <sheetData>
    <row r="2" spans="1:6">
      <c r="C2" s="92" t="s">
        <v>36</v>
      </c>
    </row>
    <row r="3" spans="1:6">
      <c r="A3" s="30" t="s">
        <v>32</v>
      </c>
      <c r="B3" s="89">
        <v>37257</v>
      </c>
      <c r="C3" s="93" t="str">
        <f>'Delta Swap'!E3</f>
        <v>0 Y - 1 M</v>
      </c>
    </row>
    <row r="4" spans="1:6">
      <c r="A4" s="30" t="s">
        <v>75</v>
      </c>
      <c r="B4" s="89">
        <v>37287</v>
      </c>
      <c r="F4" s="94"/>
    </row>
    <row r="5" spans="1:6">
      <c r="A5" s="30" t="s">
        <v>35</v>
      </c>
      <c r="B5" s="89">
        <v>37061</v>
      </c>
      <c r="F5" s="94"/>
    </row>
    <row r="6" spans="1:6">
      <c r="B6" s="89"/>
      <c r="F6" s="94"/>
    </row>
    <row r="7" spans="1:6">
      <c r="A7" s="30" t="s">
        <v>76</v>
      </c>
      <c r="B7" s="145">
        <v>3017157.2166295233</v>
      </c>
      <c r="F7" s="94"/>
    </row>
    <row r="8" spans="1:6">
      <c r="A8" s="30" t="s">
        <v>79</v>
      </c>
      <c r="B8" s="90">
        <v>1</v>
      </c>
      <c r="F8" s="94"/>
    </row>
    <row r="9" spans="1:6">
      <c r="A9" s="30" t="s">
        <v>78</v>
      </c>
      <c r="B9" s="90">
        <v>2</v>
      </c>
      <c r="F9" s="94"/>
    </row>
    <row r="10" spans="1:6">
      <c r="A10" s="30" t="s">
        <v>80</v>
      </c>
      <c r="B10" s="90">
        <v>2</v>
      </c>
      <c r="F10" s="94"/>
    </row>
    <row r="11" spans="1:6">
      <c r="F11" s="94"/>
    </row>
    <row r="12" spans="1:6">
      <c r="A12" s="30" t="s">
        <v>77</v>
      </c>
      <c r="B12" s="89" t="s">
        <v>66</v>
      </c>
      <c r="F12" s="94"/>
    </row>
    <row r="13" spans="1:6">
      <c r="B13" s="89"/>
      <c r="F13" s="94"/>
    </row>
    <row r="14" spans="1:6">
      <c r="A14" s="30" t="s">
        <v>86</v>
      </c>
      <c r="B14" s="96">
        <f ca="1">'Delta Swap'!G8</f>
        <v>4.5780000000000003</v>
      </c>
      <c r="F14" s="94"/>
    </row>
    <row r="15" spans="1:6">
      <c r="F15" s="94"/>
    </row>
    <row r="16" spans="1:6">
      <c r="A16" s="30" t="s">
        <v>88</v>
      </c>
      <c r="B16" s="95">
        <v>1.85</v>
      </c>
      <c r="F16" s="94"/>
    </row>
    <row r="17" spans="1:6">
      <c r="F17" s="94"/>
    </row>
    <row r="18" spans="1:6">
      <c r="A18" s="30" t="s">
        <v>85</v>
      </c>
      <c r="B18" s="98">
        <f ca="1">'Delta Swap'!AC8</f>
        <v>250078112.05634505</v>
      </c>
      <c r="F18" s="94"/>
    </row>
    <row r="19" spans="1:6">
      <c r="F19" s="94"/>
    </row>
    <row r="20" spans="1:6">
      <c r="F20" s="94"/>
    </row>
    <row r="21" spans="1:6">
      <c r="F21" s="94"/>
    </row>
    <row r="22" spans="1:6">
      <c r="F22" s="94"/>
    </row>
    <row r="23" spans="1:6">
      <c r="A23" s="30" t="s">
        <v>89</v>
      </c>
      <c r="B23" s="95">
        <v>4.4682673622396996</v>
      </c>
      <c r="F23" s="94"/>
    </row>
    <row r="24" spans="1:6">
      <c r="B24"/>
      <c r="F24" s="94"/>
    </row>
    <row r="25" spans="1:6">
      <c r="B25" s="73">
        <f ca="1">'Service Fee Swap'!AC8</f>
        <v>10059285.513951175</v>
      </c>
      <c r="F25" s="94"/>
    </row>
    <row r="26" spans="1:6">
      <c r="F26" s="94"/>
    </row>
    <row r="27" spans="1:6">
      <c r="A27" s="30" t="s">
        <v>87</v>
      </c>
      <c r="B27" s="97">
        <v>10000000</v>
      </c>
      <c r="F27" s="94"/>
    </row>
    <row r="28" spans="1:6">
      <c r="F28" s="94"/>
    </row>
    <row r="29" spans="1:6">
      <c r="F29" s="94"/>
    </row>
    <row r="30" spans="1:6">
      <c r="F30" s="94"/>
    </row>
    <row r="31" spans="1:6">
      <c r="F31" s="94"/>
    </row>
    <row r="32" spans="1:6">
      <c r="F32" s="94"/>
    </row>
    <row r="33" spans="6:6">
      <c r="F33" s="94"/>
    </row>
    <row r="34" spans="6:6">
      <c r="F34" s="94"/>
    </row>
    <row r="35" spans="6:6">
      <c r="F35" s="94"/>
    </row>
    <row r="36" spans="6:6">
      <c r="F36" s="94"/>
    </row>
    <row r="37" spans="6:6">
      <c r="F37" s="94"/>
    </row>
    <row r="38" spans="6:6">
      <c r="F38" s="94"/>
    </row>
    <row r="39" spans="6:6">
      <c r="F39" s="94"/>
    </row>
    <row r="40" spans="6:6">
      <c r="F40" s="94"/>
    </row>
    <row r="41" spans="6:6">
      <c r="F41" s="94"/>
    </row>
    <row r="42" spans="6:6">
      <c r="F42" s="94"/>
    </row>
    <row r="43" spans="6:6">
      <c r="F43" s="94"/>
    </row>
    <row r="44" spans="6:6">
      <c r="F44" s="94"/>
    </row>
    <row r="45" spans="6:6">
      <c r="F45" s="94"/>
    </row>
    <row r="46" spans="6:6">
      <c r="F46" s="94"/>
    </row>
    <row r="47" spans="6:6">
      <c r="F47" s="94"/>
    </row>
    <row r="48" spans="6:6">
      <c r="F48" s="94"/>
    </row>
  </sheetData>
  <phoneticPr fontId="16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0" r:id="rId4" name="Button 8">
              <controlPr defaultSize="0" print="0" autoFill="0" autoPict="0" macro="_xludf.Delta">
                <anchor moveWithCells="1" sizeWithCells="1">
                  <from>
                    <xdr:col>2</xdr:col>
                    <xdr:colOff>438150</xdr:colOff>
                    <xdr:row>14</xdr:row>
                    <xdr:rowOff>152400</xdr:rowOff>
                  </from>
                  <to>
                    <xdr:col>3</xdr:col>
                    <xdr:colOff>628650</xdr:colOff>
                    <xdr:row>18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5" name="Button 9">
              <controlPr defaultSize="0" print="0" autoFill="0" autoPict="0" macro="[0]!service">
                <anchor moveWithCells="1" sizeWithCells="1">
                  <from>
                    <xdr:col>2</xdr:col>
                    <xdr:colOff>419100</xdr:colOff>
                    <xdr:row>22</xdr:row>
                    <xdr:rowOff>0</xdr:rowOff>
                  </from>
                  <to>
                    <xdr:col>3</xdr:col>
                    <xdr:colOff>609600</xdr:colOff>
                    <xdr:row>25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67"/>
  <sheetViews>
    <sheetView tabSelected="1" topLeftCell="A30" zoomScale="75" zoomScaleNormal="75" workbookViewId="0">
      <selection activeCell="F68" sqref="F68"/>
    </sheetView>
  </sheetViews>
  <sheetFormatPr defaultRowHeight="12.75"/>
  <cols>
    <col min="3" max="3" width="13.28515625" bestFit="1" customWidth="1"/>
    <col min="4" max="4" width="13.42578125" bestFit="1" customWidth="1"/>
    <col min="5" max="5" width="13.85546875" bestFit="1" customWidth="1"/>
    <col min="6" max="6" width="15" bestFit="1" customWidth="1"/>
    <col min="7" max="7" width="18.5703125" bestFit="1" customWidth="1"/>
    <col min="8" max="8" width="4.42578125" customWidth="1"/>
    <col min="9" max="9" width="14.42578125" bestFit="1" customWidth="1"/>
    <col min="10" max="10" width="15" customWidth="1"/>
    <col min="11" max="11" width="14" bestFit="1" customWidth="1"/>
    <col min="12" max="12" width="15.28515625" bestFit="1" customWidth="1"/>
    <col min="13" max="13" width="12.140625" customWidth="1"/>
    <col min="14" max="14" width="14.42578125" bestFit="1" customWidth="1"/>
    <col min="15" max="15" width="12.5703125" customWidth="1"/>
    <col min="16" max="16" width="12.140625" customWidth="1"/>
    <col min="17" max="17" width="14.7109375" bestFit="1" customWidth="1"/>
    <col min="18" max="18" width="12.7109375" customWidth="1"/>
    <col min="19" max="19" width="13.42578125" bestFit="1" customWidth="1"/>
    <col min="20" max="20" width="11.7109375" customWidth="1"/>
    <col min="21" max="21" width="13.5703125" customWidth="1"/>
    <col min="22" max="22" width="13" bestFit="1" customWidth="1"/>
    <col min="23" max="23" width="12.28515625" customWidth="1"/>
    <col min="24" max="24" width="11.7109375" bestFit="1" customWidth="1"/>
    <col min="25" max="25" width="13.42578125" bestFit="1" customWidth="1"/>
    <col min="26" max="26" width="9.28515625" bestFit="1" customWidth="1"/>
    <col min="27" max="27" width="13.42578125" bestFit="1" customWidth="1"/>
    <col min="28" max="28" width="12" bestFit="1" customWidth="1"/>
  </cols>
  <sheetData>
    <row r="3" spans="2:7">
      <c r="B3" s="99" t="s">
        <v>150</v>
      </c>
    </row>
    <row r="5" spans="2:7">
      <c r="C5" s="30" t="s">
        <v>52</v>
      </c>
    </row>
    <row r="6" spans="2:7">
      <c r="C6" s="30" t="s">
        <v>62</v>
      </c>
      <c r="D6" s="30" t="s">
        <v>117</v>
      </c>
      <c r="E6" s="30" t="s">
        <v>118</v>
      </c>
      <c r="F6" s="30" t="s">
        <v>119</v>
      </c>
      <c r="G6" s="30" t="s">
        <v>120</v>
      </c>
    </row>
    <row r="7" spans="2:7">
      <c r="C7" s="100" t="s">
        <v>116</v>
      </c>
      <c r="D7" s="100" t="s">
        <v>116</v>
      </c>
      <c r="E7" s="100" t="s">
        <v>116</v>
      </c>
      <c r="F7" s="100" t="s">
        <v>116</v>
      </c>
      <c r="G7" s="100" t="s">
        <v>116</v>
      </c>
    </row>
    <row r="10" spans="2:7">
      <c r="C10" s="128">
        <f>Curves!D17</f>
        <v>4.08476340022568E-2</v>
      </c>
      <c r="D10" s="128">
        <f t="shared" ref="D10:D16" si="0">(1+C10)^(360/365)-1</f>
        <v>4.0276958096018278E-2</v>
      </c>
      <c r="E10" s="128">
        <f t="shared" ref="E10:E16" si="1">(1+D10/2)^2-1</f>
        <v>4.0682516434385141E-2</v>
      </c>
      <c r="F10" s="128">
        <f t="shared" ref="F10:F16" si="2">12*((1+E10)^(1/12)-1)</f>
        <v>3.9943093671711338E-2</v>
      </c>
      <c r="G10" s="129">
        <f>F10+'Finance Assumptions'!$G$8</f>
        <v>4.6443093671711337E-2</v>
      </c>
    </row>
    <row r="11" spans="2:7">
      <c r="C11" s="128">
        <f>Curves!D18</f>
        <v>3.9282244846434701E-2</v>
      </c>
      <c r="D11" s="128">
        <f t="shared" si="0"/>
        <v>3.8733843237979571E-2</v>
      </c>
      <c r="E11" s="128">
        <f t="shared" si="1"/>
        <v>3.9108920890975618E-2</v>
      </c>
      <c r="F11" s="128">
        <f t="shared" si="2"/>
        <v>3.8424927831011146E-2</v>
      </c>
      <c r="G11" s="129">
        <f>F11+'Finance Assumptions'!$G$8</f>
        <v>4.4924927831011145E-2</v>
      </c>
    </row>
    <row r="12" spans="2:7">
      <c r="C12" s="128">
        <f>Curves!D19</f>
        <v>3.8673515629382899E-2</v>
      </c>
      <c r="D12" s="128">
        <f t="shared" si="0"/>
        <v>3.8133767179564959E-2</v>
      </c>
      <c r="E12" s="128">
        <f t="shared" si="1"/>
        <v>3.8497313229391317E-2</v>
      </c>
      <c r="F12" s="128">
        <f t="shared" si="2"/>
        <v>3.7834295176322641E-2</v>
      </c>
      <c r="G12" s="129">
        <f>F12+'Finance Assumptions'!$G$8</f>
        <v>4.433429517632264E-2</v>
      </c>
    </row>
    <row r="13" spans="2:7">
      <c r="C13" s="128">
        <f>Curves!D20</f>
        <v>3.83719486083565E-2</v>
      </c>
      <c r="D13" s="128">
        <f t="shared" si="0"/>
        <v>3.7836485185485991E-2</v>
      </c>
      <c r="E13" s="128">
        <f t="shared" si="1"/>
        <v>3.8194385088283767E-2</v>
      </c>
      <c r="F13" s="128">
        <f t="shared" si="2"/>
        <v>3.7541637831985497E-2</v>
      </c>
      <c r="G13" s="129">
        <f>F13+'Finance Assumptions'!$G$8</f>
        <v>4.4041637831985496E-2</v>
      </c>
    </row>
    <row r="14" spans="2:7">
      <c r="C14" s="128">
        <f>Curves!D21</f>
        <v>3.8407411817923204E-2</v>
      </c>
      <c r="D14" s="128">
        <f t="shared" si="0"/>
        <v>3.7871444552474154E-2</v>
      </c>
      <c r="E14" s="128">
        <f t="shared" si="1"/>
        <v>3.8230006130596683E-2</v>
      </c>
      <c r="F14" s="128">
        <f t="shared" si="2"/>
        <v>3.7576055201486547E-2</v>
      </c>
      <c r="G14" s="129">
        <f>F14+'Finance Assumptions'!$G$8</f>
        <v>4.4076055201486546E-2</v>
      </c>
    </row>
    <row r="15" spans="2:7">
      <c r="C15" s="128">
        <f>Curves!D22</f>
        <v>3.8441731053389598E-2</v>
      </c>
      <c r="D15" s="128">
        <f t="shared" si="0"/>
        <v>3.7905276182770287E-2</v>
      </c>
      <c r="E15" s="128">
        <f t="shared" si="1"/>
        <v>3.8264478673393221E-2</v>
      </c>
      <c r="F15" s="128">
        <f t="shared" si="2"/>
        <v>3.7609361849853862E-2</v>
      </c>
      <c r="G15" s="129">
        <f>F15+'Finance Assumptions'!$G$8</f>
        <v>4.4109361849853861E-2</v>
      </c>
    </row>
    <row r="16" spans="2:7">
      <c r="C16" s="128">
        <f>Curves!D23</f>
        <v>3.8398591620578203E-2</v>
      </c>
      <c r="D16" s="128">
        <f t="shared" si="0"/>
        <v>3.7862749669369533E-2</v>
      </c>
      <c r="E16" s="128">
        <f t="shared" si="1"/>
        <v>3.822114662250109E-2</v>
      </c>
      <c r="F16" s="128">
        <f t="shared" si="2"/>
        <v>3.7567495166698883E-2</v>
      </c>
      <c r="G16" s="129">
        <f>F16+'Finance Assumptions'!$G$8</f>
        <v>4.4067495166698882E-2</v>
      </c>
    </row>
    <row r="19" spans="2:18">
      <c r="B19" s="99" t="s">
        <v>136</v>
      </c>
    </row>
    <row r="21" spans="2:18">
      <c r="I21" s="151" t="s">
        <v>128</v>
      </c>
      <c r="J21" s="151"/>
      <c r="K21" s="151"/>
      <c r="L21" s="151"/>
      <c r="M21" s="151"/>
      <c r="N21" s="151"/>
      <c r="O21" s="151"/>
      <c r="P21" s="151"/>
    </row>
    <row r="22" spans="2:18">
      <c r="L22" s="30" t="s">
        <v>148</v>
      </c>
      <c r="M22" s="30" t="s">
        <v>49</v>
      </c>
      <c r="O22" s="30" t="s">
        <v>131</v>
      </c>
      <c r="Q22" s="30" t="s">
        <v>135</v>
      </c>
    </row>
    <row r="23" spans="2:18">
      <c r="D23" s="30" t="s">
        <v>47</v>
      </c>
      <c r="E23" s="30" t="s">
        <v>47</v>
      </c>
      <c r="F23" s="30" t="s">
        <v>90</v>
      </c>
      <c r="G23" s="30" t="s">
        <v>115</v>
      </c>
      <c r="I23" s="30" t="s">
        <v>121</v>
      </c>
      <c r="J23" s="30" t="s">
        <v>47</v>
      </c>
      <c r="K23" s="30" t="s">
        <v>48</v>
      </c>
      <c r="L23" s="30" t="s">
        <v>48</v>
      </c>
      <c r="M23" s="30" t="s">
        <v>127</v>
      </c>
      <c r="N23" s="30" t="s">
        <v>129</v>
      </c>
      <c r="O23" s="30" t="s">
        <v>127</v>
      </c>
      <c r="P23" s="30" t="s">
        <v>129</v>
      </c>
      <c r="Q23" s="30" t="s">
        <v>95</v>
      </c>
      <c r="R23" s="30" t="s">
        <v>95</v>
      </c>
    </row>
    <row r="24" spans="2:18">
      <c r="D24" s="100" t="s">
        <v>55</v>
      </c>
      <c r="E24" s="100" t="s">
        <v>60</v>
      </c>
      <c r="F24" s="100" t="s">
        <v>61</v>
      </c>
      <c r="G24" s="100" t="s">
        <v>60</v>
      </c>
      <c r="I24" s="100" t="s">
        <v>122</v>
      </c>
      <c r="J24" s="100" t="s">
        <v>60</v>
      </c>
      <c r="K24" s="100" t="s">
        <v>122</v>
      </c>
      <c r="L24" s="100" t="s">
        <v>122</v>
      </c>
      <c r="M24" s="100" t="s">
        <v>130</v>
      </c>
      <c r="N24" s="100" t="s">
        <v>95</v>
      </c>
      <c r="O24" s="100" t="s">
        <v>132</v>
      </c>
      <c r="P24" s="100" t="s">
        <v>95</v>
      </c>
      <c r="Q24" s="100" t="s">
        <v>130</v>
      </c>
      <c r="R24" s="100" t="s">
        <v>155</v>
      </c>
    </row>
    <row r="25" spans="2:18">
      <c r="E25" s="30"/>
    </row>
    <row r="26" spans="2:18">
      <c r="F26" s="88">
        <f>'Finance Assumptions'!H13</f>
        <v>37071</v>
      </c>
    </row>
    <row r="27" spans="2:18">
      <c r="D27" s="88">
        <v>37073</v>
      </c>
      <c r="E27" s="77">
        <f t="shared" ref="E27:E32" si="3">EOMONTH(D27,0)-EOMONTH(D27,-1)</f>
        <v>31</v>
      </c>
      <c r="F27" s="127">
        <f>D27+E27-1</f>
        <v>37103</v>
      </c>
      <c r="G27" s="75">
        <f>F27-$F$26</f>
        <v>32</v>
      </c>
    </row>
    <row r="28" spans="2:18">
      <c r="D28" s="88">
        <v>37104</v>
      </c>
      <c r="E28" s="77">
        <f t="shared" si="3"/>
        <v>31</v>
      </c>
      <c r="F28" s="127">
        <f t="shared" ref="F28:F34" si="4">D28+E28-1</f>
        <v>37134</v>
      </c>
      <c r="G28" s="75">
        <f t="shared" ref="G28:G34" si="5">F28-$F$26</f>
        <v>63</v>
      </c>
    </row>
    <row r="29" spans="2:18">
      <c r="D29" s="88">
        <v>37135</v>
      </c>
      <c r="E29" s="77">
        <f t="shared" si="3"/>
        <v>30</v>
      </c>
      <c r="F29" s="127">
        <f t="shared" si="4"/>
        <v>37164</v>
      </c>
      <c r="G29" s="75">
        <f t="shared" si="5"/>
        <v>93</v>
      </c>
    </row>
    <row r="30" spans="2:18">
      <c r="D30" s="88">
        <v>37165</v>
      </c>
      <c r="E30" s="77">
        <f t="shared" si="3"/>
        <v>31</v>
      </c>
      <c r="F30" s="127">
        <f t="shared" si="4"/>
        <v>37195</v>
      </c>
      <c r="G30" s="75">
        <f t="shared" si="5"/>
        <v>124</v>
      </c>
      <c r="I30" s="99" t="s">
        <v>152</v>
      </c>
      <c r="L30" s="102"/>
    </row>
    <row r="31" spans="2:18">
      <c r="D31" s="88">
        <v>37196</v>
      </c>
      <c r="E31" s="77">
        <f t="shared" si="3"/>
        <v>30</v>
      </c>
      <c r="F31" s="127">
        <f t="shared" si="4"/>
        <v>37225</v>
      </c>
      <c r="G31" s="75">
        <f t="shared" si="5"/>
        <v>154</v>
      </c>
    </row>
    <row r="32" spans="2:18">
      <c r="D32" s="88">
        <v>37226</v>
      </c>
      <c r="E32" s="77">
        <f t="shared" si="3"/>
        <v>31</v>
      </c>
      <c r="F32" s="127">
        <f>D32+E32-4</f>
        <v>37253</v>
      </c>
      <c r="G32" s="75">
        <f>F32-$F$26</f>
        <v>182</v>
      </c>
      <c r="I32" s="103">
        <f>'Finance Assumptions'!Q27</f>
        <v>1796032.8423690337</v>
      </c>
      <c r="J32">
        <f>E34</f>
        <v>31</v>
      </c>
      <c r="K32" s="103">
        <f>J32*I32</f>
        <v>55677018.113440044</v>
      </c>
      <c r="L32" s="103">
        <f>(1/(((1+$C$16/2))^(2*$G$33/365.25)))*K32</f>
        <v>54608999.563127995</v>
      </c>
      <c r="M32">
        <f>Curves!E23</f>
        <v>4.5780000000000003</v>
      </c>
      <c r="N32" s="103">
        <f>L32*M32</f>
        <v>249999999.99999997</v>
      </c>
      <c r="O32" s="132">
        <f>'Finance Assumptions'!Q33</f>
        <v>0</v>
      </c>
      <c r="P32" s="103">
        <f>O32*L32</f>
        <v>0</v>
      </c>
      <c r="Q32" s="133">
        <f>N32-P32</f>
        <v>249999999.99999997</v>
      </c>
    </row>
    <row r="33" spans="2:22">
      <c r="D33" s="88"/>
      <c r="E33" s="77"/>
      <c r="F33" s="127">
        <v>37257</v>
      </c>
      <c r="G33" s="75">
        <f>F33-$F$26</f>
        <v>186</v>
      </c>
      <c r="I33" s="103"/>
      <c r="K33" s="103"/>
      <c r="L33" s="103"/>
      <c r="M33" s="149"/>
      <c r="N33" s="103"/>
      <c r="O33" s="132"/>
      <c r="P33" s="103"/>
      <c r="Q33" s="133"/>
    </row>
    <row r="34" spans="2:22">
      <c r="D34" s="88">
        <v>37257</v>
      </c>
      <c r="E34" s="77">
        <f>EOMONTH(D34,0)-EOMONTH(D34,-1)</f>
        <v>31</v>
      </c>
      <c r="F34" s="127">
        <f t="shared" si="4"/>
        <v>37287</v>
      </c>
      <c r="G34" s="75">
        <f t="shared" si="5"/>
        <v>216</v>
      </c>
      <c r="I34" s="99" t="s">
        <v>153</v>
      </c>
    </row>
    <row r="35" spans="2:22">
      <c r="D35" s="88"/>
      <c r="E35" s="77"/>
      <c r="F35" s="127"/>
      <c r="G35" s="75"/>
    </row>
    <row r="36" spans="2:22">
      <c r="D36" s="88"/>
      <c r="E36" s="77"/>
      <c r="F36" s="127"/>
      <c r="G36" s="75"/>
      <c r="I36" s="133">
        <f>I32</f>
        <v>1796032.8423690337</v>
      </c>
      <c r="J36">
        <f>J32</f>
        <v>31</v>
      </c>
      <c r="K36" s="103">
        <f>J36*I36</f>
        <v>55677018.113440044</v>
      </c>
      <c r="L36" s="103">
        <f>(1/(((1+($C$16+'Finance Assumptions'!$G$23)/2))^(2*$G$59/365.25)))*K36</f>
        <v>54459338.277240843</v>
      </c>
      <c r="M36">
        <f>M32</f>
        <v>4.5780000000000003</v>
      </c>
      <c r="N36" s="103">
        <f>L36*M36</f>
        <v>249314850.6332086</v>
      </c>
      <c r="O36" s="132">
        <f>O32</f>
        <v>0</v>
      </c>
      <c r="P36" s="103">
        <f>O36*L36</f>
        <v>0</v>
      </c>
      <c r="Q36" s="133">
        <f>N36-P36</f>
        <v>249314850.6332086</v>
      </c>
      <c r="R36" s="133">
        <f>Q36-Q32</f>
        <v>-685149.36679136753</v>
      </c>
    </row>
    <row r="37" spans="2:22">
      <c r="D37" s="88"/>
      <c r="E37" s="77"/>
      <c r="F37" s="127"/>
      <c r="G37" s="75"/>
      <c r="L37" s="103"/>
      <c r="M37" s="149"/>
      <c r="Q37" s="133"/>
      <c r="R37" s="133"/>
    </row>
    <row r="38" spans="2:22">
      <c r="D38" s="88"/>
      <c r="E38" s="77"/>
      <c r="F38" s="127"/>
      <c r="G38" s="75"/>
      <c r="I38" s="99" t="s">
        <v>154</v>
      </c>
    </row>
    <row r="39" spans="2:22">
      <c r="D39" s="88"/>
      <c r="E39" s="77"/>
      <c r="F39" s="127"/>
      <c r="G39" s="75"/>
    </row>
    <row r="40" spans="2:22">
      <c r="D40" s="88"/>
      <c r="E40" s="77"/>
      <c r="F40" s="127"/>
      <c r="G40" s="75"/>
      <c r="I40" s="133">
        <f>I32</f>
        <v>1796032.8423690337</v>
      </c>
      <c r="J40">
        <f>J32</f>
        <v>31</v>
      </c>
      <c r="K40" s="103">
        <f>J40*I40</f>
        <v>55677018.113440044</v>
      </c>
      <c r="L40" s="103">
        <f>(1/(((1+($C$16+'Finance Assumptions'!$G$8)/2))^(2*$G$59/365.25)))*K40</f>
        <v>54432214.427069567</v>
      </c>
      <c r="M40">
        <f>M32</f>
        <v>4.5780000000000003</v>
      </c>
      <c r="N40" s="103">
        <f>L40*M40</f>
        <v>249190677.6471245</v>
      </c>
      <c r="O40" s="132">
        <f>O32</f>
        <v>0</v>
      </c>
      <c r="P40" s="103">
        <f>O40*L40</f>
        <v>0</v>
      </c>
      <c r="Q40" s="133">
        <f>N40-P40</f>
        <v>249190677.6471245</v>
      </c>
      <c r="R40" s="133">
        <f>Q40-Q32</f>
        <v>-809322.35287547112</v>
      </c>
    </row>
    <row r="41" spans="2:22">
      <c r="L41" s="103"/>
      <c r="M41" s="149"/>
      <c r="Q41" s="133"/>
      <c r="R41" s="133"/>
    </row>
    <row r="42" spans="2:22">
      <c r="F42" s="77"/>
      <c r="N42" s="99" t="s">
        <v>156</v>
      </c>
      <c r="R42" s="150">
        <f>R36+W62</f>
        <v>-700673.19612202048</v>
      </c>
    </row>
    <row r="43" spans="2:22">
      <c r="F43" s="77"/>
      <c r="M43" t="s">
        <v>149</v>
      </c>
      <c r="N43" s="99" t="s">
        <v>157</v>
      </c>
      <c r="R43" s="150">
        <f>R40+W66</f>
        <v>-827659.64206883311</v>
      </c>
    </row>
    <row r="44" spans="2:22">
      <c r="F44" s="77"/>
      <c r="N44" s="99" t="s">
        <v>158</v>
      </c>
      <c r="R44" s="150">
        <f>R43-R42</f>
        <v>-126986.44594681263</v>
      </c>
    </row>
    <row r="45" spans="2:22">
      <c r="B45" s="99" t="s">
        <v>137</v>
      </c>
      <c r="F45" s="77"/>
    </row>
    <row r="46" spans="2:22">
      <c r="F46" s="77"/>
    </row>
    <row r="47" spans="2:22">
      <c r="F47" s="77"/>
      <c r="N47" s="151" t="s">
        <v>128</v>
      </c>
      <c r="O47" s="151"/>
      <c r="P47" s="151"/>
      <c r="Q47" s="151"/>
      <c r="R47" s="151"/>
      <c r="S47" s="151"/>
      <c r="T47" s="151"/>
      <c r="U47" s="151"/>
      <c r="V47" s="151"/>
    </row>
    <row r="48" spans="2:22">
      <c r="F48" s="77"/>
      <c r="Q48" s="30" t="s">
        <v>148</v>
      </c>
      <c r="R48" s="30" t="s">
        <v>49</v>
      </c>
      <c r="T48" s="30" t="s">
        <v>131</v>
      </c>
      <c r="V48" s="30" t="s">
        <v>135</v>
      </c>
    </row>
    <row r="49" spans="4:23">
      <c r="D49" s="30" t="s">
        <v>47</v>
      </c>
      <c r="E49" s="30" t="s">
        <v>47</v>
      </c>
      <c r="F49" s="30" t="s">
        <v>90</v>
      </c>
      <c r="G49" s="30" t="s">
        <v>115</v>
      </c>
      <c r="I49" s="30" t="s">
        <v>138</v>
      </c>
      <c r="J49" s="30" t="s">
        <v>97</v>
      </c>
      <c r="K49" s="30" t="s">
        <v>144</v>
      </c>
      <c r="L49" s="30" t="s">
        <v>146</v>
      </c>
      <c r="N49" s="30" t="s">
        <v>121</v>
      </c>
      <c r="O49" s="30" t="s">
        <v>47</v>
      </c>
      <c r="P49" s="30" t="s">
        <v>48</v>
      </c>
      <c r="Q49" s="30" t="s">
        <v>48</v>
      </c>
      <c r="R49" s="30" t="s">
        <v>127</v>
      </c>
      <c r="S49" s="30" t="s">
        <v>129</v>
      </c>
      <c r="T49" s="30" t="s">
        <v>127</v>
      </c>
      <c r="U49" s="30" t="s">
        <v>129</v>
      </c>
      <c r="V49" s="30" t="s">
        <v>95</v>
      </c>
      <c r="W49" s="30" t="s">
        <v>95</v>
      </c>
    </row>
    <row r="50" spans="4:23">
      <c r="D50" s="100" t="s">
        <v>55</v>
      </c>
      <c r="E50" s="100" t="s">
        <v>60</v>
      </c>
      <c r="F50" s="100" t="s">
        <v>61</v>
      </c>
      <c r="G50" s="100" t="s">
        <v>60</v>
      </c>
      <c r="I50" s="100" t="s">
        <v>95</v>
      </c>
      <c r="J50" s="100" t="s">
        <v>139</v>
      </c>
      <c r="K50" s="100" t="s">
        <v>145</v>
      </c>
      <c r="L50" s="100" t="s">
        <v>147</v>
      </c>
      <c r="N50" s="100" t="s">
        <v>122</v>
      </c>
      <c r="O50" s="100" t="s">
        <v>60</v>
      </c>
      <c r="P50" s="100" t="s">
        <v>122</v>
      </c>
      <c r="Q50" s="100" t="s">
        <v>122</v>
      </c>
      <c r="R50" s="100" t="s">
        <v>132</v>
      </c>
      <c r="S50" s="100" t="s">
        <v>95</v>
      </c>
      <c r="T50" s="100" t="s">
        <v>130</v>
      </c>
      <c r="U50" s="100" t="s">
        <v>95</v>
      </c>
      <c r="V50" s="100" t="s">
        <v>130</v>
      </c>
      <c r="W50" s="100" t="s">
        <v>155</v>
      </c>
    </row>
    <row r="51" spans="4:23">
      <c r="E51" s="30"/>
    </row>
    <row r="52" spans="4:23">
      <c r="F52" s="88">
        <f>'Finance Assumptions'!H13</f>
        <v>37071</v>
      </c>
      <c r="I52" s="133">
        <f>Q32</f>
        <v>249999999.99999997</v>
      </c>
      <c r="J52" s="133">
        <f>I52*'Finance Assumptions'!H8</f>
        <v>999999.99999999988</v>
      </c>
      <c r="L52" s="133">
        <f>J52+K52</f>
        <v>999999.99999999988</v>
      </c>
    </row>
    <row r="53" spans="4:23">
      <c r="D53" s="88">
        <v>37073</v>
      </c>
      <c r="E53" s="77">
        <f t="shared" ref="E53:E58" si="6">EOMONTH(D53,0)-EOMONTH(D53,-1)</f>
        <v>31</v>
      </c>
      <c r="F53" s="127">
        <f>D53+E53-1</f>
        <v>37103</v>
      </c>
      <c r="G53" s="75">
        <f>F53-$F$26</f>
        <v>32</v>
      </c>
      <c r="I53" s="133">
        <f>I52</f>
        <v>249999999.99999997</v>
      </c>
      <c r="K53" s="133">
        <f>((F53-F52)/360)*('Finance Assumptions'!$H$41+'Finance Assumptions'!$G$8)*Prepay!I53</f>
        <v>986666.66666666663</v>
      </c>
      <c r="L53" s="133">
        <f t="shared" ref="L53:L58" si="7">J53+K53</f>
        <v>986666.66666666663</v>
      </c>
    </row>
    <row r="54" spans="4:23">
      <c r="D54" s="88">
        <v>37104</v>
      </c>
      <c r="E54" s="77">
        <f t="shared" si="6"/>
        <v>31</v>
      </c>
      <c r="F54" s="127">
        <f t="shared" ref="F54:F60" si="8">D54+E54-1</f>
        <v>37134</v>
      </c>
      <c r="G54" s="75">
        <f t="shared" ref="G54:G60" si="9">F54-$F$26</f>
        <v>63</v>
      </c>
      <c r="I54" s="133">
        <f t="shared" ref="I54:I59" si="10">I53+K53</f>
        <v>250986666.66666663</v>
      </c>
      <c r="K54" s="133">
        <f>((F54-F53)/360)*('Finance Assumptions'!$H$41+'Finance Assumptions'!$G$8)*Prepay!I54</f>
        <v>959605.68888888881</v>
      </c>
      <c r="L54" s="133">
        <f t="shared" si="7"/>
        <v>959605.68888888881</v>
      </c>
    </row>
    <row r="55" spans="4:23">
      <c r="D55" s="88">
        <v>37135</v>
      </c>
      <c r="E55" s="77">
        <f t="shared" si="6"/>
        <v>30</v>
      </c>
      <c r="F55" s="127">
        <f t="shared" si="8"/>
        <v>37164</v>
      </c>
      <c r="G55" s="75">
        <f t="shared" si="9"/>
        <v>93</v>
      </c>
      <c r="I55" s="133">
        <f t="shared" si="10"/>
        <v>251946272.3555555</v>
      </c>
      <c r="K55" s="133">
        <f>((F55-F54)/360)*('Finance Assumptions'!$H$41+'Finance Assumptions'!$G$8)*Prepay!I55</f>
        <v>932201.20771555544</v>
      </c>
      <c r="L55" s="133">
        <f t="shared" si="7"/>
        <v>932201.20771555544</v>
      </c>
    </row>
    <row r="56" spans="4:23">
      <c r="D56" s="88">
        <v>37165</v>
      </c>
      <c r="E56" s="77">
        <f t="shared" si="6"/>
        <v>31</v>
      </c>
      <c r="F56" s="127">
        <f t="shared" si="8"/>
        <v>37195</v>
      </c>
      <c r="G56" s="75">
        <f t="shared" si="9"/>
        <v>124</v>
      </c>
      <c r="I56" s="133">
        <f t="shared" si="10"/>
        <v>252878473.56327105</v>
      </c>
      <c r="K56" s="133">
        <f>((F56-F55)/360)*('Finance Assumptions'!$H$41+'Finance Assumptions'!$G$8)*Prepay!I56</f>
        <v>966838.69725690631</v>
      </c>
      <c r="L56" s="133">
        <f t="shared" si="7"/>
        <v>966838.69725690631</v>
      </c>
      <c r="N56" s="99" t="s">
        <v>152</v>
      </c>
    </row>
    <row r="57" spans="4:23">
      <c r="D57" s="88">
        <v>37196</v>
      </c>
      <c r="E57" s="77">
        <f t="shared" si="6"/>
        <v>30</v>
      </c>
      <c r="F57" s="127">
        <f t="shared" si="8"/>
        <v>37225</v>
      </c>
      <c r="G57" s="75">
        <f t="shared" si="9"/>
        <v>154</v>
      </c>
      <c r="I57" s="133">
        <f t="shared" si="10"/>
        <v>253845312.26052794</v>
      </c>
      <c r="K57" s="133">
        <f>((F57-F56)/360)*('Finance Assumptions'!$H$41+'Finance Assumptions'!$G$8)*Prepay!I57</f>
        <v>939227.65536395344</v>
      </c>
      <c r="L57" s="133">
        <f t="shared" si="7"/>
        <v>939227.65536395344</v>
      </c>
    </row>
    <row r="58" spans="4:23" ht="15">
      <c r="D58" s="88">
        <v>37226</v>
      </c>
      <c r="E58" s="77">
        <f t="shared" si="6"/>
        <v>31</v>
      </c>
      <c r="F58" s="127">
        <f>D58+E58-4</f>
        <v>37253</v>
      </c>
      <c r="G58" s="75">
        <f t="shared" si="9"/>
        <v>182</v>
      </c>
      <c r="I58" s="133">
        <f t="shared" si="10"/>
        <v>254784539.91589189</v>
      </c>
      <c r="K58" s="133">
        <f>((F58-F57)/360)*('Finance Assumptions'!$H$41+'Finance Assumptions'!$G$8)*Prepay!I58</f>
        <v>879855.94450954662</v>
      </c>
      <c r="L58" s="144">
        <f t="shared" si="7"/>
        <v>879855.94450954662</v>
      </c>
      <c r="N58" s="103">
        <f>'Finance Assumptions'!Q28</f>
        <v>1796032.8423690337</v>
      </c>
      <c r="O58">
        <f>E60</f>
        <v>31</v>
      </c>
      <c r="P58" s="103">
        <f>O58*N58</f>
        <v>55677018.113440044</v>
      </c>
      <c r="Q58" s="103">
        <f>(1/(((1+$C$16/2))^(2*$G$59/365.25)))*P58</f>
        <v>54608999.563127995</v>
      </c>
      <c r="R58" s="147">
        <f>Curves!E23</f>
        <v>4.5780000000000003</v>
      </c>
      <c r="S58" s="103">
        <f>Q58*R58</f>
        <v>249999999.99999997</v>
      </c>
      <c r="T58" s="146">
        <f>'Finance Assumptions'!Q34</f>
        <v>4.6817264195519996</v>
      </c>
      <c r="U58" s="103">
        <f>T58*Q58</f>
        <v>255664395.99999994</v>
      </c>
      <c r="V58" s="133">
        <f>U58-S58</f>
        <v>5664395.9999999702</v>
      </c>
    </row>
    <row r="59" spans="4:23">
      <c r="D59" s="88"/>
      <c r="E59" s="77"/>
      <c r="F59" s="127">
        <v>37257</v>
      </c>
      <c r="G59" s="75">
        <f>F59-$F$26</f>
        <v>186</v>
      </c>
      <c r="I59" s="133">
        <f t="shared" si="10"/>
        <v>255664395.86040142</v>
      </c>
      <c r="K59" s="133"/>
      <c r="L59" s="133"/>
      <c r="Q59" s="103"/>
      <c r="V59" s="133"/>
    </row>
    <row r="60" spans="4:23">
      <c r="D60" s="88">
        <v>37257</v>
      </c>
      <c r="E60" s="77">
        <f>EOMONTH(D60,0)-EOMONTH(D60,-1)</f>
        <v>31</v>
      </c>
      <c r="F60" s="127">
        <f t="shared" si="8"/>
        <v>37287</v>
      </c>
      <c r="G60" s="75">
        <f t="shared" si="9"/>
        <v>216</v>
      </c>
      <c r="N60" s="99" t="s">
        <v>153</v>
      </c>
    </row>
    <row r="61" spans="4:23">
      <c r="J61" s="99" t="s">
        <v>151</v>
      </c>
      <c r="L61" s="133">
        <f>SUM(L53:L58)</f>
        <v>5664395.8604015168</v>
      </c>
    </row>
    <row r="62" spans="4:23">
      <c r="J62" s="99" t="s">
        <v>147</v>
      </c>
      <c r="L62" s="133">
        <f>SUM(L52:L58)</f>
        <v>6664395.8604015168</v>
      </c>
      <c r="N62" s="133">
        <f>N58</f>
        <v>1796032.8423690337</v>
      </c>
      <c r="O62">
        <f>O58</f>
        <v>31</v>
      </c>
      <c r="P62" s="103">
        <f>O62*N62</f>
        <v>55677018.113440044</v>
      </c>
      <c r="Q62" s="103">
        <f>(1/(((1+($C$16+'Finance Assumptions'!$G$23)/2))^(2*$G$59/365.25)))*P62</f>
        <v>54459338.277240843</v>
      </c>
      <c r="R62" s="147">
        <f>R58</f>
        <v>4.5780000000000003</v>
      </c>
      <c r="S62" s="103">
        <f>Q62*R62</f>
        <v>249314850.6332086</v>
      </c>
      <c r="T62" s="146">
        <f>T58</f>
        <v>4.6817264195519996</v>
      </c>
      <c r="U62" s="103">
        <f>T62*Q62</f>
        <v>254963722.80387792</v>
      </c>
      <c r="V62" s="133">
        <f>U62-S62</f>
        <v>5648872.1706693172</v>
      </c>
      <c r="W62" s="133">
        <f>V62-V58</f>
        <v>-15523.829330652952</v>
      </c>
    </row>
    <row r="63" spans="4:23">
      <c r="Q63" s="103"/>
      <c r="V63" s="133"/>
    </row>
    <row r="64" spans="4:23">
      <c r="N64" s="99" t="s">
        <v>154</v>
      </c>
    </row>
    <row r="66" spans="14:23">
      <c r="N66" s="133">
        <f>N58</f>
        <v>1796032.8423690337</v>
      </c>
      <c r="O66">
        <f>O58</f>
        <v>31</v>
      </c>
      <c r="P66" s="103">
        <f>O66*N66</f>
        <v>55677018.113440044</v>
      </c>
      <c r="Q66" s="103">
        <f>(1/(((1+($C$16+'Finance Assumptions'!$G$8)/2))^(2*$G$59/365.25)))*P66</f>
        <v>54432214.427069567</v>
      </c>
      <c r="R66" s="147">
        <f>R58</f>
        <v>4.5780000000000003</v>
      </c>
      <c r="S66" s="103">
        <f>Q66*R66</f>
        <v>249190677.6471245</v>
      </c>
      <c r="T66" s="146">
        <f>T58</f>
        <v>4.6817264195519996</v>
      </c>
      <c r="U66" s="103">
        <f>T66*Q66</f>
        <v>254836736.35793111</v>
      </c>
      <c r="V66" s="133">
        <f>U66-S66</f>
        <v>5646058.7108066082</v>
      </c>
      <c r="W66" s="133">
        <f>V66-V58</f>
        <v>-18337.289193361998</v>
      </c>
    </row>
    <row r="67" spans="14:23">
      <c r="Q67" s="103"/>
      <c r="V67" s="133"/>
    </row>
  </sheetData>
  <mergeCells count="2">
    <mergeCell ref="I21:P21"/>
    <mergeCell ref="N47:V47"/>
  </mergeCells>
  <phoneticPr fontId="16" type="noConversion"/>
  <pageMargins left="0.75" right="0.75" top="1" bottom="1" header="0.5" footer="0.5"/>
  <pageSetup paperSize="5" scale="54" orientation="landscape" r:id="rId1"/>
  <headerFooter alignWithMargins="0"/>
  <rowBreaks count="1" manualBreakCount="1">
    <brk id="1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370"/>
  <sheetViews>
    <sheetView zoomScale="85" workbookViewId="0">
      <pane xSplit="1" ySplit="6" topLeftCell="S7" activePane="bottomRight" state="frozenSplit"/>
      <selection pane="topRight" activeCell="B1" sqref="B1"/>
      <selection pane="bottomLeft" activeCell="A7" sqref="A7"/>
      <selection pane="bottomRight" activeCell="W10" sqref="W10"/>
    </sheetView>
  </sheetViews>
  <sheetFormatPr defaultRowHeight="12.75"/>
  <cols>
    <col min="1" max="1" width="14.140625" style="18" customWidth="1"/>
    <col min="2" max="2" width="14.5703125" style="18" customWidth="1"/>
    <col min="3" max="4" width="16.42578125" style="18" customWidth="1"/>
    <col min="5" max="5" width="14.85546875" style="18" bestFit="1" customWidth="1"/>
    <col min="6" max="6" width="13.85546875" style="18" bestFit="1" customWidth="1"/>
    <col min="7" max="7" width="10.7109375" style="18" customWidth="1"/>
    <col min="8" max="8" width="18.140625" style="18" customWidth="1"/>
    <col min="9" max="9" width="22.5703125" style="18" bestFit="1" customWidth="1"/>
    <col min="10" max="10" width="25.85546875" style="18" customWidth="1"/>
    <col min="11" max="12" width="19.28515625" style="22" bestFit="1" customWidth="1"/>
    <col min="13" max="13" width="25" style="22" customWidth="1"/>
    <col min="14" max="15" width="19.28515625" style="22" bestFit="1" customWidth="1"/>
    <col min="16" max="16" width="3.140625" style="22" customWidth="1"/>
    <col min="17" max="17" width="16.7109375" style="22" bestFit="1" customWidth="1"/>
    <col min="18" max="18" width="18.5703125" style="22" bestFit="1" customWidth="1"/>
    <col min="19" max="19" width="16.7109375" style="22" bestFit="1" customWidth="1"/>
    <col min="20" max="20" width="3.140625" style="18" customWidth="1"/>
    <col min="21" max="27" width="10.7109375" style="22" customWidth="1"/>
    <col min="28" max="28" width="4.28515625" style="18" customWidth="1"/>
    <col min="29" max="29" width="18.42578125" style="18" customWidth="1"/>
    <col min="30" max="30" width="6.28515625" style="18" customWidth="1"/>
    <col min="31" max="16384" width="9.140625" style="18"/>
  </cols>
  <sheetData>
    <row r="1" spans="1:31" ht="13.5" thickBot="1">
      <c r="A1" s="15"/>
      <c r="B1" s="16" t="s">
        <v>26</v>
      </c>
      <c r="C1" s="17"/>
      <c r="D1" s="17"/>
      <c r="E1"/>
      <c r="H1" s="19" t="s">
        <v>27</v>
      </c>
      <c r="I1" s="22" t="s">
        <v>28</v>
      </c>
      <c r="J1" s="22" t="s">
        <v>29</v>
      </c>
      <c r="K1" s="20" t="s">
        <v>30</v>
      </c>
      <c r="L1" s="21" t="s">
        <v>31</v>
      </c>
      <c r="M1" s="85"/>
    </row>
    <row r="2" spans="1:31">
      <c r="A2" s="23" t="s">
        <v>32</v>
      </c>
      <c r="B2" s="24" t="s">
        <v>33</v>
      </c>
      <c r="C2" s="25" t="s">
        <v>34</v>
      </c>
      <c r="D2" s="26" t="s">
        <v>35</v>
      </c>
      <c r="E2" s="24" t="s">
        <v>36</v>
      </c>
      <c r="F2" s="25" t="s">
        <v>37</v>
      </c>
      <c r="G2" s="24" t="s">
        <v>38</v>
      </c>
      <c r="H2" s="27" t="s">
        <v>39</v>
      </c>
      <c r="I2" s="24" t="s">
        <v>40</v>
      </c>
      <c r="J2" s="24" t="s">
        <v>40</v>
      </c>
      <c r="K2" s="28" t="s">
        <v>41</v>
      </c>
      <c r="L2" s="29"/>
    </row>
    <row r="3" spans="1:31" ht="13.5" thickBot="1">
      <c r="A3" s="31">
        <f>'Inputs-Summary'!B3</f>
        <v>37257</v>
      </c>
      <c r="B3" s="32">
        <f>'Inputs-Summary'!B4</f>
        <v>37287</v>
      </c>
      <c r="C3" s="33">
        <f ca="1">IF(WEEKDAY(TODAY())=2,TODAY()-3,TODAY()-1)+1</f>
        <v>37064</v>
      </c>
      <c r="D3" s="33">
        <f>'Inputs-Summary'!B5</f>
        <v>37061</v>
      </c>
      <c r="E3" s="34" t="str">
        <f>CONCATENATE(INT(Z8/12)," Y - ",Z8-INT(Z8/12)*12," M")</f>
        <v>0 Y - 1 M</v>
      </c>
      <c r="F3" s="35">
        <f>'Inputs-Summary'!B10</f>
        <v>2</v>
      </c>
      <c r="G3" s="35">
        <f>'Inputs-Summary'!B9</f>
        <v>2</v>
      </c>
      <c r="H3" s="36">
        <f>'Inputs-Summary'!B8</f>
        <v>1</v>
      </c>
      <c r="I3" s="35" t="str">
        <f>'Inputs-Summary'!B12</f>
        <v>IF-HEHUB</v>
      </c>
      <c r="J3" s="35" t="str">
        <f>I3</f>
        <v>IF-HEHUB</v>
      </c>
      <c r="K3" s="37">
        <v>0</v>
      </c>
      <c r="L3" s="38"/>
    </row>
    <row r="4" spans="1:31">
      <c r="A4" s="78"/>
      <c r="B4" s="78"/>
      <c r="C4" s="39"/>
      <c r="D4" s="39" t="s">
        <v>43</v>
      </c>
      <c r="E4" s="39" t="s">
        <v>44</v>
      </c>
      <c r="F4" s="39" t="s">
        <v>45</v>
      </c>
      <c r="G4" s="40" t="s">
        <v>22</v>
      </c>
      <c r="H4" s="41"/>
      <c r="I4" s="41"/>
      <c r="J4" s="40" t="str">
        <f>CONCATENATE(I3,"-","D")</f>
        <v>IF-HEHUB-D</v>
      </c>
      <c r="K4" s="41" t="str">
        <f>I3</f>
        <v>IF-HEHUB</v>
      </c>
      <c r="L4" s="41" t="str">
        <f>I3</f>
        <v>IF-HEHUB</v>
      </c>
      <c r="M4" s="40" t="str">
        <f>CONCATENATE(J3,"-","I")</f>
        <v>IF-HEHUB-I</v>
      </c>
      <c r="N4" s="41" t="str">
        <f>J3</f>
        <v>IF-HEHUB</v>
      </c>
      <c r="O4" s="41" t="str">
        <f>J3</f>
        <v>IF-HEHUB</v>
      </c>
      <c r="Q4" s="41" t="str">
        <f>K4</f>
        <v>IF-HEHUB</v>
      </c>
      <c r="R4" s="41" t="str">
        <f>J4</f>
        <v>IF-HEHUB-D</v>
      </c>
      <c r="S4" s="41" t="str">
        <f>K4</f>
        <v>IF-HEHUB</v>
      </c>
      <c r="U4" s="42"/>
      <c r="V4" s="42"/>
      <c r="W4" s="42" t="s">
        <v>46</v>
      </c>
      <c r="X4" s="40" t="s">
        <v>23</v>
      </c>
      <c r="Y4" s="42"/>
      <c r="Z4" s="42"/>
      <c r="AA4" s="42"/>
      <c r="AC4" s="44"/>
      <c r="AD4" s="43"/>
    </row>
    <row r="5" spans="1:31">
      <c r="A5" s="39" t="s">
        <v>47</v>
      </c>
      <c r="B5" s="39" t="str">
        <f>IF($H$3=1,"Daily","Monthly")</f>
        <v>Daily</v>
      </c>
      <c r="C5" s="39"/>
      <c r="D5" s="39" t="str">
        <f>IF($H$3=1,"Daily","Monthly")</f>
        <v>Daily</v>
      </c>
      <c r="E5" s="39" t="s">
        <v>48</v>
      </c>
      <c r="F5" s="39" t="s">
        <v>48</v>
      </c>
      <c r="G5" s="39" t="s">
        <v>49</v>
      </c>
      <c r="H5" s="39" t="s">
        <v>49</v>
      </c>
      <c r="I5" s="39" t="s">
        <v>49</v>
      </c>
      <c r="J5" s="39" t="s">
        <v>28</v>
      </c>
      <c r="K5" s="39" t="s">
        <v>28</v>
      </c>
      <c r="L5" s="39" t="s">
        <v>28</v>
      </c>
      <c r="M5" s="39" t="s">
        <v>29</v>
      </c>
      <c r="N5" s="39" t="s">
        <v>29</v>
      </c>
      <c r="O5" s="39" t="s">
        <v>29</v>
      </c>
      <c r="Q5" s="39" t="s">
        <v>50</v>
      </c>
      <c r="R5" s="39" t="s">
        <v>50</v>
      </c>
      <c r="S5" s="39" t="s">
        <v>50</v>
      </c>
      <c r="U5" s="45" t="s">
        <v>51</v>
      </c>
      <c r="V5" s="45" t="s">
        <v>52</v>
      </c>
      <c r="W5" s="45" t="s">
        <v>52</v>
      </c>
      <c r="X5" s="46" t="s">
        <v>53</v>
      </c>
      <c r="Y5" s="45" t="s">
        <v>52</v>
      </c>
      <c r="Z5" s="45" t="s">
        <v>54</v>
      </c>
      <c r="AA5" s="45" t="s">
        <v>54</v>
      </c>
      <c r="AC5" s="47" t="s">
        <v>43</v>
      </c>
      <c r="AD5" s="43"/>
    </row>
    <row r="6" spans="1:31">
      <c r="A6" s="48" t="s">
        <v>55</v>
      </c>
      <c r="B6" s="49" t="s">
        <v>56</v>
      </c>
      <c r="C6" s="49"/>
      <c r="D6" s="48" t="s">
        <v>56</v>
      </c>
      <c r="E6" s="49" t="s">
        <v>57</v>
      </c>
      <c r="F6" s="49" t="s">
        <v>57</v>
      </c>
      <c r="G6" s="48" t="s">
        <v>58</v>
      </c>
      <c r="H6" s="48" t="str">
        <f>CHOOSE(G3,"Bid","Offer")</f>
        <v>Offer</v>
      </c>
      <c r="I6" s="48" t="s">
        <v>59</v>
      </c>
      <c r="J6" s="48" t="s">
        <v>58</v>
      </c>
      <c r="K6" s="48" t="str">
        <f>H6</f>
        <v>Offer</v>
      </c>
      <c r="L6" s="48" t="s">
        <v>59</v>
      </c>
      <c r="M6" s="48" t="s">
        <v>58</v>
      </c>
      <c r="N6" s="48" t="str">
        <f>K6</f>
        <v>Offer</v>
      </c>
      <c r="O6" s="48" t="s">
        <v>59</v>
      </c>
      <c r="Q6" s="48" t="s">
        <v>58</v>
      </c>
      <c r="R6" s="48" t="str">
        <f>K6</f>
        <v>Offer</v>
      </c>
      <c r="S6" s="48" t="s">
        <v>59</v>
      </c>
      <c r="U6" s="50" t="s">
        <v>60</v>
      </c>
      <c r="V6" s="50" t="s">
        <v>61</v>
      </c>
      <c r="W6" s="50" t="s">
        <v>60</v>
      </c>
      <c r="X6" s="51" t="s">
        <v>14</v>
      </c>
      <c r="Y6" s="50" t="s">
        <v>62</v>
      </c>
      <c r="Z6" s="50" t="s">
        <v>63</v>
      </c>
      <c r="AA6" s="50" t="s">
        <v>60</v>
      </c>
      <c r="AC6" s="47" t="s">
        <v>64</v>
      </c>
      <c r="AD6" s="43"/>
    </row>
    <row r="7" spans="1:31" ht="13.5" thickBot="1">
      <c r="A7" s="52"/>
      <c r="B7" s="52"/>
      <c r="C7" s="52"/>
      <c r="D7" s="52"/>
      <c r="H7" s="91"/>
      <c r="K7" s="91"/>
      <c r="N7" s="91"/>
      <c r="W7" s="53"/>
      <c r="AC7" s="54"/>
    </row>
    <row r="8" spans="1:31" ht="13.5" thickBot="1">
      <c r="A8" s="55" t="s">
        <v>65</v>
      </c>
      <c r="B8" s="56"/>
      <c r="C8" s="56"/>
      <c r="D8" s="56">
        <f>SUM(D10:D370)</f>
        <v>1086176597.986624</v>
      </c>
      <c r="E8" s="56">
        <f>SUM(E10:E370)</f>
        <v>93531873.715515226</v>
      </c>
      <c r="F8" s="56">
        <f ca="1">SUM(F10:F370)</f>
        <v>91670862.190742314</v>
      </c>
      <c r="G8" s="57">
        <f ca="1">SUMPRODUCT($F10:$F370,G10:G370)/SUM($F10:$F370)</f>
        <v>4.5780000000000003</v>
      </c>
      <c r="H8" s="57">
        <f ca="1">SUMPRODUCT($F10:$F370,H10:H370)/SUM($F10:$F370)</f>
        <v>4.5780000000000003</v>
      </c>
      <c r="I8" s="57">
        <f ca="1">SUMPRODUCT($F10:$F370,I10:I370)/SUM($F10:$F370)</f>
        <v>1.85</v>
      </c>
      <c r="J8" s="57">
        <f t="shared" ref="J8:S8" ca="1" si="0">SUMPRODUCT($F10:$F370,J10:J370)/SUM($F10:$F370)</f>
        <v>0</v>
      </c>
      <c r="K8" s="57">
        <f t="shared" ca="1" si="0"/>
        <v>0</v>
      </c>
      <c r="L8" s="57">
        <f t="shared" ca="1" si="0"/>
        <v>0</v>
      </c>
      <c r="M8" s="57">
        <f t="shared" ca="1" si="0"/>
        <v>0</v>
      </c>
      <c r="N8" s="57">
        <f t="shared" ca="1" si="0"/>
        <v>0</v>
      </c>
      <c r="O8" s="57">
        <f t="shared" ca="1" si="0"/>
        <v>0</v>
      </c>
      <c r="P8" s="57"/>
      <c r="Q8" s="57">
        <f t="shared" ca="1" si="0"/>
        <v>4.5780000000000003</v>
      </c>
      <c r="R8" s="57">
        <f t="shared" ca="1" si="0"/>
        <v>4.5780000000000003</v>
      </c>
      <c r="S8" s="57">
        <f t="shared" ca="1" si="0"/>
        <v>1.85</v>
      </c>
      <c r="X8" s="58"/>
      <c r="Y8" s="59"/>
      <c r="Z8" s="60">
        <f>SUM(Z10:Z370)</f>
        <v>1</v>
      </c>
      <c r="AA8" s="60">
        <f>SUM(AA10:AA370)</f>
        <v>31</v>
      </c>
      <c r="AC8" s="62">
        <f ca="1">SUM(AC10:AC370)</f>
        <v>250078112.05634505</v>
      </c>
      <c r="AD8" s="61"/>
    </row>
    <row r="9" spans="1:31">
      <c r="B9" s="63"/>
      <c r="C9" s="63"/>
      <c r="D9" s="63"/>
      <c r="E9" s="63"/>
      <c r="F9" s="63"/>
      <c r="H9" s="64"/>
      <c r="I9" s="64"/>
      <c r="J9" s="64"/>
      <c r="K9" s="86"/>
      <c r="L9" s="86"/>
      <c r="M9" s="86"/>
      <c r="N9" s="86"/>
      <c r="O9" s="86"/>
      <c r="Q9" s="86"/>
      <c r="R9" s="86"/>
      <c r="S9" s="86"/>
      <c r="Y9" s="59"/>
      <c r="AC9" s="54"/>
    </row>
    <row r="10" spans="1:31">
      <c r="A10" s="65">
        <f>A3</f>
        <v>37257</v>
      </c>
      <c r="B10" s="66">
        <f>'Inputs-Summary'!$B$7</f>
        <v>3017157.2166295233</v>
      </c>
      <c r="C10" s="75"/>
      <c r="D10" s="67">
        <f t="shared" ref="D10:D73" si="1">B10+C10</f>
        <v>3017157.2166295233</v>
      </c>
      <c r="E10" s="56">
        <f t="shared" ref="E10:E73" si="2">IF(Z10=0,0,IF(AND(Z10=1,$H$3=1),D10*U10,IF($H$3=2,D10,"N/A")))</f>
        <v>93531873.715515226</v>
      </c>
      <c r="F10" s="56">
        <f t="shared" ref="F10:F73" ca="1" si="3">E10*Y10</f>
        <v>91670862.190742314</v>
      </c>
      <c r="G10" s="68">
        <f>VLOOKUP($A10,[0]!Table,MATCH(G$4,[0]!Curves,0))</f>
        <v>4.5780000000000003</v>
      </c>
      <c r="H10" s="69">
        <f>G10+$H$7</f>
        <v>4.5780000000000003</v>
      </c>
      <c r="I10" s="68">
        <f>'Inputs-Summary'!$B$16</f>
        <v>1.85</v>
      </c>
      <c r="J10" s="68">
        <f>VLOOKUP($A10,[0]!Table,MATCH(J$4,[0]!Curves,0))</f>
        <v>0</v>
      </c>
      <c r="K10" s="69">
        <f>J10+$K$7</f>
        <v>0</v>
      </c>
      <c r="L10" s="87">
        <f t="shared" ref="L10:L29" si="4">K10</f>
        <v>0</v>
      </c>
      <c r="M10" s="68">
        <f>VLOOKUP($A10,[0]!Table,MATCH(M$4,[0]!Curves,0))</f>
        <v>0</v>
      </c>
      <c r="N10" s="69">
        <f>M10+$N$7</f>
        <v>0</v>
      </c>
      <c r="O10" s="87">
        <f t="shared" ref="O10:O29" si="5">N10</f>
        <v>0</v>
      </c>
      <c r="P10" s="60"/>
      <c r="Q10" s="87">
        <f>IF($F$3=1,M10+J10+G10,J10+G10)</f>
        <v>4.5780000000000003</v>
      </c>
      <c r="R10" s="87">
        <f>IF($F$3=1,N10+K10+H10,K10+H10)</f>
        <v>4.5780000000000003</v>
      </c>
      <c r="S10" s="87">
        <f>IF($F$3=1,O10+L10+I10,L10+I10)</f>
        <v>1.85</v>
      </c>
      <c r="T10" s="70"/>
      <c r="U10" s="22">
        <f t="shared" ref="U10:U73" si="6">A11-A10</f>
        <v>31</v>
      </c>
      <c r="V10" s="71">
        <f>CHOOSE(F$3,A11+24,A10)</f>
        <v>37257</v>
      </c>
      <c r="W10" s="22">
        <f t="shared" ref="W10:W73" ca="1" si="7">V10-C$3</f>
        <v>193</v>
      </c>
      <c r="X10" s="68">
        <f>VLOOKUP($A10,[0]!Table,MATCH(X$4,[0]!Curves,0))</f>
        <v>3.8398591620578203E-2</v>
      </c>
      <c r="Y10" s="72">
        <f t="shared" ref="Y10:Y73" ca="1" si="8">1/(1+CHOOSE(F$3,(X11+($K$3/10000))/2,(X10+($K$3/10000))/2))^(2*W10/365.25)</f>
        <v>0.98010291624827994</v>
      </c>
      <c r="Z10" s="22">
        <f t="shared" ref="Z10:Z73" si="9">IF(AND(mthbeg&lt;=A10,mthend&gt;=A10),1,0)</f>
        <v>1</v>
      </c>
      <c r="AA10" s="22">
        <f t="shared" ref="AA10:AA73" si="10">U10*Z10</f>
        <v>31</v>
      </c>
      <c r="AC10" s="62">
        <f ca="1">F10*(H10-I10)</f>
        <v>250078112.05634505</v>
      </c>
      <c r="AD10" s="73"/>
      <c r="AE10" s="74"/>
    </row>
    <row r="11" spans="1:31">
      <c r="A11" s="65">
        <f t="shared" ref="A11:A74" si="11">EDATE(A10,1)</f>
        <v>37288</v>
      </c>
      <c r="B11" s="66">
        <f>'Inputs-Summary'!$B$7</f>
        <v>3017157.2166295233</v>
      </c>
      <c r="C11" s="75"/>
      <c r="D11" s="67">
        <f t="shared" si="1"/>
        <v>3017157.2166295233</v>
      </c>
      <c r="E11" s="56">
        <f t="shared" si="2"/>
        <v>0</v>
      </c>
      <c r="F11" s="56">
        <f t="shared" ca="1" si="3"/>
        <v>0</v>
      </c>
      <c r="G11" s="68">
        <f>VLOOKUP($A11,[0]!Table,MATCH(G$4,[0]!Curves,0))</f>
        <v>4.4349999999999996</v>
      </c>
      <c r="H11" s="69">
        <f>G11+$H$7</f>
        <v>4.4349999999999996</v>
      </c>
      <c r="I11" s="68">
        <f>'Inputs-Summary'!$B$16</f>
        <v>1.85</v>
      </c>
      <c r="J11" s="68">
        <f>VLOOKUP($A11,[0]!Table,MATCH(J$4,[0]!Curves,0))</f>
        <v>0</v>
      </c>
      <c r="K11" s="69">
        <f t="shared" ref="K11:K74" si="12">J11+$K$7</f>
        <v>0</v>
      </c>
      <c r="L11" s="87">
        <f t="shared" si="4"/>
        <v>0</v>
      </c>
      <c r="M11" s="68">
        <f>VLOOKUP($A11,[0]!Table,MATCH(M$4,[0]!Curves,0))</f>
        <v>0</v>
      </c>
      <c r="N11" s="69">
        <f t="shared" ref="N11:N74" si="13">M11+$N$7</f>
        <v>0</v>
      </c>
      <c r="O11" s="87">
        <f t="shared" si="5"/>
        <v>0</v>
      </c>
      <c r="P11" s="60"/>
      <c r="Q11" s="87">
        <f t="shared" ref="Q11:Q74" si="14">IF($F$3=1,M11+J11+G11,J11+G11)</f>
        <v>4.4349999999999996</v>
      </c>
      <c r="R11" s="87">
        <f t="shared" ref="R11:R74" si="15">IF($F$3=1,N11+K11+H11,K11+H11)</f>
        <v>4.4349999999999996</v>
      </c>
      <c r="S11" s="87">
        <f t="shared" ref="S11:S74" si="16">IF($F$3=1,O11+L11+I11,L11+I11)</f>
        <v>1.85</v>
      </c>
      <c r="T11" s="70"/>
      <c r="U11" s="22">
        <f t="shared" si="6"/>
        <v>28</v>
      </c>
      <c r="V11" s="71">
        <f t="shared" ref="V11:V73" si="17">CHOOSE(F$3,A12+24,A11)</f>
        <v>37288</v>
      </c>
      <c r="W11" s="22">
        <f t="shared" ca="1" si="7"/>
        <v>224</v>
      </c>
      <c r="X11" s="68">
        <f>VLOOKUP($A11,[0]!Table,MATCH(X$4,[0]!Curves,0))</f>
        <v>3.8246617764334398E-2</v>
      </c>
      <c r="Y11" s="72">
        <f t="shared" ca="1" si="8"/>
        <v>0.97703346606644748</v>
      </c>
      <c r="Z11" s="22">
        <f t="shared" si="9"/>
        <v>0</v>
      </c>
      <c r="AA11" s="22">
        <f t="shared" si="10"/>
        <v>0</v>
      </c>
      <c r="AC11" s="62">
        <f t="shared" ref="AC11:AC74" ca="1" si="18">F11*(H11-I11)</f>
        <v>0</v>
      </c>
      <c r="AD11" s="73"/>
      <c r="AE11" s="74"/>
    </row>
    <row r="12" spans="1:31">
      <c r="A12" s="65">
        <f t="shared" si="11"/>
        <v>37316</v>
      </c>
      <c r="B12" s="66">
        <f>'Inputs-Summary'!$B$7</f>
        <v>3017157.2166295233</v>
      </c>
      <c r="C12" s="75"/>
      <c r="D12" s="67">
        <f t="shared" si="1"/>
        <v>3017157.2166295233</v>
      </c>
      <c r="E12" s="56">
        <f t="shared" si="2"/>
        <v>0</v>
      </c>
      <c r="F12" s="56">
        <f t="shared" ca="1" si="3"/>
        <v>0</v>
      </c>
      <c r="G12" s="68">
        <f>VLOOKUP($A12,[0]!Table,MATCH(G$4,[0]!Curves,0))</f>
        <v>4.2249999999999996</v>
      </c>
      <c r="H12" s="69">
        <f t="shared" ref="H12:H75" si="19">G12+$H$7</f>
        <v>4.2249999999999996</v>
      </c>
      <c r="I12" s="68">
        <f>'Inputs-Summary'!$B$16</f>
        <v>1.85</v>
      </c>
      <c r="J12" s="68">
        <f>VLOOKUP($A12,[0]!Table,MATCH(J$4,[0]!Curves,0))</f>
        <v>0</v>
      </c>
      <c r="K12" s="69">
        <f t="shared" si="12"/>
        <v>0</v>
      </c>
      <c r="L12" s="87">
        <f t="shared" si="4"/>
        <v>0</v>
      </c>
      <c r="M12" s="68">
        <f>VLOOKUP($A12,[0]!Table,MATCH(M$4,[0]!Curves,0))</f>
        <v>0</v>
      </c>
      <c r="N12" s="69">
        <f t="shared" si="13"/>
        <v>0</v>
      </c>
      <c r="O12" s="87">
        <f t="shared" si="5"/>
        <v>0</v>
      </c>
      <c r="P12" s="60"/>
      <c r="Q12" s="87">
        <f t="shared" si="14"/>
        <v>4.2249999999999996</v>
      </c>
      <c r="R12" s="87">
        <f t="shared" si="15"/>
        <v>4.2249999999999996</v>
      </c>
      <c r="S12" s="87">
        <f t="shared" si="16"/>
        <v>1.85</v>
      </c>
      <c r="T12" s="70"/>
      <c r="U12" s="22">
        <f t="shared" si="6"/>
        <v>31</v>
      </c>
      <c r="V12" s="71">
        <f t="shared" si="17"/>
        <v>37316</v>
      </c>
      <c r="W12" s="22">
        <f t="shared" ca="1" si="7"/>
        <v>252</v>
      </c>
      <c r="X12" s="68">
        <f>VLOOKUP($A12,[0]!Table,MATCH(X$4,[0]!Curves,0))</f>
        <v>3.8109351062136199E-2</v>
      </c>
      <c r="Y12" s="72">
        <f t="shared" ca="1" si="8"/>
        <v>0.97429052578412434</v>
      </c>
      <c r="Z12" s="22">
        <f t="shared" si="9"/>
        <v>0</v>
      </c>
      <c r="AA12" s="22">
        <f t="shared" si="10"/>
        <v>0</v>
      </c>
      <c r="AC12" s="62">
        <f t="shared" ca="1" si="18"/>
        <v>0</v>
      </c>
      <c r="AD12" s="73"/>
      <c r="AE12" s="74"/>
    </row>
    <row r="13" spans="1:31">
      <c r="A13" s="65">
        <f t="shared" si="11"/>
        <v>37347</v>
      </c>
      <c r="B13" s="66">
        <f>'Inputs-Summary'!$B$7</f>
        <v>3017157.2166295233</v>
      </c>
      <c r="C13" s="75"/>
      <c r="D13" s="67">
        <f t="shared" si="1"/>
        <v>3017157.2166295233</v>
      </c>
      <c r="E13" s="56">
        <f t="shared" si="2"/>
        <v>0</v>
      </c>
      <c r="F13" s="56">
        <f t="shared" ca="1" si="3"/>
        <v>0</v>
      </c>
      <c r="G13" s="68">
        <f>VLOOKUP($A13,[0]!Table,MATCH(G$4,[0]!Curves,0))</f>
        <v>3.7770000000000001</v>
      </c>
      <c r="H13" s="69">
        <f t="shared" si="19"/>
        <v>3.7770000000000001</v>
      </c>
      <c r="I13" s="68">
        <f>'Inputs-Summary'!$B$16</f>
        <v>1.85</v>
      </c>
      <c r="J13" s="68">
        <f>VLOOKUP($A13,[0]!Table,MATCH(J$4,[0]!Curves,0))</f>
        <v>0</v>
      </c>
      <c r="K13" s="69">
        <f t="shared" si="12"/>
        <v>0</v>
      </c>
      <c r="L13" s="87">
        <f t="shared" si="4"/>
        <v>0</v>
      </c>
      <c r="M13" s="68">
        <f>VLOOKUP($A13,[0]!Table,MATCH(M$4,[0]!Curves,0))</f>
        <v>0</v>
      </c>
      <c r="N13" s="69">
        <f t="shared" si="13"/>
        <v>0</v>
      </c>
      <c r="O13" s="87">
        <f t="shared" si="5"/>
        <v>0</v>
      </c>
      <c r="P13" s="60"/>
      <c r="Q13" s="87">
        <f t="shared" si="14"/>
        <v>3.7770000000000001</v>
      </c>
      <c r="R13" s="87">
        <f t="shared" si="15"/>
        <v>3.7770000000000001</v>
      </c>
      <c r="S13" s="87">
        <f t="shared" si="16"/>
        <v>1.85</v>
      </c>
      <c r="T13" s="70"/>
      <c r="U13" s="22">
        <f t="shared" si="6"/>
        <v>30</v>
      </c>
      <c r="V13" s="71">
        <f t="shared" si="17"/>
        <v>37347</v>
      </c>
      <c r="W13" s="22">
        <f t="shared" ca="1" si="7"/>
        <v>283</v>
      </c>
      <c r="X13" s="68">
        <f>VLOOKUP($A13,[0]!Table,MATCH(X$4,[0]!Curves,0))</f>
        <v>3.8084035515629597E-2</v>
      </c>
      <c r="Y13" s="72">
        <f t="shared" ca="1" si="8"/>
        <v>0.9711925497626791</v>
      </c>
      <c r="Z13" s="22">
        <f t="shared" si="9"/>
        <v>0</v>
      </c>
      <c r="AA13" s="22">
        <f t="shared" si="10"/>
        <v>0</v>
      </c>
      <c r="AC13" s="62">
        <f t="shared" ca="1" si="18"/>
        <v>0</v>
      </c>
      <c r="AD13" s="73"/>
      <c r="AE13" s="74"/>
    </row>
    <row r="14" spans="1:31">
      <c r="A14" s="65">
        <f t="shared" si="11"/>
        <v>37377</v>
      </c>
      <c r="B14" s="66">
        <f>'Inputs-Summary'!$B$7</f>
        <v>3017157.2166295233</v>
      </c>
      <c r="C14" s="75"/>
      <c r="D14" s="67">
        <f t="shared" si="1"/>
        <v>3017157.2166295233</v>
      </c>
      <c r="E14" s="56">
        <f t="shared" si="2"/>
        <v>0</v>
      </c>
      <c r="F14" s="56">
        <f t="shared" ca="1" si="3"/>
        <v>0</v>
      </c>
      <c r="G14" s="68">
        <f>VLOOKUP($A14,[0]!Table,MATCH(G$4,[0]!Curves,0))</f>
        <v>3.7120000000000002</v>
      </c>
      <c r="H14" s="69">
        <f t="shared" si="19"/>
        <v>3.7120000000000002</v>
      </c>
      <c r="I14" s="68">
        <f>'Inputs-Summary'!$B$16</f>
        <v>1.85</v>
      </c>
      <c r="J14" s="68">
        <f>VLOOKUP($A14,[0]!Table,MATCH(J$4,[0]!Curves,0))</f>
        <v>0</v>
      </c>
      <c r="K14" s="69">
        <f t="shared" si="12"/>
        <v>0</v>
      </c>
      <c r="L14" s="87">
        <f t="shared" si="4"/>
        <v>0</v>
      </c>
      <c r="M14" s="68">
        <f>VLOOKUP($A14,[0]!Table,MATCH(M$4,[0]!Curves,0))</f>
        <v>0</v>
      </c>
      <c r="N14" s="69">
        <f t="shared" si="13"/>
        <v>0</v>
      </c>
      <c r="O14" s="87">
        <f t="shared" si="5"/>
        <v>0</v>
      </c>
      <c r="P14" s="60"/>
      <c r="Q14" s="87">
        <f t="shared" si="14"/>
        <v>3.7120000000000002</v>
      </c>
      <c r="R14" s="87">
        <f t="shared" si="15"/>
        <v>3.7120000000000002</v>
      </c>
      <c r="S14" s="87">
        <f t="shared" si="16"/>
        <v>1.85</v>
      </c>
      <c r="T14" s="70"/>
      <c r="U14" s="22">
        <f t="shared" si="6"/>
        <v>31</v>
      </c>
      <c r="V14" s="71">
        <f t="shared" si="17"/>
        <v>37377</v>
      </c>
      <c r="W14" s="22">
        <f t="shared" ca="1" si="7"/>
        <v>313</v>
      </c>
      <c r="X14" s="68">
        <f>VLOOKUP($A14,[0]!Table,MATCH(X$4,[0]!Curves,0))</f>
        <v>3.8223978415544903E-2</v>
      </c>
      <c r="Y14" s="72">
        <f t="shared" ca="1" si="8"/>
        <v>0.96807390028668017</v>
      </c>
      <c r="Z14" s="22">
        <f t="shared" si="9"/>
        <v>0</v>
      </c>
      <c r="AA14" s="22">
        <f t="shared" si="10"/>
        <v>0</v>
      </c>
      <c r="AC14" s="62">
        <f t="shared" ca="1" si="18"/>
        <v>0</v>
      </c>
      <c r="AD14" s="73"/>
      <c r="AE14" s="74"/>
    </row>
    <row r="15" spans="1:31">
      <c r="A15" s="65">
        <f t="shared" si="11"/>
        <v>37408</v>
      </c>
      <c r="B15" s="66">
        <f>'Inputs-Summary'!$B$7</f>
        <v>3017157.2166295233</v>
      </c>
      <c r="C15" s="75"/>
      <c r="D15" s="67">
        <f t="shared" si="1"/>
        <v>3017157.2166295233</v>
      </c>
      <c r="E15" s="56">
        <f t="shared" si="2"/>
        <v>0</v>
      </c>
      <c r="F15" s="56">
        <f t="shared" ca="1" si="3"/>
        <v>0</v>
      </c>
      <c r="G15" s="68">
        <f>VLOOKUP($A15,[0]!Table,MATCH(G$4,[0]!Curves,0))</f>
        <v>3.7570000000000001</v>
      </c>
      <c r="H15" s="69">
        <f t="shared" si="19"/>
        <v>3.7570000000000001</v>
      </c>
      <c r="I15" s="68">
        <f>'Inputs-Summary'!$B$16</f>
        <v>1.85</v>
      </c>
      <c r="J15" s="68">
        <f>VLOOKUP($A15,[0]!Table,MATCH(J$4,[0]!Curves,0))</f>
        <v>0</v>
      </c>
      <c r="K15" s="69">
        <f t="shared" si="12"/>
        <v>0</v>
      </c>
      <c r="L15" s="87">
        <f t="shared" si="4"/>
        <v>0</v>
      </c>
      <c r="M15" s="68">
        <f>VLOOKUP($A15,[0]!Table,MATCH(M$4,[0]!Curves,0))</f>
        <v>0</v>
      </c>
      <c r="N15" s="69">
        <f t="shared" si="13"/>
        <v>0</v>
      </c>
      <c r="O15" s="87">
        <f t="shared" si="5"/>
        <v>0</v>
      </c>
      <c r="P15" s="60"/>
      <c r="Q15" s="87">
        <f t="shared" si="14"/>
        <v>3.7570000000000001</v>
      </c>
      <c r="R15" s="87">
        <f t="shared" si="15"/>
        <v>3.7570000000000001</v>
      </c>
      <c r="S15" s="87">
        <f t="shared" si="16"/>
        <v>1.85</v>
      </c>
      <c r="T15" s="70"/>
      <c r="U15" s="22">
        <f t="shared" si="6"/>
        <v>30</v>
      </c>
      <c r="V15" s="71">
        <f t="shared" si="17"/>
        <v>37408</v>
      </c>
      <c r="W15" s="22">
        <f t="shared" ca="1" si="7"/>
        <v>344</v>
      </c>
      <c r="X15" s="68">
        <f>VLOOKUP($A15,[0]!Table,MATCH(X$4,[0]!Curves,0))</f>
        <v>3.83685860857002E-2</v>
      </c>
      <c r="Y15" s="72">
        <f t="shared" ca="1" si="8"/>
        <v>0.96483895953165433</v>
      </c>
      <c r="Z15" s="22">
        <f t="shared" si="9"/>
        <v>0</v>
      </c>
      <c r="AA15" s="22">
        <f t="shared" si="10"/>
        <v>0</v>
      </c>
      <c r="AC15" s="62">
        <f t="shared" ca="1" si="18"/>
        <v>0</v>
      </c>
      <c r="AD15" s="73"/>
      <c r="AE15" s="74"/>
    </row>
    <row r="16" spans="1:31">
      <c r="A16" s="65">
        <f t="shared" si="11"/>
        <v>37438</v>
      </c>
      <c r="B16" s="66">
        <f>'Inputs-Summary'!$B$7</f>
        <v>3017157.2166295233</v>
      </c>
      <c r="C16" s="75"/>
      <c r="D16" s="67">
        <f t="shared" si="1"/>
        <v>3017157.2166295233</v>
      </c>
      <c r="E16" s="56">
        <f t="shared" si="2"/>
        <v>0</v>
      </c>
      <c r="F16" s="56">
        <f t="shared" ca="1" si="3"/>
        <v>0</v>
      </c>
      <c r="G16" s="68">
        <f>VLOOKUP($A16,[0]!Table,MATCH(G$4,[0]!Curves,0))</f>
        <v>3.802</v>
      </c>
      <c r="H16" s="69">
        <f t="shared" si="19"/>
        <v>3.802</v>
      </c>
      <c r="I16" s="68">
        <f>'Inputs-Summary'!$B$16</f>
        <v>1.85</v>
      </c>
      <c r="J16" s="68">
        <f>VLOOKUP($A16,[0]!Table,MATCH(J$4,[0]!Curves,0))</f>
        <v>0</v>
      </c>
      <c r="K16" s="69">
        <f t="shared" si="12"/>
        <v>0</v>
      </c>
      <c r="L16" s="87">
        <f t="shared" si="4"/>
        <v>0</v>
      </c>
      <c r="M16" s="68">
        <f>VLOOKUP($A16,[0]!Table,MATCH(M$4,[0]!Curves,0))</f>
        <v>0</v>
      </c>
      <c r="N16" s="69">
        <f t="shared" si="13"/>
        <v>0</v>
      </c>
      <c r="O16" s="87">
        <f t="shared" si="5"/>
        <v>0</v>
      </c>
      <c r="P16" s="60"/>
      <c r="Q16" s="87">
        <f t="shared" si="14"/>
        <v>3.802</v>
      </c>
      <c r="R16" s="87">
        <f t="shared" si="15"/>
        <v>3.802</v>
      </c>
      <c r="S16" s="87">
        <f t="shared" si="16"/>
        <v>1.85</v>
      </c>
      <c r="T16" s="70"/>
      <c r="U16" s="22">
        <f t="shared" si="6"/>
        <v>31</v>
      </c>
      <c r="V16" s="71">
        <f t="shared" si="17"/>
        <v>37438</v>
      </c>
      <c r="W16" s="22">
        <f t="shared" ca="1" si="7"/>
        <v>374</v>
      </c>
      <c r="X16" s="68">
        <f>VLOOKUP($A16,[0]!Table,MATCH(X$4,[0]!Curves,0))</f>
        <v>3.8538987875551503E-2</v>
      </c>
      <c r="Y16" s="72">
        <f t="shared" ca="1" si="8"/>
        <v>0.96166719292133707</v>
      </c>
      <c r="Z16" s="22">
        <f t="shared" si="9"/>
        <v>0</v>
      </c>
      <c r="AA16" s="22">
        <f t="shared" si="10"/>
        <v>0</v>
      </c>
      <c r="AC16" s="62">
        <f t="shared" ca="1" si="18"/>
        <v>0</v>
      </c>
      <c r="AD16" s="73"/>
      <c r="AE16" s="74"/>
    </row>
    <row r="17" spans="1:31">
      <c r="A17" s="65">
        <f t="shared" si="11"/>
        <v>37469</v>
      </c>
      <c r="B17" s="66">
        <f>'Inputs-Summary'!$B$7</f>
        <v>3017157.2166295233</v>
      </c>
      <c r="C17" s="75"/>
      <c r="D17" s="67">
        <f t="shared" si="1"/>
        <v>3017157.2166295233</v>
      </c>
      <c r="E17" s="56">
        <f t="shared" si="2"/>
        <v>0</v>
      </c>
      <c r="F17" s="56">
        <f t="shared" ca="1" si="3"/>
        <v>0</v>
      </c>
      <c r="G17" s="68">
        <f>VLOOKUP($A17,[0]!Table,MATCH(G$4,[0]!Curves,0))</f>
        <v>3.8290000000000002</v>
      </c>
      <c r="H17" s="69">
        <f t="shared" si="19"/>
        <v>3.8290000000000002</v>
      </c>
      <c r="I17" s="68">
        <f>'Inputs-Summary'!$B$16</f>
        <v>1.85</v>
      </c>
      <c r="J17" s="68">
        <f>VLOOKUP($A17,[0]!Table,MATCH(J$4,[0]!Curves,0))</f>
        <v>0</v>
      </c>
      <c r="K17" s="69">
        <f t="shared" si="12"/>
        <v>0</v>
      </c>
      <c r="L17" s="87">
        <f t="shared" si="4"/>
        <v>0</v>
      </c>
      <c r="M17" s="68">
        <f>VLOOKUP($A17,[0]!Table,MATCH(M$4,[0]!Curves,0))</f>
        <v>0</v>
      </c>
      <c r="N17" s="69">
        <f t="shared" si="13"/>
        <v>0</v>
      </c>
      <c r="O17" s="87">
        <f t="shared" si="5"/>
        <v>0</v>
      </c>
      <c r="P17" s="60"/>
      <c r="Q17" s="87">
        <f t="shared" si="14"/>
        <v>3.8290000000000002</v>
      </c>
      <c r="R17" s="87">
        <f t="shared" si="15"/>
        <v>3.8290000000000002</v>
      </c>
      <c r="S17" s="87">
        <f t="shared" si="16"/>
        <v>1.85</v>
      </c>
      <c r="T17" s="70"/>
      <c r="U17" s="22">
        <f t="shared" si="6"/>
        <v>31</v>
      </c>
      <c r="V17" s="71">
        <f t="shared" si="17"/>
        <v>37469</v>
      </c>
      <c r="W17" s="22">
        <f t="shared" ca="1" si="7"/>
        <v>405</v>
      </c>
      <c r="X17" s="68">
        <f>VLOOKUP($A17,[0]!Table,MATCH(X$4,[0]!Curves,0))</f>
        <v>3.8764769138294006E-2</v>
      </c>
      <c r="Y17" s="72">
        <f t="shared" ca="1" si="8"/>
        <v>0.95832120873445603</v>
      </c>
      <c r="Z17" s="22">
        <f t="shared" si="9"/>
        <v>0</v>
      </c>
      <c r="AA17" s="22">
        <f t="shared" si="10"/>
        <v>0</v>
      </c>
      <c r="AC17" s="62">
        <f t="shared" ca="1" si="18"/>
        <v>0</v>
      </c>
      <c r="AD17" s="73"/>
      <c r="AE17" s="74"/>
    </row>
    <row r="18" spans="1:31">
      <c r="A18" s="65">
        <f t="shared" si="11"/>
        <v>37500</v>
      </c>
      <c r="B18" s="66">
        <f>'Inputs-Summary'!$B$7</f>
        <v>3017157.2166295233</v>
      </c>
      <c r="C18" s="75"/>
      <c r="D18" s="67">
        <f t="shared" si="1"/>
        <v>3017157.2166295233</v>
      </c>
      <c r="E18" s="56">
        <f t="shared" si="2"/>
        <v>0</v>
      </c>
      <c r="F18" s="56">
        <f t="shared" ca="1" si="3"/>
        <v>0</v>
      </c>
      <c r="G18" s="68">
        <f>VLOOKUP($A18,[0]!Table,MATCH(G$4,[0]!Curves,0))</f>
        <v>3.8420000000000001</v>
      </c>
      <c r="H18" s="69">
        <f t="shared" si="19"/>
        <v>3.8420000000000001</v>
      </c>
      <c r="I18" s="68">
        <f>'Inputs-Summary'!$B$16</f>
        <v>1.85</v>
      </c>
      <c r="J18" s="68">
        <f>VLOOKUP($A18,[0]!Table,MATCH(J$4,[0]!Curves,0))</f>
        <v>0</v>
      </c>
      <c r="K18" s="69">
        <f t="shared" si="12"/>
        <v>0</v>
      </c>
      <c r="L18" s="87">
        <f t="shared" si="4"/>
        <v>0</v>
      </c>
      <c r="M18" s="68">
        <f>VLOOKUP($A18,[0]!Table,MATCH(M$4,[0]!Curves,0))</f>
        <v>0</v>
      </c>
      <c r="N18" s="69">
        <f t="shared" si="13"/>
        <v>0</v>
      </c>
      <c r="O18" s="87">
        <f t="shared" si="5"/>
        <v>0</v>
      </c>
      <c r="P18" s="60"/>
      <c r="Q18" s="87">
        <f t="shared" si="14"/>
        <v>3.8420000000000001</v>
      </c>
      <c r="R18" s="87">
        <f t="shared" si="15"/>
        <v>3.8420000000000001</v>
      </c>
      <c r="S18" s="87">
        <f t="shared" si="16"/>
        <v>1.85</v>
      </c>
      <c r="T18" s="70"/>
      <c r="U18" s="22">
        <f t="shared" si="6"/>
        <v>30</v>
      </c>
      <c r="V18" s="71">
        <f t="shared" si="17"/>
        <v>37500</v>
      </c>
      <c r="W18" s="22">
        <f t="shared" ca="1" si="7"/>
        <v>436</v>
      </c>
      <c r="X18" s="68">
        <f>VLOOKUP($A18,[0]!Table,MATCH(X$4,[0]!Curves,0))</f>
        <v>3.8990550418151096E-2</v>
      </c>
      <c r="Y18" s="72">
        <f t="shared" ca="1" si="8"/>
        <v>0.95495098848960203</v>
      </c>
      <c r="Z18" s="22">
        <f t="shared" si="9"/>
        <v>0</v>
      </c>
      <c r="AA18" s="22">
        <f t="shared" si="10"/>
        <v>0</v>
      </c>
      <c r="AC18" s="62">
        <f t="shared" ca="1" si="18"/>
        <v>0</v>
      </c>
      <c r="AD18" s="73"/>
      <c r="AE18" s="74"/>
    </row>
    <row r="19" spans="1:31">
      <c r="A19" s="65">
        <f t="shared" si="11"/>
        <v>37530</v>
      </c>
      <c r="B19" s="66">
        <f>'Inputs-Summary'!$B$7</f>
        <v>3017157.2166295233</v>
      </c>
      <c r="C19" s="75"/>
      <c r="D19" s="67">
        <f t="shared" si="1"/>
        <v>3017157.2166295233</v>
      </c>
      <c r="E19" s="56">
        <f t="shared" si="2"/>
        <v>0</v>
      </c>
      <c r="F19" s="56">
        <f t="shared" ca="1" si="3"/>
        <v>0</v>
      </c>
      <c r="G19" s="68">
        <f>VLOOKUP($A19,[0]!Table,MATCH(G$4,[0]!Curves,0))</f>
        <v>3.8640000000000003</v>
      </c>
      <c r="H19" s="69">
        <f t="shared" si="19"/>
        <v>3.8640000000000003</v>
      </c>
      <c r="I19" s="68">
        <f>'Inputs-Summary'!$B$16</f>
        <v>1.85</v>
      </c>
      <c r="J19" s="68">
        <f>VLOOKUP($A19,[0]!Table,MATCH(J$4,[0]!Curves,0))</f>
        <v>0</v>
      </c>
      <c r="K19" s="69">
        <f t="shared" si="12"/>
        <v>0</v>
      </c>
      <c r="L19" s="87">
        <f t="shared" si="4"/>
        <v>0</v>
      </c>
      <c r="M19" s="68">
        <f>VLOOKUP($A19,[0]!Table,MATCH(M$4,[0]!Curves,0))</f>
        <v>0</v>
      </c>
      <c r="N19" s="69">
        <f t="shared" si="13"/>
        <v>0</v>
      </c>
      <c r="O19" s="87">
        <f t="shared" si="5"/>
        <v>0</v>
      </c>
      <c r="P19" s="60"/>
      <c r="Q19" s="87">
        <f t="shared" si="14"/>
        <v>3.8640000000000003</v>
      </c>
      <c r="R19" s="87">
        <f t="shared" si="15"/>
        <v>3.8640000000000003</v>
      </c>
      <c r="S19" s="87">
        <f t="shared" si="16"/>
        <v>1.85</v>
      </c>
      <c r="T19" s="70"/>
      <c r="U19" s="22">
        <f t="shared" si="6"/>
        <v>31</v>
      </c>
      <c r="V19" s="71">
        <f t="shared" si="17"/>
        <v>37530</v>
      </c>
      <c r="W19" s="22">
        <f t="shared" ca="1" si="7"/>
        <v>466</v>
      </c>
      <c r="X19" s="68">
        <f>VLOOKUP($A19,[0]!Table,MATCH(X$4,[0]!Curves,0))</f>
        <v>3.9266952839927399E-2</v>
      </c>
      <c r="Y19" s="72">
        <f t="shared" ca="1" si="8"/>
        <v>0.95159778236586867</v>
      </c>
      <c r="Z19" s="22">
        <f t="shared" si="9"/>
        <v>0</v>
      </c>
      <c r="AA19" s="22">
        <f t="shared" si="10"/>
        <v>0</v>
      </c>
      <c r="AC19" s="62">
        <f t="shared" ca="1" si="18"/>
        <v>0</v>
      </c>
      <c r="AD19" s="73"/>
      <c r="AE19" s="74"/>
    </row>
    <row r="20" spans="1:31">
      <c r="A20" s="65">
        <f t="shared" si="11"/>
        <v>37561</v>
      </c>
      <c r="B20" s="66">
        <f>'Inputs-Summary'!$B$7</f>
        <v>3017157.2166295233</v>
      </c>
      <c r="C20" s="75"/>
      <c r="D20" s="67">
        <f t="shared" si="1"/>
        <v>3017157.2166295233</v>
      </c>
      <c r="E20" s="56">
        <f t="shared" si="2"/>
        <v>0</v>
      </c>
      <c r="F20" s="56">
        <f t="shared" ca="1" si="3"/>
        <v>0</v>
      </c>
      <c r="G20" s="68">
        <f>VLOOKUP($A20,[0]!Table,MATCH(G$4,[0]!Curves,0))</f>
        <v>4.0040000000000004</v>
      </c>
      <c r="H20" s="69">
        <f t="shared" si="19"/>
        <v>4.0040000000000004</v>
      </c>
      <c r="I20" s="68">
        <f>'Inputs-Summary'!$B$16</f>
        <v>1.85</v>
      </c>
      <c r="J20" s="68">
        <f>VLOOKUP($A20,[0]!Table,MATCH(J$4,[0]!Curves,0))</f>
        <v>0</v>
      </c>
      <c r="K20" s="69">
        <f t="shared" si="12"/>
        <v>0</v>
      </c>
      <c r="L20" s="87">
        <f t="shared" si="4"/>
        <v>0</v>
      </c>
      <c r="M20" s="68">
        <f>VLOOKUP($A20,[0]!Table,MATCH(M$4,[0]!Curves,0))</f>
        <v>0</v>
      </c>
      <c r="N20" s="69">
        <f t="shared" si="13"/>
        <v>0</v>
      </c>
      <c r="O20" s="87">
        <f t="shared" si="5"/>
        <v>0</v>
      </c>
      <c r="P20" s="60"/>
      <c r="Q20" s="87">
        <f t="shared" si="14"/>
        <v>4.0040000000000004</v>
      </c>
      <c r="R20" s="87">
        <f t="shared" si="15"/>
        <v>4.0040000000000004</v>
      </c>
      <c r="S20" s="87">
        <f t="shared" si="16"/>
        <v>1.85</v>
      </c>
      <c r="T20" s="70"/>
      <c r="U20" s="22">
        <f t="shared" si="6"/>
        <v>30</v>
      </c>
      <c r="V20" s="71">
        <f t="shared" si="17"/>
        <v>37561</v>
      </c>
      <c r="W20" s="22">
        <f t="shared" ca="1" si="7"/>
        <v>497</v>
      </c>
      <c r="X20" s="68">
        <f>VLOOKUP($A20,[0]!Table,MATCH(X$4,[0]!Curves,0))</f>
        <v>3.9635210727070602E-2</v>
      </c>
      <c r="Y20" s="72">
        <f t="shared" ca="1" si="8"/>
        <v>0.94799632330507699</v>
      </c>
      <c r="Z20" s="22">
        <f t="shared" si="9"/>
        <v>0</v>
      </c>
      <c r="AA20" s="22">
        <f t="shared" si="10"/>
        <v>0</v>
      </c>
      <c r="AC20" s="62">
        <f t="shared" ca="1" si="18"/>
        <v>0</v>
      </c>
      <c r="AD20" s="73"/>
      <c r="AE20" s="74"/>
    </row>
    <row r="21" spans="1:31">
      <c r="A21" s="65">
        <f t="shared" si="11"/>
        <v>37591</v>
      </c>
      <c r="B21" s="66">
        <f>'Inputs-Summary'!$B$7</f>
        <v>3017157.2166295233</v>
      </c>
      <c r="C21" s="75"/>
      <c r="D21" s="67">
        <f t="shared" si="1"/>
        <v>3017157.2166295233</v>
      </c>
      <c r="E21" s="56">
        <f t="shared" si="2"/>
        <v>0</v>
      </c>
      <c r="F21" s="56">
        <f t="shared" ca="1" si="3"/>
        <v>0</v>
      </c>
      <c r="G21" s="68">
        <f>VLOOKUP($A21,[0]!Table,MATCH(G$4,[0]!Curves,0))</f>
        <v>4.1420000000000003</v>
      </c>
      <c r="H21" s="69">
        <f t="shared" si="19"/>
        <v>4.1420000000000003</v>
      </c>
      <c r="I21" s="68">
        <f>'Inputs-Summary'!$B$16</f>
        <v>1.85</v>
      </c>
      <c r="J21" s="68">
        <f>VLOOKUP($A21,[0]!Table,MATCH(J$4,[0]!Curves,0))</f>
        <v>0</v>
      </c>
      <c r="K21" s="69">
        <f t="shared" si="12"/>
        <v>0</v>
      </c>
      <c r="L21" s="87">
        <f t="shared" si="4"/>
        <v>0</v>
      </c>
      <c r="M21" s="68">
        <f>VLOOKUP($A21,[0]!Table,MATCH(M$4,[0]!Curves,0))</f>
        <v>0</v>
      </c>
      <c r="N21" s="69">
        <f t="shared" si="13"/>
        <v>0</v>
      </c>
      <c r="O21" s="87">
        <f t="shared" si="5"/>
        <v>0</v>
      </c>
      <c r="P21" s="60"/>
      <c r="Q21" s="87">
        <f t="shared" si="14"/>
        <v>4.1420000000000003</v>
      </c>
      <c r="R21" s="87">
        <f t="shared" si="15"/>
        <v>4.1420000000000003</v>
      </c>
      <c r="S21" s="87">
        <f t="shared" si="16"/>
        <v>1.85</v>
      </c>
      <c r="T21" s="70"/>
      <c r="U21" s="22">
        <f t="shared" si="6"/>
        <v>31</v>
      </c>
      <c r="V21" s="71">
        <f t="shared" si="17"/>
        <v>37591</v>
      </c>
      <c r="W21" s="22">
        <f t="shared" ca="1" si="7"/>
        <v>527</v>
      </c>
      <c r="X21" s="68">
        <f>VLOOKUP($A21,[0]!Table,MATCH(X$4,[0]!Curves,0))</f>
        <v>3.9991589370862397E-2</v>
      </c>
      <c r="Y21" s="72">
        <f t="shared" ca="1" si="8"/>
        <v>0.94446897571660759</v>
      </c>
      <c r="Z21" s="22">
        <f t="shared" si="9"/>
        <v>0</v>
      </c>
      <c r="AA21" s="22">
        <f t="shared" si="10"/>
        <v>0</v>
      </c>
      <c r="AC21" s="62">
        <f t="shared" ca="1" si="18"/>
        <v>0</v>
      </c>
      <c r="AD21" s="73"/>
      <c r="AE21" s="74"/>
    </row>
    <row r="22" spans="1:31">
      <c r="A22" s="65">
        <f t="shared" si="11"/>
        <v>37622</v>
      </c>
      <c r="B22" s="66">
        <f>'Inputs-Summary'!$B$7</f>
        <v>3017157.2166295233</v>
      </c>
      <c r="C22" s="75"/>
      <c r="D22" s="67">
        <f t="shared" si="1"/>
        <v>3017157.2166295233</v>
      </c>
      <c r="E22" s="56">
        <f t="shared" si="2"/>
        <v>0</v>
      </c>
      <c r="F22" s="56">
        <f t="shared" ca="1" si="3"/>
        <v>0</v>
      </c>
      <c r="G22" s="68">
        <f>VLOOKUP($A22,[0]!Table,MATCH(G$4,[0]!Curves,0))</f>
        <v>4.202</v>
      </c>
      <c r="H22" s="69">
        <f t="shared" si="19"/>
        <v>4.202</v>
      </c>
      <c r="I22" s="68">
        <f>'Inputs-Summary'!$B$16</f>
        <v>1.85</v>
      </c>
      <c r="J22" s="68">
        <f>VLOOKUP($A22,[0]!Table,MATCH(J$4,[0]!Curves,0))</f>
        <v>0</v>
      </c>
      <c r="K22" s="69">
        <f t="shared" si="12"/>
        <v>0</v>
      </c>
      <c r="L22" s="87">
        <f t="shared" si="4"/>
        <v>0</v>
      </c>
      <c r="M22" s="68">
        <f>VLOOKUP($A22,[0]!Table,MATCH(M$4,[0]!Curves,0))</f>
        <v>0</v>
      </c>
      <c r="N22" s="69">
        <f t="shared" si="13"/>
        <v>0</v>
      </c>
      <c r="O22" s="87">
        <f t="shared" si="5"/>
        <v>0</v>
      </c>
      <c r="P22" s="60"/>
      <c r="Q22" s="87">
        <f t="shared" si="14"/>
        <v>4.202</v>
      </c>
      <c r="R22" s="87">
        <f t="shared" si="15"/>
        <v>4.202</v>
      </c>
      <c r="S22" s="87">
        <f t="shared" si="16"/>
        <v>1.85</v>
      </c>
      <c r="T22" s="70"/>
      <c r="U22" s="22">
        <f t="shared" si="6"/>
        <v>31</v>
      </c>
      <c r="V22" s="71">
        <f t="shared" si="17"/>
        <v>37622</v>
      </c>
      <c r="W22" s="22">
        <f t="shared" ca="1" si="7"/>
        <v>558</v>
      </c>
      <c r="X22" s="68">
        <f>VLOOKUP($A22,[0]!Table,MATCH(X$4,[0]!Curves,0))</f>
        <v>4.0395065978792805E-2</v>
      </c>
      <c r="Y22" s="72">
        <f t="shared" ca="1" si="8"/>
        <v>0.94073158199649232</v>
      </c>
      <c r="Z22" s="22">
        <f t="shared" si="9"/>
        <v>0</v>
      </c>
      <c r="AA22" s="22">
        <f t="shared" si="10"/>
        <v>0</v>
      </c>
      <c r="AC22" s="62">
        <f t="shared" ca="1" si="18"/>
        <v>0</v>
      </c>
      <c r="AD22" s="73"/>
      <c r="AE22" s="74"/>
    </row>
    <row r="23" spans="1:31">
      <c r="A23" s="65">
        <f t="shared" si="11"/>
        <v>37653</v>
      </c>
      <c r="B23" s="66">
        <f>'Inputs-Summary'!$B$7</f>
        <v>3017157.2166295233</v>
      </c>
      <c r="C23" s="75"/>
      <c r="D23" s="67">
        <f t="shared" si="1"/>
        <v>3017157.2166295233</v>
      </c>
      <c r="E23" s="56">
        <f t="shared" si="2"/>
        <v>0</v>
      </c>
      <c r="F23" s="56">
        <f t="shared" ca="1" si="3"/>
        <v>0</v>
      </c>
      <c r="G23" s="68">
        <f>VLOOKUP($A23,[0]!Table,MATCH(G$4,[0]!Curves,0))</f>
        <v>4.085</v>
      </c>
      <c r="H23" s="69">
        <f t="shared" si="19"/>
        <v>4.085</v>
      </c>
      <c r="I23" s="68">
        <f>'Inputs-Summary'!$B$16</f>
        <v>1.85</v>
      </c>
      <c r="J23" s="68">
        <f>VLOOKUP($A23,[0]!Table,MATCH(J$4,[0]!Curves,0))</f>
        <v>0</v>
      </c>
      <c r="K23" s="69">
        <f t="shared" si="12"/>
        <v>0</v>
      </c>
      <c r="L23" s="87">
        <f t="shared" si="4"/>
        <v>0</v>
      </c>
      <c r="M23" s="68">
        <f>VLOOKUP($A23,[0]!Table,MATCH(M$4,[0]!Curves,0))</f>
        <v>0</v>
      </c>
      <c r="N23" s="69">
        <f t="shared" si="13"/>
        <v>0</v>
      </c>
      <c r="O23" s="87">
        <f t="shared" si="5"/>
        <v>0</v>
      </c>
      <c r="P23" s="60"/>
      <c r="Q23" s="87">
        <f t="shared" si="14"/>
        <v>4.085</v>
      </c>
      <c r="R23" s="87">
        <f t="shared" si="15"/>
        <v>4.085</v>
      </c>
      <c r="S23" s="87">
        <f t="shared" si="16"/>
        <v>1.85</v>
      </c>
      <c r="T23" s="70"/>
      <c r="U23" s="22">
        <f t="shared" si="6"/>
        <v>28</v>
      </c>
      <c r="V23" s="71">
        <f t="shared" si="17"/>
        <v>37653</v>
      </c>
      <c r="W23" s="22">
        <f t="shared" ca="1" si="7"/>
        <v>589</v>
      </c>
      <c r="X23" s="68">
        <f>VLOOKUP($A23,[0]!Table,MATCH(X$4,[0]!Curves,0))</f>
        <v>4.0841308128476403E-2</v>
      </c>
      <c r="Y23" s="72">
        <f t="shared" ca="1" si="8"/>
        <v>0.93688286706039992</v>
      </c>
      <c r="Z23" s="22">
        <f t="shared" si="9"/>
        <v>0</v>
      </c>
      <c r="AA23" s="22">
        <f t="shared" si="10"/>
        <v>0</v>
      </c>
      <c r="AC23" s="62">
        <f t="shared" ca="1" si="18"/>
        <v>0</v>
      </c>
      <c r="AD23" s="73"/>
      <c r="AE23" s="74"/>
    </row>
    <row r="24" spans="1:31">
      <c r="A24" s="65">
        <f t="shared" si="11"/>
        <v>37681</v>
      </c>
      <c r="B24" s="66">
        <f>'Inputs-Summary'!$B$7</f>
        <v>3017157.2166295233</v>
      </c>
      <c r="C24" s="75"/>
      <c r="D24" s="67">
        <f t="shared" si="1"/>
        <v>3017157.2166295233</v>
      </c>
      <c r="E24" s="56">
        <f t="shared" si="2"/>
        <v>0</v>
      </c>
      <c r="F24" s="56">
        <f t="shared" ca="1" si="3"/>
        <v>0</v>
      </c>
      <c r="G24" s="68">
        <f>VLOOKUP($A24,[0]!Table,MATCH(G$4,[0]!Curves,0))</f>
        <v>3.9390000000000001</v>
      </c>
      <c r="H24" s="69">
        <f t="shared" si="19"/>
        <v>3.9390000000000001</v>
      </c>
      <c r="I24" s="68">
        <f>'Inputs-Summary'!$B$16</f>
        <v>1.85</v>
      </c>
      <c r="J24" s="68">
        <f>VLOOKUP($A24,[0]!Table,MATCH(J$4,[0]!Curves,0))</f>
        <v>0</v>
      </c>
      <c r="K24" s="69">
        <f t="shared" si="12"/>
        <v>0</v>
      </c>
      <c r="L24" s="87">
        <f t="shared" si="4"/>
        <v>0</v>
      </c>
      <c r="M24" s="68">
        <f>VLOOKUP($A24,[0]!Table,MATCH(M$4,[0]!Curves,0))</f>
        <v>0</v>
      </c>
      <c r="N24" s="69">
        <f t="shared" si="13"/>
        <v>0</v>
      </c>
      <c r="O24" s="87">
        <f t="shared" si="5"/>
        <v>0</v>
      </c>
      <c r="P24" s="60"/>
      <c r="Q24" s="87">
        <f t="shared" si="14"/>
        <v>3.9390000000000001</v>
      </c>
      <c r="R24" s="87">
        <f t="shared" si="15"/>
        <v>3.9390000000000001</v>
      </c>
      <c r="S24" s="87">
        <f t="shared" si="16"/>
        <v>1.85</v>
      </c>
      <c r="T24" s="70"/>
      <c r="U24" s="22">
        <f t="shared" si="6"/>
        <v>31</v>
      </c>
      <c r="V24" s="71">
        <f t="shared" si="17"/>
        <v>37681</v>
      </c>
      <c r="W24" s="22">
        <f t="shared" ca="1" si="7"/>
        <v>617</v>
      </c>
      <c r="X24" s="68">
        <f>VLOOKUP($A24,[0]!Table,MATCH(X$4,[0]!Curves,0))</f>
        <v>4.1244365611400997E-2</v>
      </c>
      <c r="Y24" s="72">
        <f t="shared" ca="1" si="8"/>
        <v>0.93336071281220812</v>
      </c>
      <c r="Z24" s="22">
        <f t="shared" si="9"/>
        <v>0</v>
      </c>
      <c r="AA24" s="22">
        <f t="shared" si="10"/>
        <v>0</v>
      </c>
      <c r="AC24" s="62">
        <f t="shared" ca="1" si="18"/>
        <v>0</v>
      </c>
      <c r="AD24" s="73"/>
      <c r="AE24" s="74"/>
    </row>
    <row r="25" spans="1:31">
      <c r="A25" s="65">
        <f t="shared" si="11"/>
        <v>37712</v>
      </c>
      <c r="B25" s="66">
        <f>'Inputs-Summary'!$B$7</f>
        <v>3017157.2166295233</v>
      </c>
      <c r="C25" s="75"/>
      <c r="D25" s="67">
        <f t="shared" si="1"/>
        <v>3017157.2166295233</v>
      </c>
      <c r="E25" s="56">
        <f t="shared" si="2"/>
        <v>0</v>
      </c>
      <c r="F25" s="56">
        <f t="shared" ca="1" si="3"/>
        <v>0</v>
      </c>
      <c r="G25" s="68">
        <f>VLOOKUP($A25,[0]!Table,MATCH(G$4,[0]!Curves,0))</f>
        <v>3.6240000000000001</v>
      </c>
      <c r="H25" s="69">
        <f t="shared" si="19"/>
        <v>3.6240000000000001</v>
      </c>
      <c r="I25" s="68">
        <f>'Inputs-Summary'!$B$16</f>
        <v>1.85</v>
      </c>
      <c r="J25" s="68">
        <f>VLOOKUP($A25,[0]!Table,MATCH(J$4,[0]!Curves,0))</f>
        <v>0</v>
      </c>
      <c r="K25" s="69">
        <f t="shared" si="12"/>
        <v>0</v>
      </c>
      <c r="L25" s="87">
        <f t="shared" si="4"/>
        <v>0</v>
      </c>
      <c r="M25" s="68">
        <f>VLOOKUP($A25,[0]!Table,MATCH(M$4,[0]!Curves,0))</f>
        <v>0</v>
      </c>
      <c r="N25" s="69">
        <f t="shared" si="13"/>
        <v>0</v>
      </c>
      <c r="O25" s="87">
        <f t="shared" si="5"/>
        <v>0</v>
      </c>
      <c r="P25" s="60"/>
      <c r="Q25" s="87">
        <f t="shared" si="14"/>
        <v>3.6240000000000001</v>
      </c>
      <c r="R25" s="87">
        <f t="shared" si="15"/>
        <v>3.6240000000000001</v>
      </c>
      <c r="S25" s="87">
        <f t="shared" si="16"/>
        <v>1.85</v>
      </c>
      <c r="T25" s="70"/>
      <c r="U25" s="22">
        <f t="shared" si="6"/>
        <v>30</v>
      </c>
      <c r="V25" s="71">
        <f t="shared" si="17"/>
        <v>37712</v>
      </c>
      <c r="W25" s="22">
        <f t="shared" ca="1" si="7"/>
        <v>648</v>
      </c>
      <c r="X25" s="68">
        <f>VLOOKUP($A25,[0]!Table,MATCH(X$4,[0]!Curves,0))</f>
        <v>4.1717800305580297E-2</v>
      </c>
      <c r="Y25" s="72">
        <f t="shared" ca="1" si="8"/>
        <v>0.92936720777515969</v>
      </c>
      <c r="Z25" s="22">
        <f t="shared" si="9"/>
        <v>0</v>
      </c>
      <c r="AA25" s="22">
        <f t="shared" si="10"/>
        <v>0</v>
      </c>
      <c r="AC25" s="62">
        <f t="shared" ca="1" si="18"/>
        <v>0</v>
      </c>
      <c r="AD25" s="73"/>
      <c r="AE25" s="74"/>
    </row>
    <row r="26" spans="1:31">
      <c r="A26" s="65">
        <f t="shared" si="11"/>
        <v>37742</v>
      </c>
      <c r="B26" s="66">
        <f>'Inputs-Summary'!$B$7</f>
        <v>3017157.2166295233</v>
      </c>
      <c r="C26" s="75"/>
      <c r="D26" s="67">
        <f t="shared" si="1"/>
        <v>3017157.2166295233</v>
      </c>
      <c r="E26" s="56">
        <f t="shared" si="2"/>
        <v>0</v>
      </c>
      <c r="F26" s="56">
        <f t="shared" ca="1" si="3"/>
        <v>0</v>
      </c>
      <c r="G26" s="68">
        <f>VLOOKUP($A26,[0]!Table,MATCH(G$4,[0]!Curves,0))</f>
        <v>3.5990000000000002</v>
      </c>
      <c r="H26" s="69">
        <f t="shared" si="19"/>
        <v>3.5990000000000002</v>
      </c>
      <c r="I26" s="68">
        <f>'Inputs-Summary'!$B$16</f>
        <v>1.85</v>
      </c>
      <c r="J26" s="68">
        <f>VLOOKUP($A26,[0]!Table,MATCH(J$4,[0]!Curves,0))</f>
        <v>0</v>
      </c>
      <c r="K26" s="69">
        <f t="shared" si="12"/>
        <v>0</v>
      </c>
      <c r="L26" s="87">
        <f t="shared" si="4"/>
        <v>0</v>
      </c>
      <c r="M26" s="68">
        <f>VLOOKUP($A26,[0]!Table,MATCH(M$4,[0]!Curves,0))</f>
        <v>0</v>
      </c>
      <c r="N26" s="69">
        <f t="shared" si="13"/>
        <v>0</v>
      </c>
      <c r="O26" s="87">
        <f t="shared" si="5"/>
        <v>0</v>
      </c>
      <c r="P26" s="60"/>
      <c r="Q26" s="87">
        <f t="shared" si="14"/>
        <v>3.5990000000000002</v>
      </c>
      <c r="R26" s="87">
        <f t="shared" si="15"/>
        <v>3.5990000000000002</v>
      </c>
      <c r="S26" s="87">
        <f t="shared" si="16"/>
        <v>1.85</v>
      </c>
      <c r="T26" s="70"/>
      <c r="U26" s="22">
        <f t="shared" si="6"/>
        <v>31</v>
      </c>
      <c r="V26" s="71">
        <f t="shared" si="17"/>
        <v>37742</v>
      </c>
      <c r="W26" s="22">
        <f t="shared" ca="1" si="7"/>
        <v>678</v>
      </c>
      <c r="X26" s="68">
        <f>VLOOKUP($A26,[0]!Table,MATCH(X$4,[0]!Curves,0))</f>
        <v>4.2201763420519199E-2</v>
      </c>
      <c r="Y26" s="72">
        <f t="shared" ca="1" si="8"/>
        <v>0.92540618892901871</v>
      </c>
      <c r="Z26" s="22">
        <f t="shared" si="9"/>
        <v>0</v>
      </c>
      <c r="AA26" s="22">
        <f t="shared" si="10"/>
        <v>0</v>
      </c>
      <c r="AC26" s="62">
        <f t="shared" ca="1" si="18"/>
        <v>0</v>
      </c>
      <c r="AD26" s="73"/>
      <c r="AE26" s="74"/>
    </row>
    <row r="27" spans="1:31">
      <c r="A27" s="65">
        <f t="shared" si="11"/>
        <v>37773</v>
      </c>
      <c r="B27" s="66">
        <f>'Inputs-Summary'!$B$7</f>
        <v>3017157.2166295233</v>
      </c>
      <c r="C27" s="75"/>
      <c r="D27" s="67">
        <f t="shared" si="1"/>
        <v>3017157.2166295233</v>
      </c>
      <c r="E27" s="56">
        <f t="shared" si="2"/>
        <v>0</v>
      </c>
      <c r="F27" s="56">
        <f t="shared" ca="1" si="3"/>
        <v>0</v>
      </c>
      <c r="G27" s="68">
        <f>VLOOKUP($A27,[0]!Table,MATCH(G$4,[0]!Curves,0))</f>
        <v>3.6390000000000002</v>
      </c>
      <c r="H27" s="69">
        <f t="shared" si="19"/>
        <v>3.6390000000000002</v>
      </c>
      <c r="I27" s="68">
        <f>'Inputs-Summary'!$B$16</f>
        <v>1.85</v>
      </c>
      <c r="J27" s="68">
        <f>VLOOKUP($A27,[0]!Table,MATCH(J$4,[0]!Curves,0))</f>
        <v>0</v>
      </c>
      <c r="K27" s="69">
        <f t="shared" si="12"/>
        <v>0</v>
      </c>
      <c r="L27" s="87">
        <f t="shared" si="4"/>
        <v>0</v>
      </c>
      <c r="M27" s="68">
        <f>VLOOKUP($A27,[0]!Table,MATCH(M$4,[0]!Curves,0))</f>
        <v>0</v>
      </c>
      <c r="N27" s="69">
        <f t="shared" si="13"/>
        <v>0</v>
      </c>
      <c r="O27" s="87">
        <f t="shared" si="5"/>
        <v>0</v>
      </c>
      <c r="P27" s="60"/>
      <c r="Q27" s="87">
        <f t="shared" si="14"/>
        <v>3.6390000000000002</v>
      </c>
      <c r="R27" s="87">
        <f t="shared" si="15"/>
        <v>3.6390000000000002</v>
      </c>
      <c r="S27" s="87">
        <f t="shared" si="16"/>
        <v>1.85</v>
      </c>
      <c r="T27" s="70"/>
      <c r="U27" s="22">
        <f t="shared" si="6"/>
        <v>30</v>
      </c>
      <c r="V27" s="71">
        <f t="shared" si="17"/>
        <v>37773</v>
      </c>
      <c r="W27" s="22">
        <f t="shared" ca="1" si="7"/>
        <v>709</v>
      </c>
      <c r="X27" s="68">
        <f>VLOOKUP($A27,[0]!Table,MATCH(X$4,[0]!Curves,0))</f>
        <v>4.2701858721759099E-2</v>
      </c>
      <c r="Y27" s="72">
        <f t="shared" ca="1" si="8"/>
        <v>0.92125571616407498</v>
      </c>
      <c r="Z27" s="22">
        <f t="shared" si="9"/>
        <v>0</v>
      </c>
      <c r="AA27" s="22">
        <f t="shared" si="10"/>
        <v>0</v>
      </c>
      <c r="AC27" s="62">
        <f t="shared" ca="1" si="18"/>
        <v>0</v>
      </c>
      <c r="AD27" s="73"/>
      <c r="AE27" s="74"/>
    </row>
    <row r="28" spans="1:31">
      <c r="A28" s="65">
        <f t="shared" si="11"/>
        <v>37803</v>
      </c>
      <c r="B28" s="66">
        <f>'Inputs-Summary'!$B$7</f>
        <v>3017157.2166295233</v>
      </c>
      <c r="C28" s="75"/>
      <c r="D28" s="67">
        <f t="shared" si="1"/>
        <v>3017157.2166295233</v>
      </c>
      <c r="E28" s="56">
        <f t="shared" si="2"/>
        <v>0</v>
      </c>
      <c r="F28" s="56">
        <f t="shared" ca="1" si="3"/>
        <v>0</v>
      </c>
      <c r="G28" s="68">
        <f>VLOOKUP($A28,[0]!Table,MATCH(G$4,[0]!Curves,0))</f>
        <v>3.6860000000000004</v>
      </c>
      <c r="H28" s="69">
        <f t="shared" si="19"/>
        <v>3.6860000000000004</v>
      </c>
      <c r="I28" s="68">
        <f>'Inputs-Summary'!$B$16</f>
        <v>1.85</v>
      </c>
      <c r="J28" s="68">
        <f>VLOOKUP($A28,[0]!Table,MATCH(J$4,[0]!Curves,0))</f>
        <v>0</v>
      </c>
      <c r="K28" s="69">
        <f t="shared" si="12"/>
        <v>0</v>
      </c>
      <c r="L28" s="87">
        <f t="shared" si="4"/>
        <v>0</v>
      </c>
      <c r="M28" s="68">
        <f>VLOOKUP($A28,[0]!Table,MATCH(M$4,[0]!Curves,0))</f>
        <v>0</v>
      </c>
      <c r="N28" s="69">
        <f t="shared" si="13"/>
        <v>0</v>
      </c>
      <c r="O28" s="87">
        <f t="shared" si="5"/>
        <v>0</v>
      </c>
      <c r="P28" s="60"/>
      <c r="Q28" s="87">
        <f t="shared" si="14"/>
        <v>3.6860000000000004</v>
      </c>
      <c r="R28" s="87">
        <f t="shared" si="15"/>
        <v>3.6860000000000004</v>
      </c>
      <c r="S28" s="87">
        <f t="shared" si="16"/>
        <v>1.85</v>
      </c>
      <c r="T28" s="70"/>
      <c r="U28" s="22">
        <f t="shared" si="6"/>
        <v>31</v>
      </c>
      <c r="V28" s="71">
        <f t="shared" si="17"/>
        <v>37803</v>
      </c>
      <c r="W28" s="22">
        <f t="shared" ca="1" si="7"/>
        <v>739</v>
      </c>
      <c r="X28" s="68">
        <f>VLOOKUP($A28,[0]!Table,MATCH(X$4,[0]!Curves,0))</f>
        <v>4.3171728906381102E-2</v>
      </c>
      <c r="Y28" s="72">
        <f t="shared" ca="1" si="8"/>
        <v>0.91721007195322479</v>
      </c>
      <c r="Z28" s="22">
        <f t="shared" si="9"/>
        <v>0</v>
      </c>
      <c r="AA28" s="22">
        <f t="shared" si="10"/>
        <v>0</v>
      </c>
      <c r="AC28" s="62">
        <f t="shared" ca="1" si="18"/>
        <v>0</v>
      </c>
      <c r="AD28" s="73"/>
      <c r="AE28" s="74"/>
    </row>
    <row r="29" spans="1:31">
      <c r="A29" s="65">
        <f t="shared" si="11"/>
        <v>37834</v>
      </c>
      <c r="B29" s="66">
        <f>'Inputs-Summary'!$B$7</f>
        <v>3017157.2166295233</v>
      </c>
      <c r="C29" s="75"/>
      <c r="D29" s="67">
        <f t="shared" si="1"/>
        <v>3017157.2166295233</v>
      </c>
      <c r="E29" s="56">
        <f t="shared" si="2"/>
        <v>0</v>
      </c>
      <c r="F29" s="56">
        <f t="shared" ca="1" si="3"/>
        <v>0</v>
      </c>
      <c r="G29" s="68">
        <f>VLOOKUP($A29,[0]!Table,MATCH(G$4,[0]!Curves,0))</f>
        <v>3.714</v>
      </c>
      <c r="H29" s="69">
        <f t="shared" si="19"/>
        <v>3.714</v>
      </c>
      <c r="I29" s="68">
        <f>'Inputs-Summary'!$B$16</f>
        <v>1.85</v>
      </c>
      <c r="J29" s="68">
        <f>VLOOKUP($A29,[0]!Table,MATCH(J$4,[0]!Curves,0))</f>
        <v>0</v>
      </c>
      <c r="K29" s="69">
        <f t="shared" si="12"/>
        <v>0</v>
      </c>
      <c r="L29" s="87">
        <f t="shared" si="4"/>
        <v>0</v>
      </c>
      <c r="M29" s="68">
        <f>VLOOKUP($A29,[0]!Table,MATCH(M$4,[0]!Curves,0))</f>
        <v>0</v>
      </c>
      <c r="N29" s="69">
        <f t="shared" si="13"/>
        <v>0</v>
      </c>
      <c r="O29" s="87">
        <f t="shared" si="5"/>
        <v>0</v>
      </c>
      <c r="P29" s="60"/>
      <c r="Q29" s="87">
        <f t="shared" si="14"/>
        <v>3.714</v>
      </c>
      <c r="R29" s="87">
        <f t="shared" si="15"/>
        <v>3.714</v>
      </c>
      <c r="S29" s="87">
        <f t="shared" si="16"/>
        <v>1.85</v>
      </c>
      <c r="T29" s="70"/>
      <c r="U29" s="22">
        <f t="shared" si="6"/>
        <v>31</v>
      </c>
      <c r="V29" s="71">
        <f t="shared" si="17"/>
        <v>37834</v>
      </c>
      <c r="W29" s="22">
        <f t="shared" ca="1" si="7"/>
        <v>770</v>
      </c>
      <c r="X29" s="68">
        <f>VLOOKUP($A29,[0]!Table,MATCH(X$4,[0]!Curves,0))</f>
        <v>4.3637052842233605E-2</v>
      </c>
      <c r="Y29" s="72">
        <f t="shared" ca="1" si="8"/>
        <v>0.91301403702724271</v>
      </c>
      <c r="Z29" s="22">
        <f t="shared" si="9"/>
        <v>0</v>
      </c>
      <c r="AA29" s="22">
        <f t="shared" si="10"/>
        <v>0</v>
      </c>
      <c r="AC29" s="62">
        <f t="shared" ca="1" si="18"/>
        <v>0</v>
      </c>
      <c r="AD29" s="73"/>
      <c r="AE29" s="74"/>
    </row>
    <row r="30" spans="1:31">
      <c r="A30" s="65">
        <f t="shared" si="11"/>
        <v>37865</v>
      </c>
      <c r="B30" s="66">
        <f>'Inputs-Summary'!$B$7</f>
        <v>3017157.2166295233</v>
      </c>
      <c r="C30" s="75"/>
      <c r="D30" s="67">
        <f t="shared" si="1"/>
        <v>3017157.2166295233</v>
      </c>
      <c r="E30" s="56">
        <f t="shared" si="2"/>
        <v>0</v>
      </c>
      <c r="F30" s="56">
        <f t="shared" ca="1" si="3"/>
        <v>0</v>
      </c>
      <c r="G30" s="68">
        <f>VLOOKUP($A30,[0]!Table,MATCH(G$4,[0]!Curves,0))</f>
        <v>3.7280000000000002</v>
      </c>
      <c r="H30" s="69">
        <f t="shared" si="19"/>
        <v>3.7280000000000002</v>
      </c>
      <c r="I30" s="68">
        <f>'Inputs-Summary'!$B$16</f>
        <v>1.85</v>
      </c>
      <c r="J30" s="68">
        <f>VLOOKUP($A30,[0]!Table,MATCH(J$4,[0]!Curves,0))</f>
        <v>0</v>
      </c>
      <c r="K30" s="69">
        <f t="shared" si="12"/>
        <v>0</v>
      </c>
      <c r="L30" s="87">
        <f t="shared" ref="L30:L49" si="20">K30</f>
        <v>0</v>
      </c>
      <c r="M30" s="68">
        <f>VLOOKUP($A30,[0]!Table,MATCH(M$4,[0]!Curves,0))</f>
        <v>0</v>
      </c>
      <c r="N30" s="69">
        <f t="shared" si="13"/>
        <v>0</v>
      </c>
      <c r="O30" s="87">
        <f t="shared" ref="O30:O49" si="21">N30</f>
        <v>0</v>
      </c>
      <c r="P30" s="60"/>
      <c r="Q30" s="87">
        <f t="shared" si="14"/>
        <v>3.7280000000000002</v>
      </c>
      <c r="R30" s="87">
        <f t="shared" si="15"/>
        <v>3.7280000000000002</v>
      </c>
      <c r="S30" s="87">
        <f t="shared" si="16"/>
        <v>1.85</v>
      </c>
      <c r="T30" s="70"/>
      <c r="U30" s="22">
        <f t="shared" si="6"/>
        <v>30</v>
      </c>
      <c r="V30" s="71">
        <f t="shared" si="17"/>
        <v>37865</v>
      </c>
      <c r="W30" s="22">
        <f t="shared" ca="1" si="7"/>
        <v>801</v>
      </c>
      <c r="X30" s="68">
        <f>VLOOKUP($A30,[0]!Table,MATCH(X$4,[0]!Curves,0))</f>
        <v>4.4102376850605904E-2</v>
      </c>
      <c r="Y30" s="72">
        <f t="shared" ca="1" si="8"/>
        <v>0.90876714556607596</v>
      </c>
      <c r="Z30" s="22">
        <f t="shared" si="9"/>
        <v>0</v>
      </c>
      <c r="AA30" s="22">
        <f t="shared" si="10"/>
        <v>0</v>
      </c>
      <c r="AC30" s="62">
        <f t="shared" ca="1" si="18"/>
        <v>0</v>
      </c>
      <c r="AD30" s="73"/>
      <c r="AE30" s="74"/>
    </row>
    <row r="31" spans="1:31">
      <c r="A31" s="65">
        <f t="shared" si="11"/>
        <v>37895</v>
      </c>
      <c r="B31" s="66">
        <f>'Inputs-Summary'!$B$7</f>
        <v>3017157.2166295233</v>
      </c>
      <c r="C31" s="75"/>
      <c r="D31" s="67">
        <f t="shared" si="1"/>
        <v>3017157.2166295233</v>
      </c>
      <c r="E31" s="56">
        <f t="shared" si="2"/>
        <v>0</v>
      </c>
      <c r="F31" s="56">
        <f t="shared" ca="1" si="3"/>
        <v>0</v>
      </c>
      <c r="G31" s="68">
        <f>VLOOKUP($A31,[0]!Table,MATCH(G$4,[0]!Curves,0))</f>
        <v>3.7510000000000003</v>
      </c>
      <c r="H31" s="69">
        <f t="shared" si="19"/>
        <v>3.7510000000000003</v>
      </c>
      <c r="I31" s="68">
        <f>'Inputs-Summary'!$B$16</f>
        <v>1.85</v>
      </c>
      <c r="J31" s="68">
        <f>VLOOKUP($A31,[0]!Table,MATCH(J$4,[0]!Curves,0))</f>
        <v>0</v>
      </c>
      <c r="K31" s="69">
        <f t="shared" si="12"/>
        <v>0</v>
      </c>
      <c r="L31" s="87">
        <f t="shared" si="20"/>
        <v>0</v>
      </c>
      <c r="M31" s="68">
        <f>VLOOKUP($A31,[0]!Table,MATCH(M$4,[0]!Curves,0))</f>
        <v>0</v>
      </c>
      <c r="N31" s="69">
        <f t="shared" si="13"/>
        <v>0</v>
      </c>
      <c r="O31" s="87">
        <f t="shared" si="21"/>
        <v>0</v>
      </c>
      <c r="P31" s="60"/>
      <c r="Q31" s="87">
        <f t="shared" si="14"/>
        <v>3.7510000000000003</v>
      </c>
      <c r="R31" s="87">
        <f t="shared" si="15"/>
        <v>3.7510000000000003</v>
      </c>
      <c r="S31" s="87">
        <f t="shared" si="16"/>
        <v>1.85</v>
      </c>
      <c r="T31" s="70"/>
      <c r="U31" s="22">
        <f t="shared" si="6"/>
        <v>31</v>
      </c>
      <c r="V31" s="71">
        <f t="shared" si="17"/>
        <v>37895</v>
      </c>
      <c r="W31" s="22">
        <f t="shared" ca="1" si="7"/>
        <v>831</v>
      </c>
      <c r="X31" s="68">
        <f>VLOOKUP($A31,[0]!Table,MATCH(X$4,[0]!Curves,0))</f>
        <v>4.4546065507961696E-2</v>
      </c>
      <c r="Y31" s="72">
        <f t="shared" ca="1" si="8"/>
        <v>0.90462302679575701</v>
      </c>
      <c r="Z31" s="22">
        <f t="shared" si="9"/>
        <v>0</v>
      </c>
      <c r="AA31" s="22">
        <f t="shared" si="10"/>
        <v>0</v>
      </c>
      <c r="AC31" s="62">
        <f t="shared" ca="1" si="18"/>
        <v>0</v>
      </c>
      <c r="AD31" s="73"/>
      <c r="AE31" s="74"/>
    </row>
    <row r="32" spans="1:31">
      <c r="A32" s="65">
        <f t="shared" si="11"/>
        <v>37926</v>
      </c>
      <c r="B32" s="66">
        <f>'Inputs-Summary'!$B$7</f>
        <v>3017157.2166295233</v>
      </c>
      <c r="C32" s="75"/>
      <c r="D32" s="67">
        <f t="shared" si="1"/>
        <v>3017157.2166295233</v>
      </c>
      <c r="E32" s="56">
        <f t="shared" si="2"/>
        <v>0</v>
      </c>
      <c r="F32" s="56">
        <f t="shared" ca="1" si="3"/>
        <v>0</v>
      </c>
      <c r="G32" s="68">
        <f>VLOOKUP($A32,[0]!Table,MATCH(G$4,[0]!Curves,0))</f>
        <v>3.8860000000000001</v>
      </c>
      <c r="H32" s="69">
        <f t="shared" si="19"/>
        <v>3.8860000000000001</v>
      </c>
      <c r="I32" s="68">
        <f>'Inputs-Summary'!$B$16</f>
        <v>1.85</v>
      </c>
      <c r="J32" s="68">
        <f>VLOOKUP($A32,[0]!Table,MATCH(J$4,[0]!Curves,0))</f>
        <v>0</v>
      </c>
      <c r="K32" s="69">
        <f t="shared" si="12"/>
        <v>0</v>
      </c>
      <c r="L32" s="87">
        <f t="shared" si="20"/>
        <v>0</v>
      </c>
      <c r="M32" s="68">
        <f>VLOOKUP($A32,[0]!Table,MATCH(M$4,[0]!Curves,0))</f>
        <v>0</v>
      </c>
      <c r="N32" s="69">
        <f t="shared" si="13"/>
        <v>0</v>
      </c>
      <c r="O32" s="87">
        <f t="shared" si="21"/>
        <v>0</v>
      </c>
      <c r="P32" s="60"/>
      <c r="Q32" s="87">
        <f t="shared" si="14"/>
        <v>3.8860000000000001</v>
      </c>
      <c r="R32" s="87">
        <f t="shared" si="15"/>
        <v>3.8860000000000001</v>
      </c>
      <c r="S32" s="87">
        <f t="shared" si="16"/>
        <v>1.85</v>
      </c>
      <c r="T32" s="70"/>
      <c r="U32" s="22">
        <f t="shared" si="6"/>
        <v>30</v>
      </c>
      <c r="V32" s="71">
        <f t="shared" si="17"/>
        <v>37926</v>
      </c>
      <c r="W32" s="22">
        <f t="shared" ca="1" si="7"/>
        <v>862</v>
      </c>
      <c r="X32" s="68">
        <f>VLOOKUP($A32,[0]!Table,MATCH(X$4,[0]!Curves,0))</f>
        <v>4.4996239513339198E-2</v>
      </c>
      <c r="Y32" s="72">
        <f t="shared" ca="1" si="8"/>
        <v>0.90031064600937527</v>
      </c>
      <c r="Z32" s="22">
        <f t="shared" si="9"/>
        <v>0</v>
      </c>
      <c r="AA32" s="22">
        <f t="shared" si="10"/>
        <v>0</v>
      </c>
      <c r="AC32" s="62">
        <f t="shared" ca="1" si="18"/>
        <v>0</v>
      </c>
      <c r="AD32" s="73"/>
      <c r="AE32" s="74"/>
    </row>
    <row r="33" spans="1:31">
      <c r="A33" s="65">
        <f t="shared" si="11"/>
        <v>37956</v>
      </c>
      <c r="B33" s="66">
        <f>'Inputs-Summary'!$B$7</f>
        <v>3017157.2166295233</v>
      </c>
      <c r="C33" s="75"/>
      <c r="D33" s="67">
        <f t="shared" si="1"/>
        <v>3017157.2166295233</v>
      </c>
      <c r="E33" s="56">
        <f t="shared" si="2"/>
        <v>0</v>
      </c>
      <c r="F33" s="56">
        <f t="shared" ca="1" si="3"/>
        <v>0</v>
      </c>
      <c r="G33" s="68">
        <f>VLOOKUP($A33,[0]!Table,MATCH(G$4,[0]!Curves,0))</f>
        <v>4.0259999999999998</v>
      </c>
      <c r="H33" s="69">
        <f t="shared" si="19"/>
        <v>4.0259999999999998</v>
      </c>
      <c r="I33" s="68">
        <f>'Inputs-Summary'!$B$16</f>
        <v>1.85</v>
      </c>
      <c r="J33" s="68">
        <f>VLOOKUP($A33,[0]!Table,MATCH(J$4,[0]!Curves,0))</f>
        <v>0</v>
      </c>
      <c r="K33" s="69">
        <f t="shared" si="12"/>
        <v>0</v>
      </c>
      <c r="L33" s="87">
        <f t="shared" si="20"/>
        <v>0</v>
      </c>
      <c r="M33" s="68">
        <f>VLOOKUP($A33,[0]!Table,MATCH(M$4,[0]!Curves,0))</f>
        <v>0</v>
      </c>
      <c r="N33" s="69">
        <f t="shared" si="13"/>
        <v>0</v>
      </c>
      <c r="O33" s="87">
        <f t="shared" si="21"/>
        <v>0</v>
      </c>
      <c r="P33" s="60"/>
      <c r="Q33" s="87">
        <f t="shared" si="14"/>
        <v>4.0259999999999998</v>
      </c>
      <c r="R33" s="87">
        <f t="shared" si="15"/>
        <v>4.0259999999999998</v>
      </c>
      <c r="S33" s="87">
        <f t="shared" si="16"/>
        <v>1.85</v>
      </c>
      <c r="T33" s="70"/>
      <c r="U33" s="22">
        <f t="shared" si="6"/>
        <v>31</v>
      </c>
      <c r="V33" s="71">
        <f t="shared" si="17"/>
        <v>37956</v>
      </c>
      <c r="W33" s="22">
        <f t="shared" ca="1" si="7"/>
        <v>892</v>
      </c>
      <c r="X33" s="68">
        <f>VLOOKUP($A33,[0]!Table,MATCH(X$4,[0]!Curves,0))</f>
        <v>4.5431891841190404E-2</v>
      </c>
      <c r="Y33" s="72">
        <f t="shared" ca="1" si="8"/>
        <v>0.89609337789412724</v>
      </c>
      <c r="Z33" s="22">
        <f t="shared" si="9"/>
        <v>0</v>
      </c>
      <c r="AA33" s="22">
        <f t="shared" si="10"/>
        <v>0</v>
      </c>
      <c r="AC33" s="62">
        <f t="shared" ca="1" si="18"/>
        <v>0</v>
      </c>
      <c r="AD33" s="73"/>
      <c r="AE33" s="74"/>
    </row>
    <row r="34" spans="1:31">
      <c r="A34" s="65">
        <f t="shared" si="11"/>
        <v>37987</v>
      </c>
      <c r="B34" s="66">
        <f>'Inputs-Summary'!$B$7</f>
        <v>3017157.2166295233</v>
      </c>
      <c r="C34" s="75"/>
      <c r="D34" s="67">
        <f t="shared" si="1"/>
        <v>3017157.2166295233</v>
      </c>
      <c r="E34" s="56">
        <f t="shared" si="2"/>
        <v>0</v>
      </c>
      <c r="F34" s="56">
        <f t="shared" ca="1" si="3"/>
        <v>0</v>
      </c>
      <c r="G34" s="68">
        <f>VLOOKUP($A34,[0]!Table,MATCH(G$4,[0]!Curves,0))</f>
        <v>4.0760000000000005</v>
      </c>
      <c r="H34" s="69">
        <f t="shared" si="19"/>
        <v>4.0760000000000005</v>
      </c>
      <c r="I34" s="68">
        <f>'Inputs-Summary'!$B$16</f>
        <v>1.85</v>
      </c>
      <c r="J34" s="68">
        <f>VLOOKUP($A34,[0]!Table,MATCH(J$4,[0]!Curves,0))</f>
        <v>0</v>
      </c>
      <c r="K34" s="69">
        <f t="shared" si="12"/>
        <v>0</v>
      </c>
      <c r="L34" s="87">
        <f t="shared" si="20"/>
        <v>0</v>
      </c>
      <c r="M34" s="68">
        <f>VLOOKUP($A34,[0]!Table,MATCH(M$4,[0]!Curves,0))</f>
        <v>0</v>
      </c>
      <c r="N34" s="69">
        <f t="shared" si="13"/>
        <v>0</v>
      </c>
      <c r="O34" s="87">
        <f t="shared" si="21"/>
        <v>0</v>
      </c>
      <c r="P34" s="60"/>
      <c r="Q34" s="87">
        <f t="shared" si="14"/>
        <v>4.0760000000000005</v>
      </c>
      <c r="R34" s="87">
        <f t="shared" si="15"/>
        <v>4.0760000000000005</v>
      </c>
      <c r="S34" s="87">
        <f t="shared" si="16"/>
        <v>1.85</v>
      </c>
      <c r="T34" s="70"/>
      <c r="U34" s="22">
        <f t="shared" si="6"/>
        <v>31</v>
      </c>
      <c r="V34" s="71">
        <f t="shared" si="17"/>
        <v>37987</v>
      </c>
      <c r="W34" s="22">
        <f t="shared" ca="1" si="7"/>
        <v>923</v>
      </c>
      <c r="X34" s="68">
        <f>VLOOKUP($A34,[0]!Table,MATCH(X$4,[0]!Curves,0))</f>
        <v>4.58665378845469E-2</v>
      </c>
      <c r="Y34" s="72">
        <f t="shared" ca="1" si="8"/>
        <v>0.89172514680921333</v>
      </c>
      <c r="Z34" s="22">
        <f t="shared" si="9"/>
        <v>0</v>
      </c>
      <c r="AA34" s="22">
        <f t="shared" si="10"/>
        <v>0</v>
      </c>
      <c r="AC34" s="62">
        <f t="shared" ca="1" si="18"/>
        <v>0</v>
      </c>
      <c r="AD34" s="73"/>
      <c r="AE34" s="74"/>
    </row>
    <row r="35" spans="1:31">
      <c r="A35" s="65">
        <f t="shared" si="11"/>
        <v>38018</v>
      </c>
      <c r="B35" s="66">
        <f>'Inputs-Summary'!$B$7</f>
        <v>3017157.2166295233</v>
      </c>
      <c r="C35" s="75"/>
      <c r="D35" s="67">
        <f t="shared" si="1"/>
        <v>3017157.2166295233</v>
      </c>
      <c r="E35" s="56">
        <f t="shared" si="2"/>
        <v>0</v>
      </c>
      <c r="F35" s="56">
        <f t="shared" ca="1" si="3"/>
        <v>0</v>
      </c>
      <c r="G35" s="68">
        <f>VLOOKUP($A35,[0]!Table,MATCH(G$4,[0]!Curves,0))</f>
        <v>3.9580000000000002</v>
      </c>
      <c r="H35" s="69">
        <f t="shared" si="19"/>
        <v>3.9580000000000002</v>
      </c>
      <c r="I35" s="68">
        <f>'Inputs-Summary'!$B$16</f>
        <v>1.85</v>
      </c>
      <c r="J35" s="68">
        <f>VLOOKUP($A35,[0]!Table,MATCH(J$4,[0]!Curves,0))</f>
        <v>0</v>
      </c>
      <c r="K35" s="69">
        <f t="shared" si="12"/>
        <v>0</v>
      </c>
      <c r="L35" s="87">
        <f t="shared" si="20"/>
        <v>0</v>
      </c>
      <c r="M35" s="68">
        <f>VLOOKUP($A35,[0]!Table,MATCH(M$4,[0]!Curves,0))</f>
        <v>0</v>
      </c>
      <c r="N35" s="69">
        <f t="shared" si="13"/>
        <v>0</v>
      </c>
      <c r="O35" s="87">
        <f t="shared" si="21"/>
        <v>0</v>
      </c>
      <c r="P35" s="60"/>
      <c r="Q35" s="87">
        <f t="shared" si="14"/>
        <v>3.9580000000000002</v>
      </c>
      <c r="R35" s="87">
        <f t="shared" si="15"/>
        <v>3.9580000000000002</v>
      </c>
      <c r="S35" s="87">
        <f t="shared" si="16"/>
        <v>1.85</v>
      </c>
      <c r="T35" s="70"/>
      <c r="U35" s="22">
        <f t="shared" si="6"/>
        <v>29</v>
      </c>
      <c r="V35" s="71">
        <f t="shared" si="17"/>
        <v>38018</v>
      </c>
      <c r="W35" s="22">
        <f t="shared" ca="1" si="7"/>
        <v>954</v>
      </c>
      <c r="X35" s="68">
        <f>VLOOKUP($A35,[0]!Table,MATCH(X$4,[0]!Curves,0))</f>
        <v>4.6284620686944097E-2</v>
      </c>
      <c r="Y35" s="72">
        <f t="shared" ca="1" si="8"/>
        <v>0.88735193082223918</v>
      </c>
      <c r="Z35" s="22">
        <f t="shared" si="9"/>
        <v>0</v>
      </c>
      <c r="AA35" s="22">
        <f t="shared" si="10"/>
        <v>0</v>
      </c>
      <c r="AC35" s="62">
        <f t="shared" ca="1" si="18"/>
        <v>0</v>
      </c>
      <c r="AD35" s="73"/>
      <c r="AE35" s="74"/>
    </row>
    <row r="36" spans="1:31">
      <c r="A36" s="65">
        <f t="shared" si="11"/>
        <v>38047</v>
      </c>
      <c r="B36" s="66">
        <f>'Inputs-Summary'!$B$7</f>
        <v>3017157.2166295233</v>
      </c>
      <c r="C36" s="75"/>
      <c r="D36" s="67">
        <f t="shared" si="1"/>
        <v>3017157.2166295233</v>
      </c>
      <c r="E36" s="56">
        <f t="shared" si="2"/>
        <v>0</v>
      </c>
      <c r="F36" s="56">
        <f t="shared" ca="1" si="3"/>
        <v>0</v>
      </c>
      <c r="G36" s="68">
        <f>VLOOKUP($A36,[0]!Table,MATCH(G$4,[0]!Curves,0))</f>
        <v>3.8250000000000002</v>
      </c>
      <c r="H36" s="69">
        <f t="shared" si="19"/>
        <v>3.8250000000000002</v>
      </c>
      <c r="I36" s="68">
        <f>'Inputs-Summary'!$B$16</f>
        <v>1.85</v>
      </c>
      <c r="J36" s="68">
        <f>VLOOKUP($A36,[0]!Table,MATCH(J$4,[0]!Curves,0))</f>
        <v>0</v>
      </c>
      <c r="K36" s="69">
        <f t="shared" si="12"/>
        <v>0</v>
      </c>
      <c r="L36" s="87">
        <f t="shared" si="20"/>
        <v>0</v>
      </c>
      <c r="M36" s="68">
        <f>VLOOKUP($A36,[0]!Table,MATCH(M$4,[0]!Curves,0))</f>
        <v>0</v>
      </c>
      <c r="N36" s="69">
        <f t="shared" si="13"/>
        <v>0</v>
      </c>
      <c r="O36" s="87">
        <f t="shared" si="21"/>
        <v>0</v>
      </c>
      <c r="P36" s="60"/>
      <c r="Q36" s="87">
        <f t="shared" si="14"/>
        <v>3.8250000000000002</v>
      </c>
      <c r="R36" s="87">
        <f t="shared" si="15"/>
        <v>3.8250000000000002</v>
      </c>
      <c r="S36" s="87">
        <f t="shared" si="16"/>
        <v>1.85</v>
      </c>
      <c r="T36" s="70"/>
      <c r="U36" s="22">
        <f t="shared" si="6"/>
        <v>31</v>
      </c>
      <c r="V36" s="71">
        <f t="shared" si="17"/>
        <v>38047</v>
      </c>
      <c r="W36" s="22">
        <f t="shared" ca="1" si="7"/>
        <v>983</v>
      </c>
      <c r="X36" s="68">
        <f>VLOOKUP($A36,[0]!Table,MATCH(X$4,[0]!Curves,0))</f>
        <v>4.6675730458245898E-2</v>
      </c>
      <c r="Y36" s="72">
        <f t="shared" ca="1" si="8"/>
        <v>0.88322498638069702</v>
      </c>
      <c r="Z36" s="22">
        <f t="shared" si="9"/>
        <v>0</v>
      </c>
      <c r="AA36" s="22">
        <f t="shared" si="10"/>
        <v>0</v>
      </c>
      <c r="AC36" s="62">
        <f t="shared" ca="1" si="18"/>
        <v>0</v>
      </c>
      <c r="AD36" s="73"/>
      <c r="AE36" s="74"/>
    </row>
    <row r="37" spans="1:31">
      <c r="A37" s="65">
        <f t="shared" si="11"/>
        <v>38078</v>
      </c>
      <c r="B37" s="66">
        <f>'Inputs-Summary'!$B$7</f>
        <v>3017157.2166295233</v>
      </c>
      <c r="C37" s="75"/>
      <c r="D37" s="67">
        <f t="shared" si="1"/>
        <v>3017157.2166295233</v>
      </c>
      <c r="E37" s="56">
        <f t="shared" si="2"/>
        <v>0</v>
      </c>
      <c r="F37" s="56">
        <f t="shared" ca="1" si="3"/>
        <v>0</v>
      </c>
      <c r="G37" s="68">
        <f>VLOOKUP($A37,[0]!Table,MATCH(G$4,[0]!Curves,0))</f>
        <v>3.61</v>
      </c>
      <c r="H37" s="69">
        <f t="shared" si="19"/>
        <v>3.61</v>
      </c>
      <c r="I37" s="68">
        <f>'Inputs-Summary'!$B$16</f>
        <v>1.85</v>
      </c>
      <c r="J37" s="68">
        <f>VLOOKUP($A37,[0]!Table,MATCH(J$4,[0]!Curves,0))</f>
        <v>0</v>
      </c>
      <c r="K37" s="69">
        <f t="shared" si="12"/>
        <v>0</v>
      </c>
      <c r="L37" s="87">
        <f t="shared" si="20"/>
        <v>0</v>
      </c>
      <c r="M37" s="68">
        <f>VLOOKUP($A37,[0]!Table,MATCH(M$4,[0]!Curves,0))</f>
        <v>0</v>
      </c>
      <c r="N37" s="69">
        <f t="shared" si="13"/>
        <v>0</v>
      </c>
      <c r="O37" s="87">
        <f t="shared" si="21"/>
        <v>0</v>
      </c>
      <c r="P37" s="60"/>
      <c r="Q37" s="87">
        <f t="shared" si="14"/>
        <v>3.61</v>
      </c>
      <c r="R37" s="87">
        <f t="shared" si="15"/>
        <v>3.61</v>
      </c>
      <c r="S37" s="87">
        <f t="shared" si="16"/>
        <v>1.85</v>
      </c>
      <c r="T37" s="70"/>
      <c r="U37" s="22">
        <f t="shared" si="6"/>
        <v>30</v>
      </c>
      <c r="V37" s="71">
        <f t="shared" si="17"/>
        <v>38078</v>
      </c>
      <c r="W37" s="22">
        <f t="shared" ca="1" si="7"/>
        <v>1014</v>
      </c>
      <c r="X37" s="68">
        <f>VLOOKUP($A37,[0]!Table,MATCH(X$4,[0]!Curves,0))</f>
        <v>4.7084016490184705E-2</v>
      </c>
      <c r="Y37" s="72">
        <f t="shared" ca="1" si="8"/>
        <v>0.87879921156001584</v>
      </c>
      <c r="Z37" s="22">
        <f t="shared" si="9"/>
        <v>0</v>
      </c>
      <c r="AA37" s="22">
        <f t="shared" si="10"/>
        <v>0</v>
      </c>
      <c r="AC37" s="62">
        <f t="shared" ca="1" si="18"/>
        <v>0</v>
      </c>
      <c r="AD37" s="73"/>
      <c r="AE37" s="74"/>
    </row>
    <row r="38" spans="1:31">
      <c r="A38" s="65">
        <f t="shared" si="11"/>
        <v>38108</v>
      </c>
      <c r="B38" s="66">
        <f>'Inputs-Summary'!$B$7</f>
        <v>3017157.2166295233</v>
      </c>
      <c r="C38" s="75"/>
      <c r="D38" s="67">
        <f t="shared" si="1"/>
        <v>3017157.2166295233</v>
      </c>
      <c r="E38" s="56">
        <f t="shared" si="2"/>
        <v>0</v>
      </c>
      <c r="F38" s="56">
        <f t="shared" ca="1" si="3"/>
        <v>0</v>
      </c>
      <c r="G38" s="68">
        <f>VLOOKUP($A38,[0]!Table,MATCH(G$4,[0]!Curves,0))</f>
        <v>3.6</v>
      </c>
      <c r="H38" s="69">
        <f t="shared" si="19"/>
        <v>3.6</v>
      </c>
      <c r="I38" s="68">
        <f>'Inputs-Summary'!$B$16</f>
        <v>1.85</v>
      </c>
      <c r="J38" s="68">
        <f>VLOOKUP($A38,[0]!Table,MATCH(J$4,[0]!Curves,0))</f>
        <v>0</v>
      </c>
      <c r="K38" s="69">
        <f t="shared" si="12"/>
        <v>0</v>
      </c>
      <c r="L38" s="87">
        <f t="shared" si="20"/>
        <v>0</v>
      </c>
      <c r="M38" s="68">
        <f>VLOOKUP($A38,[0]!Table,MATCH(M$4,[0]!Curves,0))</f>
        <v>0</v>
      </c>
      <c r="N38" s="69">
        <f t="shared" si="13"/>
        <v>0</v>
      </c>
      <c r="O38" s="87">
        <f t="shared" si="21"/>
        <v>0</v>
      </c>
      <c r="P38" s="60"/>
      <c r="Q38" s="87">
        <f t="shared" si="14"/>
        <v>3.6</v>
      </c>
      <c r="R38" s="87">
        <f t="shared" si="15"/>
        <v>3.6</v>
      </c>
      <c r="S38" s="87">
        <f t="shared" si="16"/>
        <v>1.85</v>
      </c>
      <c r="T38" s="70"/>
      <c r="U38" s="22">
        <f t="shared" si="6"/>
        <v>31</v>
      </c>
      <c r="V38" s="71">
        <f t="shared" si="17"/>
        <v>38108</v>
      </c>
      <c r="W38" s="22">
        <f t="shared" ca="1" si="7"/>
        <v>1044</v>
      </c>
      <c r="X38" s="68">
        <f>VLOOKUP($A38,[0]!Table,MATCH(X$4,[0]!Curves,0))</f>
        <v>4.7469019144618797E-2</v>
      </c>
      <c r="Y38" s="72">
        <f t="shared" ca="1" si="8"/>
        <v>0.87450581633658209</v>
      </c>
      <c r="Z38" s="22">
        <f t="shared" si="9"/>
        <v>0</v>
      </c>
      <c r="AA38" s="22">
        <f t="shared" si="10"/>
        <v>0</v>
      </c>
      <c r="AC38" s="62">
        <f t="shared" ca="1" si="18"/>
        <v>0</v>
      </c>
      <c r="AD38" s="73"/>
      <c r="AE38" s="74"/>
    </row>
    <row r="39" spans="1:31">
      <c r="A39" s="65">
        <f t="shared" si="11"/>
        <v>38139</v>
      </c>
      <c r="B39" s="66">
        <f>'Inputs-Summary'!$B$7</f>
        <v>3017157.2166295233</v>
      </c>
      <c r="C39" s="75"/>
      <c r="D39" s="67">
        <f t="shared" si="1"/>
        <v>3017157.2166295233</v>
      </c>
      <c r="E39" s="56">
        <f t="shared" si="2"/>
        <v>0</v>
      </c>
      <c r="F39" s="56">
        <f t="shared" ca="1" si="3"/>
        <v>0</v>
      </c>
      <c r="G39" s="68">
        <f>VLOOKUP($A39,[0]!Table,MATCH(G$4,[0]!Curves,0))</f>
        <v>3.6360000000000001</v>
      </c>
      <c r="H39" s="69">
        <f t="shared" si="19"/>
        <v>3.6360000000000001</v>
      </c>
      <c r="I39" s="68">
        <f>'Inputs-Summary'!$B$16</f>
        <v>1.85</v>
      </c>
      <c r="J39" s="68">
        <f>VLOOKUP($A39,[0]!Table,MATCH(J$4,[0]!Curves,0))</f>
        <v>0</v>
      </c>
      <c r="K39" s="69">
        <f t="shared" si="12"/>
        <v>0</v>
      </c>
      <c r="L39" s="87">
        <f t="shared" si="20"/>
        <v>0</v>
      </c>
      <c r="M39" s="68">
        <f>VLOOKUP($A39,[0]!Table,MATCH(M$4,[0]!Curves,0))</f>
        <v>0</v>
      </c>
      <c r="N39" s="69">
        <f t="shared" si="13"/>
        <v>0</v>
      </c>
      <c r="O39" s="87">
        <f t="shared" si="21"/>
        <v>0</v>
      </c>
      <c r="P39" s="60"/>
      <c r="Q39" s="87">
        <f t="shared" si="14"/>
        <v>3.6360000000000001</v>
      </c>
      <c r="R39" s="87">
        <f t="shared" si="15"/>
        <v>3.6360000000000001</v>
      </c>
      <c r="S39" s="87">
        <f t="shared" si="16"/>
        <v>1.85</v>
      </c>
      <c r="T39" s="70"/>
      <c r="U39" s="22">
        <f t="shared" si="6"/>
        <v>30</v>
      </c>
      <c r="V39" s="71">
        <f t="shared" si="17"/>
        <v>38139</v>
      </c>
      <c r="W39" s="22">
        <f t="shared" ca="1" si="7"/>
        <v>1075</v>
      </c>
      <c r="X39" s="68">
        <f>VLOOKUP($A39,[0]!Table,MATCH(X$4,[0]!Curves,0))</f>
        <v>4.78668552729236E-2</v>
      </c>
      <c r="Y39" s="72">
        <f t="shared" ca="1" si="8"/>
        <v>0.87003505883303689</v>
      </c>
      <c r="Z39" s="22">
        <f t="shared" si="9"/>
        <v>0</v>
      </c>
      <c r="AA39" s="22">
        <f t="shared" si="10"/>
        <v>0</v>
      </c>
      <c r="AC39" s="62">
        <f t="shared" ca="1" si="18"/>
        <v>0</v>
      </c>
      <c r="AD39" s="73"/>
      <c r="AE39" s="74"/>
    </row>
    <row r="40" spans="1:31">
      <c r="A40" s="65">
        <f t="shared" si="11"/>
        <v>38169</v>
      </c>
      <c r="B40" s="66">
        <f>'Inputs-Summary'!$B$7</f>
        <v>3017157.2166295233</v>
      </c>
      <c r="C40" s="75"/>
      <c r="D40" s="67">
        <f t="shared" si="1"/>
        <v>3017157.2166295233</v>
      </c>
      <c r="E40" s="56">
        <f t="shared" si="2"/>
        <v>0</v>
      </c>
      <c r="F40" s="56">
        <f t="shared" ca="1" si="3"/>
        <v>0</v>
      </c>
      <c r="G40" s="68">
        <f>VLOOKUP($A40,[0]!Table,MATCH(G$4,[0]!Curves,0))</f>
        <v>3.681</v>
      </c>
      <c r="H40" s="69">
        <f t="shared" si="19"/>
        <v>3.681</v>
      </c>
      <c r="I40" s="68">
        <f>'Inputs-Summary'!$B$16</f>
        <v>1.85</v>
      </c>
      <c r="J40" s="68">
        <f>VLOOKUP($A40,[0]!Table,MATCH(J$4,[0]!Curves,0))</f>
        <v>0</v>
      </c>
      <c r="K40" s="69">
        <f t="shared" si="12"/>
        <v>0</v>
      </c>
      <c r="L40" s="87">
        <f t="shared" si="20"/>
        <v>0</v>
      </c>
      <c r="M40" s="68">
        <f>VLOOKUP($A40,[0]!Table,MATCH(M$4,[0]!Curves,0))</f>
        <v>0</v>
      </c>
      <c r="N40" s="69">
        <f t="shared" si="13"/>
        <v>0</v>
      </c>
      <c r="O40" s="87">
        <f t="shared" si="21"/>
        <v>0</v>
      </c>
      <c r="P40" s="60"/>
      <c r="Q40" s="87">
        <f t="shared" si="14"/>
        <v>3.681</v>
      </c>
      <c r="R40" s="87">
        <f t="shared" si="15"/>
        <v>3.681</v>
      </c>
      <c r="S40" s="87">
        <f t="shared" si="16"/>
        <v>1.85</v>
      </c>
      <c r="T40" s="70"/>
      <c r="U40" s="22">
        <f t="shared" si="6"/>
        <v>31</v>
      </c>
      <c r="V40" s="71">
        <f t="shared" si="17"/>
        <v>38169</v>
      </c>
      <c r="W40" s="22">
        <f t="shared" ca="1" si="7"/>
        <v>1105</v>
      </c>
      <c r="X40" s="68">
        <f>VLOOKUP($A40,[0]!Table,MATCH(X$4,[0]!Curves,0))</f>
        <v>4.82260944828585E-2</v>
      </c>
      <c r="Y40" s="72">
        <f t="shared" ca="1" si="8"/>
        <v>0.865741989477253</v>
      </c>
      <c r="Z40" s="22">
        <f t="shared" si="9"/>
        <v>0</v>
      </c>
      <c r="AA40" s="22">
        <f t="shared" si="10"/>
        <v>0</v>
      </c>
      <c r="AC40" s="62">
        <f t="shared" ca="1" si="18"/>
        <v>0</v>
      </c>
      <c r="AD40" s="73"/>
      <c r="AE40" s="74"/>
    </row>
    <row r="41" spans="1:31">
      <c r="A41" s="65">
        <f t="shared" si="11"/>
        <v>38200</v>
      </c>
      <c r="B41" s="66">
        <f>'Inputs-Summary'!$B$7</f>
        <v>3017157.2166295233</v>
      </c>
      <c r="C41" s="75"/>
      <c r="D41" s="67">
        <f t="shared" si="1"/>
        <v>3017157.2166295233</v>
      </c>
      <c r="E41" s="56">
        <f t="shared" si="2"/>
        <v>0</v>
      </c>
      <c r="F41" s="56">
        <f t="shared" ca="1" si="3"/>
        <v>0</v>
      </c>
      <c r="G41" s="68">
        <f>VLOOKUP($A41,[0]!Table,MATCH(G$4,[0]!Curves,0))</f>
        <v>3.7290000000000001</v>
      </c>
      <c r="H41" s="69">
        <f t="shared" si="19"/>
        <v>3.7290000000000001</v>
      </c>
      <c r="I41" s="68">
        <f>'Inputs-Summary'!$B$16</f>
        <v>1.85</v>
      </c>
      <c r="J41" s="68">
        <f>VLOOKUP($A41,[0]!Table,MATCH(J$4,[0]!Curves,0))</f>
        <v>0</v>
      </c>
      <c r="K41" s="69">
        <f t="shared" si="12"/>
        <v>0</v>
      </c>
      <c r="L41" s="87">
        <f t="shared" si="20"/>
        <v>0</v>
      </c>
      <c r="M41" s="68">
        <f>VLOOKUP($A41,[0]!Table,MATCH(M$4,[0]!Curves,0))</f>
        <v>0</v>
      </c>
      <c r="N41" s="69">
        <f t="shared" si="13"/>
        <v>0</v>
      </c>
      <c r="O41" s="87">
        <f t="shared" si="21"/>
        <v>0</v>
      </c>
      <c r="P41" s="60"/>
      <c r="Q41" s="87">
        <f t="shared" si="14"/>
        <v>3.7290000000000001</v>
      </c>
      <c r="R41" s="87">
        <f t="shared" si="15"/>
        <v>3.7290000000000001</v>
      </c>
      <c r="S41" s="87">
        <f t="shared" si="16"/>
        <v>1.85</v>
      </c>
      <c r="T41" s="70"/>
      <c r="U41" s="22">
        <f t="shared" si="6"/>
        <v>31</v>
      </c>
      <c r="V41" s="71">
        <f t="shared" si="17"/>
        <v>38200</v>
      </c>
      <c r="W41" s="22">
        <f t="shared" ca="1" si="7"/>
        <v>1136</v>
      </c>
      <c r="X41" s="68">
        <f>VLOOKUP($A41,[0]!Table,MATCH(X$4,[0]!Curves,0))</f>
        <v>4.8569013796973003E-2</v>
      </c>
      <c r="Y41" s="72">
        <f t="shared" ca="1" si="8"/>
        <v>0.86135009901587933</v>
      </c>
      <c r="Z41" s="22">
        <f t="shared" si="9"/>
        <v>0</v>
      </c>
      <c r="AA41" s="22">
        <f t="shared" si="10"/>
        <v>0</v>
      </c>
      <c r="AC41" s="62">
        <f t="shared" ca="1" si="18"/>
        <v>0</v>
      </c>
      <c r="AD41" s="73"/>
      <c r="AE41" s="74"/>
    </row>
    <row r="42" spans="1:31">
      <c r="A42" s="65">
        <f t="shared" si="11"/>
        <v>38231</v>
      </c>
      <c r="B42" s="66">
        <f>'Inputs-Summary'!$B$7</f>
        <v>3017157.2166295233</v>
      </c>
      <c r="C42" s="75"/>
      <c r="D42" s="67">
        <f t="shared" si="1"/>
        <v>3017157.2166295233</v>
      </c>
      <c r="E42" s="56">
        <f t="shared" si="2"/>
        <v>0</v>
      </c>
      <c r="F42" s="56">
        <f t="shared" ca="1" si="3"/>
        <v>0</v>
      </c>
      <c r="G42" s="68">
        <f>VLOOKUP($A42,[0]!Table,MATCH(G$4,[0]!Curves,0))</f>
        <v>3.7430000000000003</v>
      </c>
      <c r="H42" s="69">
        <f t="shared" si="19"/>
        <v>3.7430000000000003</v>
      </c>
      <c r="I42" s="68">
        <f>'Inputs-Summary'!$B$16</f>
        <v>1.85</v>
      </c>
      <c r="J42" s="68">
        <f>VLOOKUP($A42,[0]!Table,MATCH(J$4,[0]!Curves,0))</f>
        <v>0</v>
      </c>
      <c r="K42" s="69">
        <f t="shared" si="12"/>
        <v>0</v>
      </c>
      <c r="L42" s="87">
        <f t="shared" si="20"/>
        <v>0</v>
      </c>
      <c r="M42" s="68">
        <f>VLOOKUP($A42,[0]!Table,MATCH(M$4,[0]!Curves,0))</f>
        <v>0</v>
      </c>
      <c r="N42" s="69">
        <f t="shared" si="13"/>
        <v>0</v>
      </c>
      <c r="O42" s="87">
        <f t="shared" si="21"/>
        <v>0</v>
      </c>
      <c r="P42" s="60"/>
      <c r="Q42" s="87">
        <f t="shared" si="14"/>
        <v>3.7430000000000003</v>
      </c>
      <c r="R42" s="87">
        <f t="shared" si="15"/>
        <v>3.7430000000000003</v>
      </c>
      <c r="S42" s="87">
        <f t="shared" si="16"/>
        <v>1.85</v>
      </c>
      <c r="T42" s="70"/>
      <c r="U42" s="22">
        <f t="shared" si="6"/>
        <v>30</v>
      </c>
      <c r="V42" s="71">
        <f t="shared" si="17"/>
        <v>38231</v>
      </c>
      <c r="W42" s="22">
        <f t="shared" ca="1" si="7"/>
        <v>1167</v>
      </c>
      <c r="X42" s="68">
        <f>VLOOKUP($A42,[0]!Table,MATCH(X$4,[0]!Curves,0))</f>
        <v>4.8911933150377798E-2</v>
      </c>
      <c r="Y42" s="72">
        <f t="shared" ca="1" si="8"/>
        <v>0.85693193750549757</v>
      </c>
      <c r="Z42" s="22">
        <f t="shared" si="9"/>
        <v>0</v>
      </c>
      <c r="AA42" s="22">
        <f t="shared" si="10"/>
        <v>0</v>
      </c>
      <c r="AC42" s="62">
        <f t="shared" ca="1" si="18"/>
        <v>0</v>
      </c>
      <c r="AD42" s="73"/>
      <c r="AE42" s="74"/>
    </row>
    <row r="43" spans="1:31">
      <c r="A43" s="65">
        <f t="shared" si="11"/>
        <v>38261</v>
      </c>
      <c r="B43" s="66">
        <f>'Inputs-Summary'!$B$7</f>
        <v>3017157.2166295233</v>
      </c>
      <c r="C43" s="75"/>
      <c r="D43" s="67">
        <f t="shared" si="1"/>
        <v>3017157.2166295233</v>
      </c>
      <c r="E43" s="56">
        <f t="shared" si="2"/>
        <v>0</v>
      </c>
      <c r="F43" s="56">
        <f t="shared" ca="1" si="3"/>
        <v>0</v>
      </c>
      <c r="G43" s="68">
        <f>VLOOKUP($A43,[0]!Table,MATCH(G$4,[0]!Curves,0))</f>
        <v>3.7710000000000004</v>
      </c>
      <c r="H43" s="69">
        <f t="shared" si="19"/>
        <v>3.7710000000000004</v>
      </c>
      <c r="I43" s="68">
        <f>'Inputs-Summary'!$B$16</f>
        <v>1.85</v>
      </c>
      <c r="J43" s="68">
        <f>VLOOKUP($A43,[0]!Table,MATCH(J$4,[0]!Curves,0))</f>
        <v>0</v>
      </c>
      <c r="K43" s="69">
        <f t="shared" si="12"/>
        <v>0</v>
      </c>
      <c r="L43" s="87">
        <f t="shared" si="20"/>
        <v>0</v>
      </c>
      <c r="M43" s="68">
        <f>VLOOKUP($A43,[0]!Table,MATCH(M$4,[0]!Curves,0))</f>
        <v>0</v>
      </c>
      <c r="N43" s="69">
        <f t="shared" si="13"/>
        <v>0</v>
      </c>
      <c r="O43" s="87">
        <f t="shared" si="21"/>
        <v>0</v>
      </c>
      <c r="P43" s="60"/>
      <c r="Q43" s="87">
        <f t="shared" si="14"/>
        <v>3.7710000000000004</v>
      </c>
      <c r="R43" s="87">
        <f t="shared" si="15"/>
        <v>3.7710000000000004</v>
      </c>
      <c r="S43" s="87">
        <f t="shared" si="16"/>
        <v>1.85</v>
      </c>
      <c r="T43" s="70"/>
      <c r="U43" s="22">
        <f t="shared" si="6"/>
        <v>31</v>
      </c>
      <c r="V43" s="71">
        <f t="shared" si="17"/>
        <v>38261</v>
      </c>
      <c r="W43" s="22">
        <f t="shared" ca="1" si="7"/>
        <v>1197</v>
      </c>
      <c r="X43" s="68">
        <f>VLOOKUP($A43,[0]!Table,MATCH(X$4,[0]!Curves,0))</f>
        <v>4.92307335479127E-2</v>
      </c>
      <c r="Y43" s="72">
        <f t="shared" ca="1" si="8"/>
        <v>0.85266750130816005</v>
      </c>
      <c r="Z43" s="22">
        <f t="shared" si="9"/>
        <v>0</v>
      </c>
      <c r="AA43" s="22">
        <f t="shared" si="10"/>
        <v>0</v>
      </c>
      <c r="AC43" s="62">
        <f t="shared" ca="1" si="18"/>
        <v>0</v>
      </c>
      <c r="AD43" s="73"/>
      <c r="AE43" s="74"/>
    </row>
    <row r="44" spans="1:31">
      <c r="A44" s="65">
        <f t="shared" si="11"/>
        <v>38292</v>
      </c>
      <c r="B44" s="66">
        <f>'Inputs-Summary'!$B$7</f>
        <v>3017157.2166295233</v>
      </c>
      <c r="C44" s="75"/>
      <c r="D44" s="67">
        <f t="shared" si="1"/>
        <v>3017157.2166295233</v>
      </c>
      <c r="E44" s="56">
        <f t="shared" si="2"/>
        <v>0</v>
      </c>
      <c r="F44" s="56">
        <f t="shared" ca="1" si="3"/>
        <v>0</v>
      </c>
      <c r="G44" s="68">
        <f>VLOOKUP($A44,[0]!Table,MATCH(G$4,[0]!Curves,0))</f>
        <v>3.9060000000000001</v>
      </c>
      <c r="H44" s="69">
        <f t="shared" si="19"/>
        <v>3.9060000000000001</v>
      </c>
      <c r="I44" s="68">
        <f>'Inputs-Summary'!$B$16</f>
        <v>1.85</v>
      </c>
      <c r="J44" s="68">
        <f>VLOOKUP($A44,[0]!Table,MATCH(J$4,[0]!Curves,0))</f>
        <v>0</v>
      </c>
      <c r="K44" s="69">
        <f t="shared" si="12"/>
        <v>0</v>
      </c>
      <c r="L44" s="87">
        <f t="shared" si="20"/>
        <v>0</v>
      </c>
      <c r="M44" s="68">
        <f>VLOOKUP($A44,[0]!Table,MATCH(M$4,[0]!Curves,0))</f>
        <v>0</v>
      </c>
      <c r="N44" s="69">
        <f t="shared" si="13"/>
        <v>0</v>
      </c>
      <c r="O44" s="87">
        <f t="shared" si="21"/>
        <v>0</v>
      </c>
      <c r="P44" s="60"/>
      <c r="Q44" s="87">
        <f t="shared" si="14"/>
        <v>3.9060000000000001</v>
      </c>
      <c r="R44" s="87">
        <f t="shared" si="15"/>
        <v>3.9060000000000001</v>
      </c>
      <c r="S44" s="87">
        <f t="shared" si="16"/>
        <v>1.85</v>
      </c>
      <c r="T44" s="70"/>
      <c r="U44" s="22">
        <f t="shared" si="6"/>
        <v>30</v>
      </c>
      <c r="V44" s="71">
        <f t="shared" si="17"/>
        <v>38292</v>
      </c>
      <c r="W44" s="22">
        <f t="shared" ca="1" si="7"/>
        <v>1228</v>
      </c>
      <c r="X44" s="68">
        <f>VLOOKUP($A44,[0]!Table,MATCH(X$4,[0]!Curves,0))</f>
        <v>4.9547603008875701E-2</v>
      </c>
      <c r="Y44" s="72">
        <f t="shared" ca="1" si="8"/>
        <v>0.84827275132033719</v>
      </c>
      <c r="Z44" s="22">
        <f t="shared" si="9"/>
        <v>0</v>
      </c>
      <c r="AA44" s="22">
        <f t="shared" si="10"/>
        <v>0</v>
      </c>
      <c r="AC44" s="62">
        <f t="shared" ca="1" si="18"/>
        <v>0</v>
      </c>
      <c r="AD44" s="73"/>
      <c r="AE44" s="74"/>
    </row>
    <row r="45" spans="1:31">
      <c r="A45" s="65">
        <f t="shared" si="11"/>
        <v>38322</v>
      </c>
      <c r="B45" s="66">
        <f>'Inputs-Summary'!$B$7</f>
        <v>3017157.2166295233</v>
      </c>
      <c r="C45" s="75"/>
      <c r="D45" s="67">
        <f t="shared" si="1"/>
        <v>3017157.2166295233</v>
      </c>
      <c r="E45" s="56">
        <f t="shared" si="2"/>
        <v>0</v>
      </c>
      <c r="F45" s="56">
        <f t="shared" ca="1" si="3"/>
        <v>0</v>
      </c>
      <c r="G45" s="68">
        <f>VLOOKUP($A45,[0]!Table,MATCH(G$4,[0]!Curves,0))</f>
        <v>4.0410000000000004</v>
      </c>
      <c r="H45" s="69">
        <f t="shared" si="19"/>
        <v>4.0410000000000004</v>
      </c>
      <c r="I45" s="68">
        <f>'Inputs-Summary'!$B$16</f>
        <v>1.85</v>
      </c>
      <c r="J45" s="68">
        <f>VLOOKUP($A45,[0]!Table,MATCH(J$4,[0]!Curves,0))</f>
        <v>0</v>
      </c>
      <c r="K45" s="69">
        <f t="shared" si="12"/>
        <v>0</v>
      </c>
      <c r="L45" s="87">
        <f t="shared" si="20"/>
        <v>0</v>
      </c>
      <c r="M45" s="68">
        <f>VLOOKUP($A45,[0]!Table,MATCH(M$4,[0]!Curves,0))</f>
        <v>0</v>
      </c>
      <c r="N45" s="69">
        <f t="shared" si="13"/>
        <v>0</v>
      </c>
      <c r="O45" s="87">
        <f t="shared" si="21"/>
        <v>0</v>
      </c>
      <c r="P45" s="60"/>
      <c r="Q45" s="87">
        <f t="shared" si="14"/>
        <v>4.0410000000000004</v>
      </c>
      <c r="R45" s="87">
        <f t="shared" si="15"/>
        <v>4.0410000000000004</v>
      </c>
      <c r="S45" s="87">
        <f t="shared" si="16"/>
        <v>1.85</v>
      </c>
      <c r="T45" s="70"/>
      <c r="U45" s="22">
        <f t="shared" si="6"/>
        <v>31</v>
      </c>
      <c r="V45" s="71">
        <f t="shared" si="17"/>
        <v>38322</v>
      </c>
      <c r="W45" s="22">
        <f t="shared" ca="1" si="7"/>
        <v>1258</v>
      </c>
      <c r="X45" s="68">
        <f>VLOOKUP($A45,[0]!Table,MATCH(X$4,[0]!Curves,0))</f>
        <v>4.9854250906250702E-2</v>
      </c>
      <c r="Y45" s="72">
        <f t="shared" ca="1" si="8"/>
        <v>0.84399928466281815</v>
      </c>
      <c r="Z45" s="22">
        <f t="shared" si="9"/>
        <v>0</v>
      </c>
      <c r="AA45" s="22">
        <f t="shared" si="10"/>
        <v>0</v>
      </c>
      <c r="AC45" s="62">
        <f t="shared" ca="1" si="18"/>
        <v>0</v>
      </c>
      <c r="AD45" s="73"/>
      <c r="AE45" s="74"/>
    </row>
    <row r="46" spans="1:31">
      <c r="A46" s="65">
        <f t="shared" si="11"/>
        <v>38353</v>
      </c>
      <c r="B46" s="66">
        <f>'Inputs-Summary'!$B$7</f>
        <v>3017157.2166295233</v>
      </c>
      <c r="C46" s="75"/>
      <c r="D46" s="67">
        <f t="shared" si="1"/>
        <v>3017157.2166295233</v>
      </c>
      <c r="E46" s="56">
        <f t="shared" si="2"/>
        <v>0</v>
      </c>
      <c r="F46" s="56">
        <f t="shared" ca="1" si="3"/>
        <v>0</v>
      </c>
      <c r="G46" s="68">
        <f>VLOOKUP($A46,[0]!Table,MATCH(G$4,[0]!Curves,0))</f>
        <v>4.101</v>
      </c>
      <c r="H46" s="69">
        <f t="shared" si="19"/>
        <v>4.101</v>
      </c>
      <c r="I46" s="68">
        <f>'Inputs-Summary'!$B$16</f>
        <v>1.85</v>
      </c>
      <c r="J46" s="68">
        <f>VLOOKUP($A46,[0]!Table,MATCH(J$4,[0]!Curves,0))</f>
        <v>0</v>
      </c>
      <c r="K46" s="69">
        <f t="shared" si="12"/>
        <v>0</v>
      </c>
      <c r="L46" s="87">
        <f t="shared" si="20"/>
        <v>0</v>
      </c>
      <c r="M46" s="68">
        <f>VLOOKUP($A46,[0]!Table,MATCH(M$4,[0]!Curves,0))</f>
        <v>0</v>
      </c>
      <c r="N46" s="69">
        <f t="shared" si="13"/>
        <v>0</v>
      </c>
      <c r="O46" s="87">
        <f t="shared" si="21"/>
        <v>0</v>
      </c>
      <c r="P46" s="60"/>
      <c r="Q46" s="87">
        <f t="shared" si="14"/>
        <v>4.101</v>
      </c>
      <c r="R46" s="87">
        <f t="shared" si="15"/>
        <v>4.101</v>
      </c>
      <c r="S46" s="87">
        <f t="shared" si="16"/>
        <v>1.85</v>
      </c>
      <c r="T46" s="70"/>
      <c r="U46" s="22">
        <f t="shared" si="6"/>
        <v>31</v>
      </c>
      <c r="V46" s="71">
        <f t="shared" si="17"/>
        <v>38353</v>
      </c>
      <c r="W46" s="22">
        <f t="shared" ca="1" si="7"/>
        <v>1289</v>
      </c>
      <c r="X46" s="68">
        <f>VLOOKUP($A46,[0]!Table,MATCH(X$4,[0]!Curves,0))</f>
        <v>5.0158224555407804E-2</v>
      </c>
      <c r="Y46" s="72">
        <f t="shared" ca="1" si="8"/>
        <v>0.83960004607727401</v>
      </c>
      <c r="Z46" s="22">
        <f t="shared" si="9"/>
        <v>0</v>
      </c>
      <c r="AA46" s="22">
        <f t="shared" si="10"/>
        <v>0</v>
      </c>
      <c r="AC46" s="62">
        <f t="shared" ca="1" si="18"/>
        <v>0</v>
      </c>
      <c r="AD46" s="73"/>
      <c r="AE46" s="74"/>
    </row>
    <row r="47" spans="1:31">
      <c r="A47" s="65">
        <f t="shared" si="11"/>
        <v>38384</v>
      </c>
      <c r="B47" s="66">
        <f>'Inputs-Summary'!$B$7</f>
        <v>3017157.2166295233</v>
      </c>
      <c r="C47" s="75"/>
      <c r="D47" s="67">
        <f t="shared" si="1"/>
        <v>3017157.2166295233</v>
      </c>
      <c r="E47" s="56">
        <f t="shared" si="2"/>
        <v>0</v>
      </c>
      <c r="F47" s="56">
        <f t="shared" ca="1" si="3"/>
        <v>0</v>
      </c>
      <c r="G47" s="68">
        <f>VLOOKUP($A47,[0]!Table,MATCH(G$4,[0]!Curves,0))</f>
        <v>3.9830000000000001</v>
      </c>
      <c r="H47" s="69">
        <f t="shared" si="19"/>
        <v>3.9830000000000001</v>
      </c>
      <c r="I47" s="68">
        <f>'Inputs-Summary'!$B$16</f>
        <v>1.85</v>
      </c>
      <c r="J47" s="68">
        <f>VLOOKUP($A47,[0]!Table,MATCH(J$4,[0]!Curves,0))</f>
        <v>0</v>
      </c>
      <c r="K47" s="69">
        <f t="shared" si="12"/>
        <v>0</v>
      </c>
      <c r="L47" s="87">
        <f t="shared" si="20"/>
        <v>0</v>
      </c>
      <c r="M47" s="68">
        <f>VLOOKUP($A47,[0]!Table,MATCH(M$4,[0]!Curves,0))</f>
        <v>0</v>
      </c>
      <c r="N47" s="69">
        <f t="shared" si="13"/>
        <v>0</v>
      </c>
      <c r="O47" s="87">
        <f t="shared" si="21"/>
        <v>0</v>
      </c>
      <c r="P47" s="60"/>
      <c r="Q47" s="87">
        <f t="shared" si="14"/>
        <v>3.9830000000000001</v>
      </c>
      <c r="R47" s="87">
        <f t="shared" si="15"/>
        <v>3.9830000000000001</v>
      </c>
      <c r="S47" s="87">
        <f t="shared" si="16"/>
        <v>1.85</v>
      </c>
      <c r="T47" s="70"/>
      <c r="U47" s="22">
        <f t="shared" si="6"/>
        <v>28</v>
      </c>
      <c r="V47" s="71">
        <f t="shared" si="17"/>
        <v>38384</v>
      </c>
      <c r="W47" s="22">
        <f t="shared" ca="1" si="7"/>
        <v>1320</v>
      </c>
      <c r="X47" s="68">
        <f>VLOOKUP($A47,[0]!Table,MATCH(X$4,[0]!Curves,0))</f>
        <v>5.0451578099733198E-2</v>
      </c>
      <c r="Y47" s="72">
        <f t="shared" ca="1" si="8"/>
        <v>0.83521309328626625</v>
      </c>
      <c r="Z47" s="22">
        <f t="shared" si="9"/>
        <v>0</v>
      </c>
      <c r="AA47" s="22">
        <f t="shared" si="10"/>
        <v>0</v>
      </c>
      <c r="AC47" s="62">
        <f t="shared" ca="1" si="18"/>
        <v>0</v>
      </c>
      <c r="AD47" s="73"/>
      <c r="AE47" s="74"/>
    </row>
    <row r="48" spans="1:31">
      <c r="A48" s="65">
        <f t="shared" si="11"/>
        <v>38412</v>
      </c>
      <c r="B48" s="66">
        <f>'Inputs-Summary'!$B$7</f>
        <v>3017157.2166295233</v>
      </c>
      <c r="C48" s="75"/>
      <c r="D48" s="67">
        <f t="shared" si="1"/>
        <v>3017157.2166295233</v>
      </c>
      <c r="E48" s="56">
        <f t="shared" si="2"/>
        <v>0</v>
      </c>
      <c r="F48" s="56">
        <f t="shared" ca="1" si="3"/>
        <v>0</v>
      </c>
      <c r="G48" s="68">
        <f>VLOOKUP($A48,[0]!Table,MATCH(G$4,[0]!Curves,0))</f>
        <v>3.85</v>
      </c>
      <c r="H48" s="69">
        <f t="shared" si="19"/>
        <v>3.85</v>
      </c>
      <c r="I48" s="68">
        <f>'Inputs-Summary'!$B$16</f>
        <v>1.85</v>
      </c>
      <c r="J48" s="68">
        <f>VLOOKUP($A48,[0]!Table,MATCH(J$4,[0]!Curves,0))</f>
        <v>0</v>
      </c>
      <c r="K48" s="69">
        <f t="shared" si="12"/>
        <v>0</v>
      </c>
      <c r="L48" s="87">
        <f t="shared" si="20"/>
        <v>0</v>
      </c>
      <c r="M48" s="68">
        <f>VLOOKUP($A48,[0]!Table,MATCH(M$4,[0]!Curves,0))</f>
        <v>0</v>
      </c>
      <c r="N48" s="69">
        <f t="shared" si="13"/>
        <v>0</v>
      </c>
      <c r="O48" s="87">
        <f t="shared" si="21"/>
        <v>0</v>
      </c>
      <c r="P48" s="60"/>
      <c r="Q48" s="87">
        <f t="shared" si="14"/>
        <v>3.85</v>
      </c>
      <c r="R48" s="87">
        <f t="shared" si="15"/>
        <v>3.85</v>
      </c>
      <c r="S48" s="87">
        <f t="shared" si="16"/>
        <v>1.85</v>
      </c>
      <c r="T48" s="70"/>
      <c r="U48" s="22">
        <f t="shared" si="6"/>
        <v>31</v>
      </c>
      <c r="V48" s="71">
        <f t="shared" si="17"/>
        <v>38412</v>
      </c>
      <c r="W48" s="22">
        <f t="shared" ca="1" si="7"/>
        <v>1348</v>
      </c>
      <c r="X48" s="68">
        <f>VLOOKUP($A48,[0]!Table,MATCH(X$4,[0]!Curves,0))</f>
        <v>5.0716542616072904E-2</v>
      </c>
      <c r="Y48" s="72">
        <f t="shared" ca="1" si="8"/>
        <v>0.83123579232447442</v>
      </c>
      <c r="Z48" s="22">
        <f t="shared" si="9"/>
        <v>0</v>
      </c>
      <c r="AA48" s="22">
        <f t="shared" si="10"/>
        <v>0</v>
      </c>
      <c r="AC48" s="62">
        <f t="shared" ca="1" si="18"/>
        <v>0</v>
      </c>
      <c r="AD48" s="73"/>
      <c r="AE48" s="74"/>
    </row>
    <row r="49" spans="1:31">
      <c r="A49" s="65">
        <f t="shared" si="11"/>
        <v>38443</v>
      </c>
      <c r="B49" s="66">
        <f>'Inputs-Summary'!$B$7</f>
        <v>3017157.2166295233</v>
      </c>
      <c r="C49" s="75"/>
      <c r="D49" s="67">
        <f t="shared" si="1"/>
        <v>3017157.2166295233</v>
      </c>
      <c r="E49" s="56">
        <f t="shared" si="2"/>
        <v>0</v>
      </c>
      <c r="F49" s="56">
        <f t="shared" ca="1" si="3"/>
        <v>0</v>
      </c>
      <c r="G49" s="68">
        <f>VLOOKUP($A49,[0]!Table,MATCH(G$4,[0]!Curves,0))</f>
        <v>3.6349999999999998</v>
      </c>
      <c r="H49" s="69">
        <f t="shared" si="19"/>
        <v>3.6349999999999998</v>
      </c>
      <c r="I49" s="68">
        <f>'Inputs-Summary'!$B$16</f>
        <v>1.85</v>
      </c>
      <c r="J49" s="68">
        <f>VLOOKUP($A49,[0]!Table,MATCH(J$4,[0]!Curves,0))</f>
        <v>0</v>
      </c>
      <c r="K49" s="69">
        <f t="shared" si="12"/>
        <v>0</v>
      </c>
      <c r="L49" s="87">
        <f t="shared" si="20"/>
        <v>0</v>
      </c>
      <c r="M49" s="68">
        <f>VLOOKUP($A49,[0]!Table,MATCH(M$4,[0]!Curves,0))</f>
        <v>0</v>
      </c>
      <c r="N49" s="69">
        <f t="shared" si="13"/>
        <v>0</v>
      </c>
      <c r="O49" s="87">
        <f t="shared" si="21"/>
        <v>0</v>
      </c>
      <c r="P49" s="60"/>
      <c r="Q49" s="87">
        <f t="shared" si="14"/>
        <v>3.6349999999999998</v>
      </c>
      <c r="R49" s="87">
        <f t="shared" si="15"/>
        <v>3.6349999999999998</v>
      </c>
      <c r="S49" s="87">
        <f t="shared" si="16"/>
        <v>1.85</v>
      </c>
      <c r="T49" s="70"/>
      <c r="U49" s="22">
        <f t="shared" si="6"/>
        <v>30</v>
      </c>
      <c r="V49" s="71">
        <f t="shared" si="17"/>
        <v>38443</v>
      </c>
      <c r="W49" s="22">
        <f t="shared" ca="1" si="7"/>
        <v>1379</v>
      </c>
      <c r="X49" s="68">
        <f>VLOOKUP($A49,[0]!Table,MATCH(X$4,[0]!Curves,0))</f>
        <v>5.1004606335363106E-2</v>
      </c>
      <c r="Y49" s="72">
        <f t="shared" ca="1" si="8"/>
        <v>0.82683245073637091</v>
      </c>
      <c r="Z49" s="22">
        <f t="shared" si="9"/>
        <v>0</v>
      </c>
      <c r="AA49" s="22">
        <f t="shared" si="10"/>
        <v>0</v>
      </c>
      <c r="AC49" s="62">
        <f t="shared" ca="1" si="18"/>
        <v>0</v>
      </c>
      <c r="AD49" s="73"/>
      <c r="AE49" s="74"/>
    </row>
    <row r="50" spans="1:31">
      <c r="A50" s="65">
        <f t="shared" si="11"/>
        <v>38473</v>
      </c>
      <c r="B50" s="66">
        <f>'Inputs-Summary'!$B$7</f>
        <v>3017157.2166295233</v>
      </c>
      <c r="C50" s="75"/>
      <c r="D50" s="67">
        <f t="shared" si="1"/>
        <v>3017157.2166295233</v>
      </c>
      <c r="E50" s="56">
        <f t="shared" si="2"/>
        <v>0</v>
      </c>
      <c r="F50" s="56">
        <f t="shared" ca="1" si="3"/>
        <v>0</v>
      </c>
      <c r="G50" s="68">
        <f>VLOOKUP($A50,[0]!Table,MATCH(G$4,[0]!Curves,0))</f>
        <v>3.625</v>
      </c>
      <c r="H50" s="69">
        <f t="shared" si="19"/>
        <v>3.625</v>
      </c>
      <c r="I50" s="68">
        <f>'Inputs-Summary'!$B$16</f>
        <v>1.85</v>
      </c>
      <c r="J50" s="68">
        <f>VLOOKUP($A50,[0]!Table,MATCH(J$4,[0]!Curves,0))</f>
        <v>0</v>
      </c>
      <c r="K50" s="69">
        <f t="shared" si="12"/>
        <v>0</v>
      </c>
      <c r="L50" s="87">
        <f t="shared" ref="L50:L69" si="22">K50</f>
        <v>0</v>
      </c>
      <c r="M50" s="68">
        <f>VLOOKUP($A50,[0]!Table,MATCH(M$4,[0]!Curves,0))</f>
        <v>0</v>
      </c>
      <c r="N50" s="69">
        <f t="shared" si="13"/>
        <v>0</v>
      </c>
      <c r="O50" s="87">
        <f t="shared" ref="O50:O69" si="23">N50</f>
        <v>0</v>
      </c>
      <c r="P50" s="60"/>
      <c r="Q50" s="87">
        <f t="shared" si="14"/>
        <v>3.625</v>
      </c>
      <c r="R50" s="87">
        <f t="shared" si="15"/>
        <v>3.625</v>
      </c>
      <c r="S50" s="87">
        <f t="shared" si="16"/>
        <v>1.85</v>
      </c>
      <c r="T50" s="70"/>
      <c r="U50" s="22">
        <f t="shared" si="6"/>
        <v>31</v>
      </c>
      <c r="V50" s="71">
        <f t="shared" si="17"/>
        <v>38473</v>
      </c>
      <c r="W50" s="22">
        <f t="shared" ca="1" si="7"/>
        <v>1409</v>
      </c>
      <c r="X50" s="68">
        <f>VLOOKUP($A50,[0]!Table,MATCH(X$4,[0]!Curves,0))</f>
        <v>5.12774100472662E-2</v>
      </c>
      <c r="Y50" s="72">
        <f t="shared" ca="1" si="8"/>
        <v>0.82257459807274547</v>
      </c>
      <c r="Z50" s="22">
        <f t="shared" si="9"/>
        <v>0</v>
      </c>
      <c r="AA50" s="22">
        <f t="shared" si="10"/>
        <v>0</v>
      </c>
      <c r="AC50" s="62">
        <f t="shared" ca="1" si="18"/>
        <v>0</v>
      </c>
      <c r="AD50" s="73"/>
      <c r="AE50" s="74"/>
    </row>
    <row r="51" spans="1:31">
      <c r="A51" s="65">
        <f t="shared" si="11"/>
        <v>38504</v>
      </c>
      <c r="B51" s="66">
        <f>'Inputs-Summary'!$B$7</f>
        <v>3017157.2166295233</v>
      </c>
      <c r="C51" s="75"/>
      <c r="D51" s="67">
        <f t="shared" si="1"/>
        <v>3017157.2166295233</v>
      </c>
      <c r="E51" s="56">
        <f t="shared" si="2"/>
        <v>0</v>
      </c>
      <c r="F51" s="56">
        <f t="shared" ca="1" si="3"/>
        <v>0</v>
      </c>
      <c r="G51" s="68">
        <f>VLOOKUP($A51,[0]!Table,MATCH(G$4,[0]!Curves,0))</f>
        <v>3.661</v>
      </c>
      <c r="H51" s="69">
        <f t="shared" si="19"/>
        <v>3.661</v>
      </c>
      <c r="I51" s="68">
        <f>'Inputs-Summary'!$B$16</f>
        <v>1.85</v>
      </c>
      <c r="J51" s="68">
        <f>VLOOKUP($A51,[0]!Table,MATCH(J$4,[0]!Curves,0))</f>
        <v>0</v>
      </c>
      <c r="K51" s="69">
        <f t="shared" si="12"/>
        <v>0</v>
      </c>
      <c r="L51" s="87">
        <f t="shared" si="22"/>
        <v>0</v>
      </c>
      <c r="M51" s="68">
        <f>VLOOKUP($A51,[0]!Table,MATCH(M$4,[0]!Curves,0))</f>
        <v>0</v>
      </c>
      <c r="N51" s="69">
        <f t="shared" si="13"/>
        <v>0</v>
      </c>
      <c r="O51" s="87">
        <f t="shared" si="23"/>
        <v>0</v>
      </c>
      <c r="P51" s="60"/>
      <c r="Q51" s="87">
        <f t="shared" si="14"/>
        <v>3.661</v>
      </c>
      <c r="R51" s="87">
        <f t="shared" si="15"/>
        <v>3.661</v>
      </c>
      <c r="S51" s="87">
        <f t="shared" si="16"/>
        <v>1.85</v>
      </c>
      <c r="T51" s="70"/>
      <c r="U51" s="22">
        <f t="shared" si="6"/>
        <v>30</v>
      </c>
      <c r="V51" s="71">
        <f t="shared" si="17"/>
        <v>38504</v>
      </c>
      <c r="W51" s="22">
        <f t="shared" ca="1" si="7"/>
        <v>1440</v>
      </c>
      <c r="X51" s="68">
        <f>VLOOKUP($A51,[0]!Table,MATCH(X$4,[0]!Curves,0))</f>
        <v>5.1559307242321002E-2</v>
      </c>
      <c r="Y51" s="72">
        <f t="shared" ca="1" si="8"/>
        <v>0.81816041123993033</v>
      </c>
      <c r="Z51" s="22">
        <f t="shared" si="9"/>
        <v>0</v>
      </c>
      <c r="AA51" s="22">
        <f t="shared" si="10"/>
        <v>0</v>
      </c>
      <c r="AC51" s="62">
        <f t="shared" ca="1" si="18"/>
        <v>0</v>
      </c>
      <c r="AD51" s="73"/>
      <c r="AE51" s="74"/>
    </row>
    <row r="52" spans="1:31">
      <c r="A52" s="65">
        <f t="shared" si="11"/>
        <v>38534</v>
      </c>
      <c r="B52" s="66">
        <f>'Inputs-Summary'!$B$7</f>
        <v>3017157.2166295233</v>
      </c>
      <c r="C52" s="75"/>
      <c r="D52" s="67">
        <f t="shared" si="1"/>
        <v>3017157.2166295233</v>
      </c>
      <c r="E52" s="56">
        <f t="shared" si="2"/>
        <v>0</v>
      </c>
      <c r="F52" s="56">
        <f t="shared" ca="1" si="3"/>
        <v>0</v>
      </c>
      <c r="G52" s="68">
        <f>VLOOKUP($A52,[0]!Table,MATCH(G$4,[0]!Curves,0))</f>
        <v>3.706</v>
      </c>
      <c r="H52" s="69">
        <f t="shared" si="19"/>
        <v>3.706</v>
      </c>
      <c r="I52" s="68">
        <f>'Inputs-Summary'!$B$16</f>
        <v>1.85</v>
      </c>
      <c r="J52" s="68">
        <f>VLOOKUP($A52,[0]!Table,MATCH(J$4,[0]!Curves,0))</f>
        <v>0</v>
      </c>
      <c r="K52" s="69">
        <f t="shared" si="12"/>
        <v>0</v>
      </c>
      <c r="L52" s="87">
        <f t="shared" si="22"/>
        <v>0</v>
      </c>
      <c r="M52" s="68">
        <f>VLOOKUP($A52,[0]!Table,MATCH(M$4,[0]!Curves,0))</f>
        <v>0</v>
      </c>
      <c r="N52" s="69">
        <f t="shared" si="13"/>
        <v>0</v>
      </c>
      <c r="O52" s="87">
        <f t="shared" si="23"/>
        <v>0</v>
      </c>
      <c r="P52" s="60"/>
      <c r="Q52" s="87">
        <f t="shared" si="14"/>
        <v>3.706</v>
      </c>
      <c r="R52" s="87">
        <f t="shared" si="15"/>
        <v>3.706</v>
      </c>
      <c r="S52" s="87">
        <f t="shared" si="16"/>
        <v>1.85</v>
      </c>
      <c r="T52" s="70"/>
      <c r="U52" s="22">
        <f t="shared" si="6"/>
        <v>31</v>
      </c>
      <c r="V52" s="71">
        <f t="shared" si="17"/>
        <v>38534</v>
      </c>
      <c r="W52" s="22">
        <f t="shared" ca="1" si="7"/>
        <v>1470</v>
      </c>
      <c r="X52" s="68">
        <f>VLOOKUP($A52,[0]!Table,MATCH(X$4,[0]!Curves,0))</f>
        <v>5.1869746956988205E-2</v>
      </c>
      <c r="Y52" s="72">
        <f t="shared" ca="1" si="8"/>
        <v>0.81375498400478918</v>
      </c>
      <c r="Z52" s="22">
        <f t="shared" si="9"/>
        <v>0</v>
      </c>
      <c r="AA52" s="22">
        <f t="shared" si="10"/>
        <v>0</v>
      </c>
      <c r="AC52" s="62">
        <f t="shared" ca="1" si="18"/>
        <v>0</v>
      </c>
      <c r="AD52" s="73"/>
      <c r="AE52" s="74"/>
    </row>
    <row r="53" spans="1:31">
      <c r="A53" s="65">
        <f t="shared" si="11"/>
        <v>38565</v>
      </c>
      <c r="B53" s="66">
        <f>'Inputs-Summary'!$B$7</f>
        <v>3017157.2166295233</v>
      </c>
      <c r="C53" s="75"/>
      <c r="D53" s="67">
        <f t="shared" si="1"/>
        <v>3017157.2166295233</v>
      </c>
      <c r="E53" s="56">
        <f t="shared" si="2"/>
        <v>0</v>
      </c>
      <c r="F53" s="56">
        <f t="shared" ca="1" si="3"/>
        <v>0</v>
      </c>
      <c r="G53" s="68">
        <f>VLOOKUP($A53,[0]!Table,MATCH(G$4,[0]!Curves,0))</f>
        <v>3.754</v>
      </c>
      <c r="H53" s="69">
        <f t="shared" si="19"/>
        <v>3.754</v>
      </c>
      <c r="I53" s="68">
        <f>'Inputs-Summary'!$B$16</f>
        <v>1.85</v>
      </c>
      <c r="J53" s="68">
        <f>VLOOKUP($A53,[0]!Table,MATCH(J$4,[0]!Curves,0))</f>
        <v>0</v>
      </c>
      <c r="K53" s="69">
        <f t="shared" si="12"/>
        <v>0</v>
      </c>
      <c r="L53" s="87">
        <f t="shared" si="22"/>
        <v>0</v>
      </c>
      <c r="M53" s="68">
        <f>VLOOKUP($A53,[0]!Table,MATCH(M$4,[0]!Curves,0))</f>
        <v>0</v>
      </c>
      <c r="N53" s="69">
        <f t="shared" si="13"/>
        <v>0</v>
      </c>
      <c r="O53" s="87">
        <f t="shared" si="23"/>
        <v>0</v>
      </c>
      <c r="P53" s="60"/>
      <c r="Q53" s="87">
        <f t="shared" si="14"/>
        <v>3.754</v>
      </c>
      <c r="R53" s="87">
        <f t="shared" si="15"/>
        <v>3.754</v>
      </c>
      <c r="S53" s="87">
        <f t="shared" si="16"/>
        <v>1.85</v>
      </c>
      <c r="T53" s="70"/>
      <c r="U53" s="22">
        <f t="shared" si="6"/>
        <v>31</v>
      </c>
      <c r="V53" s="71">
        <f t="shared" si="17"/>
        <v>38565</v>
      </c>
      <c r="W53" s="22">
        <f t="shared" ca="1" si="7"/>
        <v>1501</v>
      </c>
      <c r="X53" s="68">
        <f>VLOOKUP($A53,[0]!Table,MATCH(X$4,[0]!Curves,0))</f>
        <v>5.2229425184592101E-2</v>
      </c>
      <c r="Y53" s="72">
        <f t="shared" ca="1" si="8"/>
        <v>0.80905950309694319</v>
      </c>
      <c r="Z53" s="22">
        <f t="shared" si="9"/>
        <v>0</v>
      </c>
      <c r="AA53" s="22">
        <f t="shared" si="10"/>
        <v>0</v>
      </c>
      <c r="AC53" s="62">
        <f t="shared" ca="1" si="18"/>
        <v>0</v>
      </c>
      <c r="AD53" s="73"/>
      <c r="AE53" s="74"/>
    </row>
    <row r="54" spans="1:31">
      <c r="A54" s="65">
        <f t="shared" si="11"/>
        <v>38596</v>
      </c>
      <c r="B54" s="66">
        <f>'Inputs-Summary'!$B$7</f>
        <v>3017157.2166295233</v>
      </c>
      <c r="C54" s="75"/>
      <c r="D54" s="67">
        <f t="shared" si="1"/>
        <v>3017157.2166295233</v>
      </c>
      <c r="E54" s="56">
        <f t="shared" si="2"/>
        <v>0</v>
      </c>
      <c r="F54" s="56">
        <f t="shared" ca="1" si="3"/>
        <v>0</v>
      </c>
      <c r="G54" s="68">
        <f>VLOOKUP($A54,[0]!Table,MATCH(G$4,[0]!Curves,0))</f>
        <v>3.7680000000000002</v>
      </c>
      <c r="H54" s="69">
        <f t="shared" si="19"/>
        <v>3.7680000000000002</v>
      </c>
      <c r="I54" s="68">
        <f>'Inputs-Summary'!$B$16</f>
        <v>1.85</v>
      </c>
      <c r="J54" s="68">
        <f>VLOOKUP($A54,[0]!Table,MATCH(J$4,[0]!Curves,0))</f>
        <v>0</v>
      </c>
      <c r="K54" s="69">
        <f t="shared" si="12"/>
        <v>0</v>
      </c>
      <c r="L54" s="87">
        <f t="shared" si="22"/>
        <v>0</v>
      </c>
      <c r="M54" s="68">
        <f>VLOOKUP($A54,[0]!Table,MATCH(M$4,[0]!Curves,0))</f>
        <v>0</v>
      </c>
      <c r="N54" s="69">
        <f t="shared" si="13"/>
        <v>0</v>
      </c>
      <c r="O54" s="87">
        <f t="shared" si="23"/>
        <v>0</v>
      </c>
      <c r="P54" s="60"/>
      <c r="Q54" s="87">
        <f t="shared" si="14"/>
        <v>3.7680000000000002</v>
      </c>
      <c r="R54" s="87">
        <f t="shared" si="15"/>
        <v>3.7680000000000002</v>
      </c>
      <c r="S54" s="87">
        <f t="shared" si="16"/>
        <v>1.85</v>
      </c>
      <c r="T54" s="70"/>
      <c r="U54" s="22">
        <f t="shared" si="6"/>
        <v>30</v>
      </c>
      <c r="V54" s="71">
        <f t="shared" si="17"/>
        <v>38596</v>
      </c>
      <c r="W54" s="22">
        <f t="shared" ca="1" si="7"/>
        <v>1532</v>
      </c>
      <c r="X54" s="68">
        <f>VLOOKUP($A54,[0]!Table,MATCH(X$4,[0]!Curves,0))</f>
        <v>5.2589103455342297E-2</v>
      </c>
      <c r="Y54" s="72">
        <f t="shared" ca="1" si="8"/>
        <v>0.80434345855089917</v>
      </c>
      <c r="Z54" s="22">
        <f t="shared" si="9"/>
        <v>0</v>
      </c>
      <c r="AA54" s="22">
        <f t="shared" si="10"/>
        <v>0</v>
      </c>
      <c r="AC54" s="62">
        <f t="shared" ca="1" si="18"/>
        <v>0</v>
      </c>
      <c r="AD54" s="73"/>
      <c r="AE54" s="74"/>
    </row>
    <row r="55" spans="1:31">
      <c r="A55" s="65">
        <f t="shared" si="11"/>
        <v>38626</v>
      </c>
      <c r="B55" s="66">
        <f>'Inputs-Summary'!$B$7</f>
        <v>3017157.2166295233</v>
      </c>
      <c r="C55" s="75"/>
      <c r="D55" s="67">
        <f t="shared" si="1"/>
        <v>3017157.2166295233</v>
      </c>
      <c r="E55" s="56">
        <f t="shared" si="2"/>
        <v>0</v>
      </c>
      <c r="F55" s="56">
        <f t="shared" ca="1" si="3"/>
        <v>0</v>
      </c>
      <c r="G55" s="68">
        <f>VLOOKUP($A55,[0]!Table,MATCH(G$4,[0]!Curves,0))</f>
        <v>3.7960000000000003</v>
      </c>
      <c r="H55" s="69">
        <f t="shared" si="19"/>
        <v>3.7960000000000003</v>
      </c>
      <c r="I55" s="68">
        <f>'Inputs-Summary'!$B$16</f>
        <v>1.85</v>
      </c>
      <c r="J55" s="68">
        <f>VLOOKUP($A55,[0]!Table,MATCH(J$4,[0]!Curves,0))</f>
        <v>0</v>
      </c>
      <c r="K55" s="69">
        <f t="shared" si="12"/>
        <v>0</v>
      </c>
      <c r="L55" s="87">
        <f t="shared" si="22"/>
        <v>0</v>
      </c>
      <c r="M55" s="68">
        <f>VLOOKUP($A55,[0]!Table,MATCH(M$4,[0]!Curves,0))</f>
        <v>0</v>
      </c>
      <c r="N55" s="69">
        <f t="shared" si="13"/>
        <v>0</v>
      </c>
      <c r="O55" s="87">
        <f t="shared" si="23"/>
        <v>0</v>
      </c>
      <c r="P55" s="60"/>
      <c r="Q55" s="87">
        <f t="shared" si="14"/>
        <v>3.7960000000000003</v>
      </c>
      <c r="R55" s="87">
        <f t="shared" si="15"/>
        <v>3.7960000000000003</v>
      </c>
      <c r="S55" s="87">
        <f t="shared" si="16"/>
        <v>1.85</v>
      </c>
      <c r="T55" s="70"/>
      <c r="U55" s="22">
        <f t="shared" si="6"/>
        <v>31</v>
      </c>
      <c r="V55" s="71">
        <f t="shared" si="17"/>
        <v>38626</v>
      </c>
      <c r="W55" s="22">
        <f t="shared" ca="1" si="7"/>
        <v>1562</v>
      </c>
      <c r="X55" s="68">
        <f>VLOOKUP($A55,[0]!Table,MATCH(X$4,[0]!Curves,0))</f>
        <v>5.2937179242304601E-2</v>
      </c>
      <c r="Y55" s="72">
        <f t="shared" ca="1" si="8"/>
        <v>0.79976061457478698</v>
      </c>
      <c r="Z55" s="22">
        <f t="shared" si="9"/>
        <v>0</v>
      </c>
      <c r="AA55" s="22">
        <f t="shared" si="10"/>
        <v>0</v>
      </c>
      <c r="AC55" s="62">
        <f t="shared" ca="1" si="18"/>
        <v>0</v>
      </c>
      <c r="AD55" s="73"/>
      <c r="AE55" s="74"/>
    </row>
    <row r="56" spans="1:31">
      <c r="A56" s="65">
        <f t="shared" si="11"/>
        <v>38657</v>
      </c>
      <c r="B56" s="66">
        <f>'Inputs-Summary'!$B$7</f>
        <v>3017157.2166295233</v>
      </c>
      <c r="C56" s="75"/>
      <c r="D56" s="67">
        <f t="shared" si="1"/>
        <v>3017157.2166295233</v>
      </c>
      <c r="E56" s="56">
        <f t="shared" si="2"/>
        <v>0</v>
      </c>
      <c r="F56" s="56">
        <f t="shared" ca="1" si="3"/>
        <v>0</v>
      </c>
      <c r="G56" s="68">
        <f>VLOOKUP($A56,[0]!Table,MATCH(G$4,[0]!Curves,0))</f>
        <v>3.931</v>
      </c>
      <c r="H56" s="69">
        <f t="shared" si="19"/>
        <v>3.931</v>
      </c>
      <c r="I56" s="68">
        <f>'Inputs-Summary'!$B$16</f>
        <v>1.85</v>
      </c>
      <c r="J56" s="68">
        <f>VLOOKUP($A56,[0]!Table,MATCH(J$4,[0]!Curves,0))</f>
        <v>0</v>
      </c>
      <c r="K56" s="69">
        <f t="shared" si="12"/>
        <v>0</v>
      </c>
      <c r="L56" s="87">
        <f t="shared" si="22"/>
        <v>0</v>
      </c>
      <c r="M56" s="68">
        <f>VLOOKUP($A56,[0]!Table,MATCH(M$4,[0]!Curves,0))</f>
        <v>0</v>
      </c>
      <c r="N56" s="69">
        <f t="shared" si="13"/>
        <v>0</v>
      </c>
      <c r="O56" s="87">
        <f t="shared" si="23"/>
        <v>0</v>
      </c>
      <c r="P56" s="60"/>
      <c r="Q56" s="87">
        <f t="shared" si="14"/>
        <v>3.931</v>
      </c>
      <c r="R56" s="87">
        <f t="shared" si="15"/>
        <v>3.931</v>
      </c>
      <c r="S56" s="87">
        <f t="shared" si="16"/>
        <v>1.85</v>
      </c>
      <c r="T56" s="70"/>
      <c r="U56" s="22">
        <f t="shared" si="6"/>
        <v>30</v>
      </c>
      <c r="V56" s="71">
        <f t="shared" si="17"/>
        <v>38657</v>
      </c>
      <c r="W56" s="22">
        <f t="shared" ca="1" si="7"/>
        <v>1593</v>
      </c>
      <c r="X56" s="68">
        <f>VLOOKUP($A56,[0]!Table,MATCH(X$4,[0]!Curves,0))</f>
        <v>5.3296857597935801E-2</v>
      </c>
      <c r="Y56" s="72">
        <f t="shared" ca="1" si="8"/>
        <v>0.79500611859168302</v>
      </c>
      <c r="Z56" s="22">
        <f t="shared" si="9"/>
        <v>0</v>
      </c>
      <c r="AA56" s="22">
        <f t="shared" si="10"/>
        <v>0</v>
      </c>
      <c r="AC56" s="62">
        <f t="shared" ca="1" si="18"/>
        <v>0</v>
      </c>
      <c r="AD56" s="73"/>
      <c r="AE56" s="74"/>
    </row>
    <row r="57" spans="1:31">
      <c r="A57" s="65">
        <f t="shared" si="11"/>
        <v>38687</v>
      </c>
      <c r="B57" s="66">
        <f>'Inputs-Summary'!$B$7</f>
        <v>3017157.2166295233</v>
      </c>
      <c r="C57" s="75"/>
      <c r="D57" s="67">
        <f t="shared" si="1"/>
        <v>3017157.2166295233</v>
      </c>
      <c r="E57" s="56">
        <f t="shared" si="2"/>
        <v>0</v>
      </c>
      <c r="F57" s="56">
        <f t="shared" ca="1" si="3"/>
        <v>0</v>
      </c>
      <c r="G57" s="68">
        <f>VLOOKUP($A57,[0]!Table,MATCH(G$4,[0]!Curves,0))</f>
        <v>4.0659999999999998</v>
      </c>
      <c r="H57" s="69">
        <f t="shared" si="19"/>
        <v>4.0659999999999998</v>
      </c>
      <c r="I57" s="68">
        <f>'Inputs-Summary'!$B$16</f>
        <v>1.85</v>
      </c>
      <c r="J57" s="68">
        <f>VLOOKUP($A57,[0]!Table,MATCH(J$4,[0]!Curves,0))</f>
        <v>0</v>
      </c>
      <c r="K57" s="69">
        <f t="shared" si="12"/>
        <v>0</v>
      </c>
      <c r="L57" s="87">
        <f t="shared" si="22"/>
        <v>0</v>
      </c>
      <c r="M57" s="68">
        <f>VLOOKUP($A57,[0]!Table,MATCH(M$4,[0]!Curves,0))</f>
        <v>0</v>
      </c>
      <c r="N57" s="69">
        <f t="shared" si="13"/>
        <v>0</v>
      </c>
      <c r="O57" s="87">
        <f t="shared" si="23"/>
        <v>0</v>
      </c>
      <c r="P57" s="60"/>
      <c r="Q57" s="87">
        <f t="shared" si="14"/>
        <v>4.0659999999999998</v>
      </c>
      <c r="R57" s="87">
        <f t="shared" si="15"/>
        <v>4.0659999999999998</v>
      </c>
      <c r="S57" s="87">
        <f t="shared" si="16"/>
        <v>1.85</v>
      </c>
      <c r="T57" s="70"/>
      <c r="U57" s="22">
        <f t="shared" si="6"/>
        <v>31</v>
      </c>
      <c r="V57" s="71">
        <f t="shared" si="17"/>
        <v>38687</v>
      </c>
      <c r="W57" s="22">
        <f t="shared" ca="1" si="7"/>
        <v>1623</v>
      </c>
      <c r="X57" s="68">
        <f>VLOOKUP($A57,[0]!Table,MATCH(X$4,[0]!Curves,0))</f>
        <v>5.3644933467026604E-2</v>
      </c>
      <c r="Y57" s="72">
        <f t="shared" ca="1" si="8"/>
        <v>0.7903873531325345</v>
      </c>
      <c r="Z57" s="22">
        <f t="shared" si="9"/>
        <v>0</v>
      </c>
      <c r="AA57" s="22">
        <f t="shared" si="10"/>
        <v>0</v>
      </c>
      <c r="AC57" s="62">
        <f t="shared" ca="1" si="18"/>
        <v>0</v>
      </c>
      <c r="AD57" s="73"/>
      <c r="AE57" s="74"/>
    </row>
    <row r="58" spans="1:31">
      <c r="A58" s="65">
        <f t="shared" si="11"/>
        <v>38718</v>
      </c>
      <c r="B58" s="66">
        <f>'Inputs-Summary'!$B$7</f>
        <v>3017157.2166295233</v>
      </c>
      <c r="C58" s="75"/>
      <c r="D58" s="67">
        <f t="shared" si="1"/>
        <v>3017157.2166295233</v>
      </c>
      <c r="E58" s="56">
        <f t="shared" si="2"/>
        <v>0</v>
      </c>
      <c r="F58" s="56">
        <f t="shared" ca="1" si="3"/>
        <v>0</v>
      </c>
      <c r="G58" s="68">
        <f>VLOOKUP($A58,[0]!Table,MATCH(G$4,[0]!Curves,0))</f>
        <v>4.1360000000000001</v>
      </c>
      <c r="H58" s="69">
        <f t="shared" si="19"/>
        <v>4.1360000000000001</v>
      </c>
      <c r="I58" s="68">
        <f>'Inputs-Summary'!$B$16</f>
        <v>1.85</v>
      </c>
      <c r="J58" s="68">
        <f>VLOOKUP($A58,[0]!Table,MATCH(J$4,[0]!Curves,0))</f>
        <v>0</v>
      </c>
      <c r="K58" s="69">
        <f t="shared" si="12"/>
        <v>0</v>
      </c>
      <c r="L58" s="87">
        <f t="shared" si="22"/>
        <v>0</v>
      </c>
      <c r="M58" s="68">
        <f>VLOOKUP($A58,[0]!Table,MATCH(M$4,[0]!Curves,0))</f>
        <v>0</v>
      </c>
      <c r="N58" s="69">
        <f t="shared" si="13"/>
        <v>0</v>
      </c>
      <c r="O58" s="87">
        <f t="shared" si="23"/>
        <v>0</v>
      </c>
      <c r="P58" s="60"/>
      <c r="Q58" s="87">
        <f t="shared" si="14"/>
        <v>4.1360000000000001</v>
      </c>
      <c r="R58" s="87">
        <f t="shared" si="15"/>
        <v>4.1360000000000001</v>
      </c>
      <c r="S58" s="87">
        <f t="shared" si="16"/>
        <v>1.85</v>
      </c>
      <c r="T58" s="70"/>
      <c r="U58" s="22">
        <f t="shared" si="6"/>
        <v>31</v>
      </c>
      <c r="V58" s="71">
        <f t="shared" si="17"/>
        <v>38718</v>
      </c>
      <c r="W58" s="22">
        <f t="shared" ca="1" si="7"/>
        <v>1654</v>
      </c>
      <c r="X58" s="68">
        <f>VLOOKUP($A58,[0]!Table,MATCH(X$4,[0]!Curves,0))</f>
        <v>5.4004611907508999E-2</v>
      </c>
      <c r="Y58" s="72">
        <f t="shared" ca="1" si="8"/>
        <v>0.78559706898232717</v>
      </c>
      <c r="Z58" s="22">
        <f t="shared" si="9"/>
        <v>0</v>
      </c>
      <c r="AA58" s="22">
        <f t="shared" si="10"/>
        <v>0</v>
      </c>
      <c r="AC58" s="62">
        <f t="shared" ca="1" si="18"/>
        <v>0</v>
      </c>
      <c r="AD58" s="73"/>
      <c r="AE58" s="74"/>
    </row>
    <row r="59" spans="1:31">
      <c r="A59" s="65">
        <f t="shared" si="11"/>
        <v>38749</v>
      </c>
      <c r="B59" s="66">
        <f>'Inputs-Summary'!$B$7</f>
        <v>3017157.2166295233</v>
      </c>
      <c r="C59" s="75"/>
      <c r="D59" s="67">
        <f t="shared" si="1"/>
        <v>3017157.2166295233</v>
      </c>
      <c r="E59" s="56">
        <f t="shared" si="2"/>
        <v>0</v>
      </c>
      <c r="F59" s="56">
        <f t="shared" ca="1" si="3"/>
        <v>0</v>
      </c>
      <c r="G59" s="68">
        <f>VLOOKUP($A59,[0]!Table,MATCH(G$4,[0]!Curves,0))</f>
        <v>4.0179999999999998</v>
      </c>
      <c r="H59" s="69">
        <f t="shared" si="19"/>
        <v>4.0179999999999998</v>
      </c>
      <c r="I59" s="68">
        <f>'Inputs-Summary'!$B$16</f>
        <v>1.85</v>
      </c>
      <c r="J59" s="68">
        <f>VLOOKUP($A59,[0]!Table,MATCH(J$4,[0]!Curves,0))</f>
        <v>0</v>
      </c>
      <c r="K59" s="69">
        <f t="shared" si="12"/>
        <v>0</v>
      </c>
      <c r="L59" s="87">
        <f t="shared" si="22"/>
        <v>0</v>
      </c>
      <c r="M59" s="68">
        <f>VLOOKUP($A59,[0]!Table,MATCH(M$4,[0]!Curves,0))</f>
        <v>0</v>
      </c>
      <c r="N59" s="69">
        <f t="shared" si="13"/>
        <v>0</v>
      </c>
      <c r="O59" s="87">
        <f t="shared" si="23"/>
        <v>0</v>
      </c>
      <c r="P59" s="60"/>
      <c r="Q59" s="87">
        <f t="shared" si="14"/>
        <v>4.0179999999999998</v>
      </c>
      <c r="R59" s="87">
        <f t="shared" si="15"/>
        <v>4.0179999999999998</v>
      </c>
      <c r="S59" s="87">
        <f t="shared" si="16"/>
        <v>1.85</v>
      </c>
      <c r="T59" s="70"/>
      <c r="U59" s="22">
        <f t="shared" si="6"/>
        <v>28</v>
      </c>
      <c r="V59" s="71">
        <f t="shared" si="17"/>
        <v>38749</v>
      </c>
      <c r="W59" s="22">
        <f t="shared" ca="1" si="7"/>
        <v>1685</v>
      </c>
      <c r="X59" s="68">
        <f>VLOOKUP($A59,[0]!Table,MATCH(X$4,[0]!Curves,0))</f>
        <v>5.4364290391101001E-2</v>
      </c>
      <c r="Y59" s="72">
        <f t="shared" ca="1" si="8"/>
        <v>0.78078961537573932</v>
      </c>
      <c r="Z59" s="22">
        <f t="shared" si="9"/>
        <v>0</v>
      </c>
      <c r="AA59" s="22">
        <f t="shared" si="10"/>
        <v>0</v>
      </c>
      <c r="AC59" s="62">
        <f t="shared" ca="1" si="18"/>
        <v>0</v>
      </c>
      <c r="AD59" s="73"/>
      <c r="AE59" s="74"/>
    </row>
    <row r="60" spans="1:31">
      <c r="A60" s="65">
        <f t="shared" si="11"/>
        <v>38777</v>
      </c>
      <c r="B60" s="66">
        <f>'Inputs-Summary'!$B$7</f>
        <v>3017157.2166295233</v>
      </c>
      <c r="C60" s="75"/>
      <c r="D60" s="67">
        <f t="shared" si="1"/>
        <v>3017157.2166295233</v>
      </c>
      <c r="E60" s="56">
        <f t="shared" si="2"/>
        <v>0</v>
      </c>
      <c r="F60" s="56">
        <f t="shared" ca="1" si="3"/>
        <v>0</v>
      </c>
      <c r="G60" s="68">
        <f>VLOOKUP($A60,[0]!Table,MATCH(G$4,[0]!Curves,0))</f>
        <v>3.8849999999999998</v>
      </c>
      <c r="H60" s="69">
        <f t="shared" si="19"/>
        <v>3.8849999999999998</v>
      </c>
      <c r="I60" s="68">
        <f>'Inputs-Summary'!$B$16</f>
        <v>1.85</v>
      </c>
      <c r="J60" s="68">
        <f>VLOOKUP($A60,[0]!Table,MATCH(J$4,[0]!Curves,0))</f>
        <v>0</v>
      </c>
      <c r="K60" s="69">
        <f t="shared" si="12"/>
        <v>0</v>
      </c>
      <c r="L60" s="87">
        <f t="shared" si="22"/>
        <v>0</v>
      </c>
      <c r="M60" s="68">
        <f>VLOOKUP($A60,[0]!Table,MATCH(M$4,[0]!Curves,0))</f>
        <v>0</v>
      </c>
      <c r="N60" s="69">
        <f t="shared" si="13"/>
        <v>0</v>
      </c>
      <c r="O60" s="87">
        <f t="shared" si="23"/>
        <v>0</v>
      </c>
      <c r="P60" s="60"/>
      <c r="Q60" s="87">
        <f t="shared" si="14"/>
        <v>3.8849999999999998</v>
      </c>
      <c r="R60" s="87">
        <f t="shared" si="15"/>
        <v>3.8849999999999998</v>
      </c>
      <c r="S60" s="87">
        <f t="shared" si="16"/>
        <v>1.85</v>
      </c>
      <c r="T60" s="70"/>
      <c r="U60" s="22">
        <f t="shared" si="6"/>
        <v>31</v>
      </c>
      <c r="V60" s="71">
        <f t="shared" si="17"/>
        <v>38777</v>
      </c>
      <c r="W60" s="22">
        <f t="shared" ca="1" si="7"/>
        <v>1713</v>
      </c>
      <c r="X60" s="68">
        <f>VLOOKUP($A60,[0]!Table,MATCH(X$4,[0]!Curves,0))</f>
        <v>5.4689161316554498E-2</v>
      </c>
      <c r="Y60" s="72">
        <f t="shared" ca="1" si="8"/>
        <v>0.77643321090253314</v>
      </c>
      <c r="Z60" s="22">
        <f t="shared" si="9"/>
        <v>0</v>
      </c>
      <c r="AA60" s="22">
        <f t="shared" si="10"/>
        <v>0</v>
      </c>
      <c r="AC60" s="62">
        <f t="shared" ca="1" si="18"/>
        <v>0</v>
      </c>
      <c r="AD60" s="73"/>
      <c r="AE60" s="74"/>
    </row>
    <row r="61" spans="1:31">
      <c r="A61" s="65">
        <f t="shared" si="11"/>
        <v>38808</v>
      </c>
      <c r="B61" s="66">
        <f>'Inputs-Summary'!$B$7</f>
        <v>3017157.2166295233</v>
      </c>
      <c r="C61" s="75"/>
      <c r="D61" s="67">
        <f t="shared" si="1"/>
        <v>3017157.2166295233</v>
      </c>
      <c r="E61" s="56">
        <f t="shared" si="2"/>
        <v>0</v>
      </c>
      <c r="F61" s="56">
        <f t="shared" ca="1" si="3"/>
        <v>0</v>
      </c>
      <c r="G61" s="68">
        <f>VLOOKUP($A61,[0]!Table,MATCH(G$4,[0]!Curves,0))</f>
        <v>3.67</v>
      </c>
      <c r="H61" s="69">
        <f t="shared" si="19"/>
        <v>3.67</v>
      </c>
      <c r="I61" s="68">
        <f>'Inputs-Summary'!$B$16</f>
        <v>1.85</v>
      </c>
      <c r="J61" s="68">
        <f>VLOOKUP($A61,[0]!Table,MATCH(J$4,[0]!Curves,0))</f>
        <v>0</v>
      </c>
      <c r="K61" s="69">
        <f t="shared" si="12"/>
        <v>0</v>
      </c>
      <c r="L61" s="87">
        <f t="shared" si="22"/>
        <v>0</v>
      </c>
      <c r="M61" s="68">
        <f>VLOOKUP($A61,[0]!Table,MATCH(M$4,[0]!Curves,0))</f>
        <v>0</v>
      </c>
      <c r="N61" s="69">
        <f t="shared" si="13"/>
        <v>0</v>
      </c>
      <c r="O61" s="87">
        <f t="shared" si="23"/>
        <v>0</v>
      </c>
      <c r="P61" s="60"/>
      <c r="Q61" s="87">
        <f t="shared" si="14"/>
        <v>3.67</v>
      </c>
      <c r="R61" s="87">
        <f t="shared" si="15"/>
        <v>3.67</v>
      </c>
      <c r="S61" s="87">
        <f t="shared" si="16"/>
        <v>1.85</v>
      </c>
      <c r="T61" s="70"/>
      <c r="U61" s="22">
        <f t="shared" si="6"/>
        <v>30</v>
      </c>
      <c r="V61" s="71">
        <f t="shared" si="17"/>
        <v>38808</v>
      </c>
      <c r="W61" s="22">
        <f t="shared" ca="1" si="7"/>
        <v>1744</v>
      </c>
      <c r="X61" s="68">
        <f>VLOOKUP($A61,[0]!Table,MATCH(X$4,[0]!Curves,0))</f>
        <v>5.5048839882174197E-2</v>
      </c>
      <c r="Y61" s="72">
        <f t="shared" ca="1" si="8"/>
        <v>0.77159496914553138</v>
      </c>
      <c r="Z61" s="22">
        <f t="shared" si="9"/>
        <v>0</v>
      </c>
      <c r="AA61" s="22">
        <f t="shared" si="10"/>
        <v>0</v>
      </c>
      <c r="AC61" s="62">
        <f t="shared" ca="1" si="18"/>
        <v>0</v>
      </c>
      <c r="AD61" s="73"/>
      <c r="AE61" s="74"/>
    </row>
    <row r="62" spans="1:31">
      <c r="A62" s="65">
        <f t="shared" si="11"/>
        <v>38838</v>
      </c>
      <c r="B62" s="66">
        <f>'Inputs-Summary'!$B$7</f>
        <v>3017157.2166295233</v>
      </c>
      <c r="C62" s="75"/>
      <c r="D62" s="67">
        <f t="shared" si="1"/>
        <v>3017157.2166295233</v>
      </c>
      <c r="E62" s="56">
        <f t="shared" si="2"/>
        <v>0</v>
      </c>
      <c r="F62" s="56">
        <f t="shared" ca="1" si="3"/>
        <v>0</v>
      </c>
      <c r="G62" s="68">
        <f>VLOOKUP($A62,[0]!Table,MATCH(G$4,[0]!Curves,0))</f>
        <v>3.66</v>
      </c>
      <c r="H62" s="69">
        <f t="shared" si="19"/>
        <v>3.66</v>
      </c>
      <c r="I62" s="68">
        <f>'Inputs-Summary'!$B$16</f>
        <v>1.85</v>
      </c>
      <c r="J62" s="68">
        <f>VLOOKUP($A62,[0]!Table,MATCH(J$4,[0]!Curves,0))</f>
        <v>0</v>
      </c>
      <c r="K62" s="69">
        <f t="shared" si="12"/>
        <v>0</v>
      </c>
      <c r="L62" s="87">
        <f t="shared" si="22"/>
        <v>0</v>
      </c>
      <c r="M62" s="68">
        <f>VLOOKUP($A62,[0]!Table,MATCH(M$4,[0]!Curves,0))</f>
        <v>0</v>
      </c>
      <c r="N62" s="69">
        <f t="shared" si="13"/>
        <v>0</v>
      </c>
      <c r="O62" s="87">
        <f t="shared" si="23"/>
        <v>0</v>
      </c>
      <c r="P62" s="60"/>
      <c r="Q62" s="87">
        <f t="shared" si="14"/>
        <v>3.66</v>
      </c>
      <c r="R62" s="87">
        <f t="shared" si="15"/>
        <v>3.66</v>
      </c>
      <c r="S62" s="87">
        <f t="shared" si="16"/>
        <v>1.85</v>
      </c>
      <c r="T62" s="70"/>
      <c r="U62" s="22">
        <f t="shared" si="6"/>
        <v>31</v>
      </c>
      <c r="V62" s="71">
        <f t="shared" si="17"/>
        <v>38838</v>
      </c>
      <c r="W62" s="22">
        <f t="shared" ca="1" si="7"/>
        <v>1774</v>
      </c>
      <c r="X62" s="68">
        <f>VLOOKUP($A62,[0]!Table,MATCH(X$4,[0]!Curves,0))</f>
        <v>5.5396915954444299E-2</v>
      </c>
      <c r="Y62" s="72">
        <f t="shared" ca="1" si="8"/>
        <v>0.76689833251055706</v>
      </c>
      <c r="Z62" s="22">
        <f t="shared" si="9"/>
        <v>0</v>
      </c>
      <c r="AA62" s="22">
        <f t="shared" si="10"/>
        <v>0</v>
      </c>
      <c r="AC62" s="62">
        <f t="shared" ca="1" si="18"/>
        <v>0</v>
      </c>
      <c r="AD62" s="73"/>
      <c r="AE62" s="74"/>
    </row>
    <row r="63" spans="1:31">
      <c r="A63" s="65">
        <f t="shared" si="11"/>
        <v>38869</v>
      </c>
      <c r="B63" s="66">
        <f>'Inputs-Summary'!$B$7</f>
        <v>3017157.2166295233</v>
      </c>
      <c r="C63" s="75"/>
      <c r="D63" s="67">
        <f t="shared" si="1"/>
        <v>3017157.2166295233</v>
      </c>
      <c r="E63" s="56">
        <f t="shared" si="2"/>
        <v>0</v>
      </c>
      <c r="F63" s="56">
        <f t="shared" ca="1" si="3"/>
        <v>0</v>
      </c>
      <c r="G63" s="68">
        <f>VLOOKUP($A63,[0]!Table,MATCH(G$4,[0]!Curves,0))</f>
        <v>3.6960000000000002</v>
      </c>
      <c r="H63" s="69">
        <f t="shared" si="19"/>
        <v>3.6960000000000002</v>
      </c>
      <c r="I63" s="68">
        <f>'Inputs-Summary'!$B$16</f>
        <v>1.85</v>
      </c>
      <c r="J63" s="68">
        <f>VLOOKUP($A63,[0]!Table,MATCH(J$4,[0]!Curves,0))</f>
        <v>0</v>
      </c>
      <c r="K63" s="69">
        <f t="shared" si="12"/>
        <v>0</v>
      </c>
      <c r="L63" s="87">
        <f t="shared" si="22"/>
        <v>0</v>
      </c>
      <c r="M63" s="68">
        <f>VLOOKUP($A63,[0]!Table,MATCH(M$4,[0]!Curves,0))</f>
        <v>0</v>
      </c>
      <c r="N63" s="69">
        <f t="shared" si="13"/>
        <v>0</v>
      </c>
      <c r="O63" s="87">
        <f t="shared" si="23"/>
        <v>0</v>
      </c>
      <c r="P63" s="60"/>
      <c r="Q63" s="87">
        <f t="shared" si="14"/>
        <v>3.6960000000000002</v>
      </c>
      <c r="R63" s="87">
        <f t="shared" si="15"/>
        <v>3.6960000000000002</v>
      </c>
      <c r="S63" s="87">
        <f t="shared" si="16"/>
        <v>1.85</v>
      </c>
      <c r="T63" s="70"/>
      <c r="U63" s="22">
        <f t="shared" si="6"/>
        <v>30</v>
      </c>
      <c r="V63" s="71">
        <f t="shared" si="17"/>
        <v>38869</v>
      </c>
      <c r="W63" s="22">
        <f t="shared" ca="1" si="7"/>
        <v>1805</v>
      </c>
      <c r="X63" s="68">
        <f>VLOOKUP($A63,[0]!Table,MATCH(X$4,[0]!Curves,0))</f>
        <v>5.5756594604842405E-2</v>
      </c>
      <c r="Y63" s="72">
        <f t="shared" ca="1" si="8"/>
        <v>0.76203085320771458</v>
      </c>
      <c r="Z63" s="22">
        <f t="shared" si="9"/>
        <v>0</v>
      </c>
      <c r="AA63" s="22">
        <f t="shared" si="10"/>
        <v>0</v>
      </c>
      <c r="AC63" s="62">
        <f t="shared" ca="1" si="18"/>
        <v>0</v>
      </c>
      <c r="AD63" s="73"/>
      <c r="AE63" s="74"/>
    </row>
    <row r="64" spans="1:31">
      <c r="A64" s="65">
        <f t="shared" si="11"/>
        <v>38899</v>
      </c>
      <c r="B64" s="66">
        <f>'Inputs-Summary'!$B$7</f>
        <v>3017157.2166295233</v>
      </c>
      <c r="C64" s="75"/>
      <c r="D64" s="67">
        <f t="shared" si="1"/>
        <v>3017157.2166295233</v>
      </c>
      <c r="E64" s="56">
        <f t="shared" si="2"/>
        <v>0</v>
      </c>
      <c r="F64" s="56">
        <f t="shared" ca="1" si="3"/>
        <v>0</v>
      </c>
      <c r="G64" s="68">
        <f>VLOOKUP($A64,[0]!Table,MATCH(G$4,[0]!Curves,0))</f>
        <v>3.7410000000000001</v>
      </c>
      <c r="H64" s="69">
        <f t="shared" si="19"/>
        <v>3.7410000000000001</v>
      </c>
      <c r="I64" s="68">
        <f>'Inputs-Summary'!$B$16</f>
        <v>1.85</v>
      </c>
      <c r="J64" s="68">
        <f>VLOOKUP($A64,[0]!Table,MATCH(J$4,[0]!Curves,0))</f>
        <v>0</v>
      </c>
      <c r="K64" s="69">
        <f t="shared" si="12"/>
        <v>0</v>
      </c>
      <c r="L64" s="87">
        <f t="shared" si="22"/>
        <v>0</v>
      </c>
      <c r="M64" s="68">
        <f>VLOOKUP($A64,[0]!Table,MATCH(M$4,[0]!Curves,0))</f>
        <v>0</v>
      </c>
      <c r="N64" s="69">
        <f t="shared" si="13"/>
        <v>0</v>
      </c>
      <c r="O64" s="87">
        <f t="shared" si="23"/>
        <v>0</v>
      </c>
      <c r="P64" s="60"/>
      <c r="Q64" s="87">
        <f t="shared" si="14"/>
        <v>3.7410000000000001</v>
      </c>
      <c r="R64" s="87">
        <f t="shared" si="15"/>
        <v>3.7410000000000001</v>
      </c>
      <c r="S64" s="87">
        <f t="shared" si="16"/>
        <v>1.85</v>
      </c>
      <c r="T64" s="70"/>
      <c r="U64" s="22">
        <f t="shared" si="6"/>
        <v>31</v>
      </c>
      <c r="V64" s="71">
        <f t="shared" si="17"/>
        <v>38899</v>
      </c>
      <c r="W64" s="22">
        <f t="shared" ca="1" si="7"/>
        <v>1835</v>
      </c>
      <c r="X64" s="68">
        <f>VLOOKUP($A64,[0]!Table,MATCH(X$4,[0]!Curves,0))</f>
        <v>5.6036899203630898E-2</v>
      </c>
      <c r="Y64" s="72">
        <f t="shared" ca="1" si="8"/>
        <v>0.75755805213519345</v>
      </c>
      <c r="Z64" s="22">
        <f t="shared" si="9"/>
        <v>0</v>
      </c>
      <c r="AA64" s="22">
        <f t="shared" si="10"/>
        <v>0</v>
      </c>
      <c r="AC64" s="62">
        <f t="shared" ca="1" si="18"/>
        <v>0</v>
      </c>
      <c r="AD64" s="73"/>
      <c r="AE64" s="74"/>
    </row>
    <row r="65" spans="1:31">
      <c r="A65" s="65">
        <f t="shared" si="11"/>
        <v>38930</v>
      </c>
      <c r="B65" s="66">
        <f>'Inputs-Summary'!$B$7</f>
        <v>3017157.2166295233</v>
      </c>
      <c r="C65" s="75"/>
      <c r="D65" s="67">
        <f t="shared" si="1"/>
        <v>3017157.2166295233</v>
      </c>
      <c r="E65" s="56">
        <f t="shared" si="2"/>
        <v>0</v>
      </c>
      <c r="F65" s="56">
        <f t="shared" ca="1" si="3"/>
        <v>0</v>
      </c>
      <c r="G65" s="68">
        <f>VLOOKUP($A65,[0]!Table,MATCH(G$4,[0]!Curves,0))</f>
        <v>3.7890000000000001</v>
      </c>
      <c r="H65" s="69">
        <f t="shared" si="19"/>
        <v>3.7890000000000001</v>
      </c>
      <c r="I65" s="68">
        <f>'Inputs-Summary'!$B$16</f>
        <v>1.85</v>
      </c>
      <c r="J65" s="68">
        <f>VLOOKUP($A65,[0]!Table,MATCH(J$4,[0]!Curves,0))</f>
        <v>0</v>
      </c>
      <c r="K65" s="69">
        <f t="shared" si="12"/>
        <v>0</v>
      </c>
      <c r="L65" s="87">
        <f t="shared" si="22"/>
        <v>0</v>
      </c>
      <c r="M65" s="68">
        <f>VLOOKUP($A65,[0]!Table,MATCH(M$4,[0]!Curves,0))</f>
        <v>0</v>
      </c>
      <c r="N65" s="69">
        <f t="shared" si="13"/>
        <v>0</v>
      </c>
      <c r="O65" s="87">
        <f t="shared" si="23"/>
        <v>0</v>
      </c>
      <c r="P65" s="60"/>
      <c r="Q65" s="87">
        <f t="shared" si="14"/>
        <v>3.7890000000000001</v>
      </c>
      <c r="R65" s="87">
        <f t="shared" si="15"/>
        <v>3.7890000000000001</v>
      </c>
      <c r="S65" s="87">
        <f t="shared" si="16"/>
        <v>1.85</v>
      </c>
      <c r="T65" s="70"/>
      <c r="U65" s="22">
        <f t="shared" si="6"/>
        <v>31</v>
      </c>
      <c r="V65" s="71">
        <f t="shared" si="17"/>
        <v>38930</v>
      </c>
      <c r="W65" s="22">
        <f t="shared" ca="1" si="7"/>
        <v>1866</v>
      </c>
      <c r="X65" s="68">
        <f>VLOOKUP($A65,[0]!Table,MATCH(X$4,[0]!Curves,0))</f>
        <v>5.6186486093140704E-2</v>
      </c>
      <c r="Y65" s="72">
        <f t="shared" ca="1" si="8"/>
        <v>0.75345265398379779</v>
      </c>
      <c r="Z65" s="22">
        <f t="shared" si="9"/>
        <v>0</v>
      </c>
      <c r="AA65" s="22">
        <f t="shared" si="10"/>
        <v>0</v>
      </c>
      <c r="AC65" s="62">
        <f t="shared" ca="1" si="18"/>
        <v>0</v>
      </c>
      <c r="AD65" s="73"/>
      <c r="AE65" s="74"/>
    </row>
    <row r="66" spans="1:31">
      <c r="A66" s="65">
        <f t="shared" si="11"/>
        <v>38961</v>
      </c>
      <c r="B66" s="66">
        <f>'Inputs-Summary'!$B$7</f>
        <v>3017157.2166295233</v>
      </c>
      <c r="C66" s="75"/>
      <c r="D66" s="67">
        <f t="shared" si="1"/>
        <v>3017157.2166295233</v>
      </c>
      <c r="E66" s="56">
        <f t="shared" si="2"/>
        <v>0</v>
      </c>
      <c r="F66" s="56">
        <f t="shared" ca="1" si="3"/>
        <v>0</v>
      </c>
      <c r="G66" s="68">
        <f>VLOOKUP($A66,[0]!Table,MATCH(G$4,[0]!Curves,0))</f>
        <v>3.8030000000000004</v>
      </c>
      <c r="H66" s="69">
        <f t="shared" si="19"/>
        <v>3.8030000000000004</v>
      </c>
      <c r="I66" s="68">
        <f>'Inputs-Summary'!$B$16</f>
        <v>1.85</v>
      </c>
      <c r="J66" s="68">
        <f>VLOOKUP($A66,[0]!Table,MATCH(J$4,[0]!Curves,0))</f>
        <v>0</v>
      </c>
      <c r="K66" s="69">
        <f t="shared" si="12"/>
        <v>0</v>
      </c>
      <c r="L66" s="87">
        <f t="shared" si="22"/>
        <v>0</v>
      </c>
      <c r="M66" s="68">
        <f>VLOOKUP($A66,[0]!Table,MATCH(M$4,[0]!Curves,0))</f>
        <v>0</v>
      </c>
      <c r="N66" s="69">
        <f t="shared" si="13"/>
        <v>0</v>
      </c>
      <c r="O66" s="87">
        <f t="shared" si="23"/>
        <v>0</v>
      </c>
      <c r="P66" s="60"/>
      <c r="Q66" s="87">
        <f t="shared" si="14"/>
        <v>3.8030000000000004</v>
      </c>
      <c r="R66" s="87">
        <f t="shared" si="15"/>
        <v>3.8030000000000004</v>
      </c>
      <c r="S66" s="87">
        <f t="shared" si="16"/>
        <v>1.85</v>
      </c>
      <c r="T66" s="70"/>
      <c r="U66" s="22">
        <f t="shared" si="6"/>
        <v>30</v>
      </c>
      <c r="V66" s="71">
        <f t="shared" si="17"/>
        <v>38961</v>
      </c>
      <c r="W66" s="22">
        <f t="shared" ca="1" si="7"/>
        <v>1897</v>
      </c>
      <c r="X66" s="68">
        <f>VLOOKUP($A66,[0]!Table,MATCH(X$4,[0]!Curves,0))</f>
        <v>5.6336072990099205E-2</v>
      </c>
      <c r="Y66" s="72">
        <f t="shared" ca="1" si="8"/>
        <v>0.74935103678541592</v>
      </c>
      <c r="Z66" s="22">
        <f t="shared" si="9"/>
        <v>0</v>
      </c>
      <c r="AA66" s="22">
        <f t="shared" si="10"/>
        <v>0</v>
      </c>
      <c r="AC66" s="62">
        <f t="shared" ca="1" si="18"/>
        <v>0</v>
      </c>
      <c r="AD66" s="73"/>
      <c r="AE66" s="74"/>
    </row>
    <row r="67" spans="1:31">
      <c r="A67" s="65">
        <f t="shared" si="11"/>
        <v>38991</v>
      </c>
      <c r="B67" s="66">
        <f>'Inputs-Summary'!$B$7</f>
        <v>3017157.2166295233</v>
      </c>
      <c r="C67" s="75"/>
      <c r="D67" s="67">
        <f t="shared" si="1"/>
        <v>3017157.2166295233</v>
      </c>
      <c r="E67" s="56">
        <f t="shared" si="2"/>
        <v>0</v>
      </c>
      <c r="F67" s="56">
        <f t="shared" ca="1" si="3"/>
        <v>0</v>
      </c>
      <c r="G67" s="68">
        <f>VLOOKUP($A67,[0]!Table,MATCH(G$4,[0]!Curves,0))</f>
        <v>3.8310000000000004</v>
      </c>
      <c r="H67" s="69">
        <f t="shared" si="19"/>
        <v>3.8310000000000004</v>
      </c>
      <c r="I67" s="68">
        <f>'Inputs-Summary'!$B$16</f>
        <v>1.85</v>
      </c>
      <c r="J67" s="68">
        <f>VLOOKUP($A67,[0]!Table,MATCH(J$4,[0]!Curves,0))</f>
        <v>0</v>
      </c>
      <c r="K67" s="69">
        <f t="shared" si="12"/>
        <v>0</v>
      </c>
      <c r="L67" s="87">
        <f t="shared" si="22"/>
        <v>0</v>
      </c>
      <c r="M67" s="68">
        <f>VLOOKUP($A67,[0]!Table,MATCH(M$4,[0]!Curves,0))</f>
        <v>0</v>
      </c>
      <c r="N67" s="69">
        <f t="shared" si="13"/>
        <v>0</v>
      </c>
      <c r="O67" s="87">
        <f t="shared" si="23"/>
        <v>0</v>
      </c>
      <c r="P67" s="60"/>
      <c r="Q67" s="87">
        <f t="shared" si="14"/>
        <v>3.8310000000000004</v>
      </c>
      <c r="R67" s="87">
        <f t="shared" si="15"/>
        <v>3.8310000000000004</v>
      </c>
      <c r="S67" s="87">
        <f t="shared" si="16"/>
        <v>1.85</v>
      </c>
      <c r="T67" s="70"/>
      <c r="U67" s="22">
        <f t="shared" si="6"/>
        <v>31</v>
      </c>
      <c r="V67" s="71">
        <f t="shared" si="17"/>
        <v>38991</v>
      </c>
      <c r="W67" s="22">
        <f t="shared" ca="1" si="7"/>
        <v>1927</v>
      </c>
      <c r="X67" s="68">
        <f>VLOOKUP($A67,[0]!Table,MATCH(X$4,[0]!Curves,0))</f>
        <v>5.6480834510376401E-2</v>
      </c>
      <c r="Y67" s="72">
        <f t="shared" ca="1" si="8"/>
        <v>0.74538550219176369</v>
      </c>
      <c r="Z67" s="22">
        <f t="shared" si="9"/>
        <v>0</v>
      </c>
      <c r="AA67" s="22">
        <f t="shared" si="10"/>
        <v>0</v>
      </c>
      <c r="AC67" s="62">
        <f t="shared" ca="1" si="18"/>
        <v>0</v>
      </c>
      <c r="AD67" s="73"/>
      <c r="AE67" s="74"/>
    </row>
    <row r="68" spans="1:31">
      <c r="A68" s="65">
        <f t="shared" si="11"/>
        <v>39022</v>
      </c>
      <c r="B68" s="66">
        <f>'Inputs-Summary'!$B$7</f>
        <v>3017157.2166295233</v>
      </c>
      <c r="C68" s="75"/>
      <c r="D68" s="67">
        <f t="shared" si="1"/>
        <v>3017157.2166295233</v>
      </c>
      <c r="E68" s="56">
        <f t="shared" si="2"/>
        <v>0</v>
      </c>
      <c r="F68" s="56">
        <f t="shared" ca="1" si="3"/>
        <v>0</v>
      </c>
      <c r="G68" s="68">
        <f>VLOOKUP($A68,[0]!Table,MATCH(G$4,[0]!Curves,0))</f>
        <v>3.9660000000000002</v>
      </c>
      <c r="H68" s="69">
        <f t="shared" si="19"/>
        <v>3.9660000000000002</v>
      </c>
      <c r="I68" s="68">
        <f>'Inputs-Summary'!$B$16</f>
        <v>1.85</v>
      </c>
      <c r="J68" s="68">
        <f>VLOOKUP($A68,[0]!Table,MATCH(J$4,[0]!Curves,0))</f>
        <v>0</v>
      </c>
      <c r="K68" s="69">
        <f t="shared" si="12"/>
        <v>0</v>
      </c>
      <c r="L68" s="87">
        <f t="shared" si="22"/>
        <v>0</v>
      </c>
      <c r="M68" s="68">
        <f>VLOOKUP($A68,[0]!Table,MATCH(M$4,[0]!Curves,0))</f>
        <v>0</v>
      </c>
      <c r="N68" s="69">
        <f t="shared" si="13"/>
        <v>0</v>
      </c>
      <c r="O68" s="87">
        <f t="shared" si="23"/>
        <v>0</v>
      </c>
      <c r="P68" s="60"/>
      <c r="Q68" s="87">
        <f t="shared" si="14"/>
        <v>3.9660000000000002</v>
      </c>
      <c r="R68" s="87">
        <f t="shared" si="15"/>
        <v>3.9660000000000002</v>
      </c>
      <c r="S68" s="87">
        <f t="shared" si="16"/>
        <v>1.85</v>
      </c>
      <c r="T68" s="70"/>
      <c r="U68" s="22">
        <f t="shared" si="6"/>
        <v>30</v>
      </c>
      <c r="V68" s="71">
        <f t="shared" si="17"/>
        <v>39022</v>
      </c>
      <c r="W68" s="22">
        <f t="shared" ca="1" si="7"/>
        <v>1958</v>
      </c>
      <c r="X68" s="68">
        <f>VLOOKUP($A68,[0]!Table,MATCH(X$4,[0]!Curves,0))</f>
        <v>5.6630421421990401E-2</v>
      </c>
      <c r="Y68" s="72">
        <f t="shared" ca="1" si="8"/>
        <v>0.74129185810005782</v>
      </c>
      <c r="Z68" s="22">
        <f t="shared" si="9"/>
        <v>0</v>
      </c>
      <c r="AA68" s="22">
        <f t="shared" si="10"/>
        <v>0</v>
      </c>
      <c r="AC68" s="62">
        <f t="shared" ca="1" si="18"/>
        <v>0</v>
      </c>
      <c r="AD68" s="73"/>
      <c r="AE68" s="74"/>
    </row>
    <row r="69" spans="1:31">
      <c r="A69" s="65">
        <f t="shared" si="11"/>
        <v>39052</v>
      </c>
      <c r="B69" s="66">
        <f>'Inputs-Summary'!$B$7</f>
        <v>3017157.2166295233</v>
      </c>
      <c r="C69" s="75"/>
      <c r="D69" s="67">
        <f t="shared" si="1"/>
        <v>3017157.2166295233</v>
      </c>
      <c r="E69" s="56">
        <f t="shared" si="2"/>
        <v>0</v>
      </c>
      <c r="F69" s="56">
        <f t="shared" ca="1" si="3"/>
        <v>0</v>
      </c>
      <c r="G69" s="68">
        <f>VLOOKUP($A69,[0]!Table,MATCH(G$4,[0]!Curves,0))</f>
        <v>4.101</v>
      </c>
      <c r="H69" s="69">
        <f t="shared" si="19"/>
        <v>4.101</v>
      </c>
      <c r="I69" s="68">
        <f>'Inputs-Summary'!$B$16</f>
        <v>1.85</v>
      </c>
      <c r="J69" s="68">
        <f>VLOOKUP($A69,[0]!Table,MATCH(J$4,[0]!Curves,0))</f>
        <v>0</v>
      </c>
      <c r="K69" s="69">
        <f t="shared" si="12"/>
        <v>0</v>
      </c>
      <c r="L69" s="87">
        <f t="shared" si="22"/>
        <v>0</v>
      </c>
      <c r="M69" s="68">
        <f>VLOOKUP($A69,[0]!Table,MATCH(M$4,[0]!Curves,0))</f>
        <v>0</v>
      </c>
      <c r="N69" s="69">
        <f t="shared" si="13"/>
        <v>0</v>
      </c>
      <c r="O69" s="87">
        <f t="shared" si="23"/>
        <v>0</v>
      </c>
      <c r="P69" s="60"/>
      <c r="Q69" s="87">
        <f t="shared" si="14"/>
        <v>4.101</v>
      </c>
      <c r="R69" s="87">
        <f t="shared" si="15"/>
        <v>4.101</v>
      </c>
      <c r="S69" s="87">
        <f t="shared" si="16"/>
        <v>1.85</v>
      </c>
      <c r="T69" s="70"/>
      <c r="U69" s="22">
        <f t="shared" si="6"/>
        <v>31</v>
      </c>
      <c r="V69" s="71">
        <f t="shared" si="17"/>
        <v>39052</v>
      </c>
      <c r="W69" s="22">
        <f t="shared" ca="1" si="7"/>
        <v>1988</v>
      </c>
      <c r="X69" s="68">
        <f>VLOOKUP($A69,[0]!Table,MATCH(X$4,[0]!Curves,0))</f>
        <v>5.6775182956449601E-2</v>
      </c>
      <c r="Y69" s="72">
        <f t="shared" ca="1" si="8"/>
        <v>0.73733437866172047</v>
      </c>
      <c r="Z69" s="22">
        <f t="shared" si="9"/>
        <v>0</v>
      </c>
      <c r="AA69" s="22">
        <f t="shared" si="10"/>
        <v>0</v>
      </c>
      <c r="AC69" s="62">
        <f t="shared" ca="1" si="18"/>
        <v>0</v>
      </c>
      <c r="AD69" s="73"/>
      <c r="AE69" s="74"/>
    </row>
    <row r="70" spans="1:31">
      <c r="A70" s="65">
        <f t="shared" si="11"/>
        <v>39083</v>
      </c>
      <c r="B70" s="66">
        <f>'Inputs-Summary'!$B$7</f>
        <v>3017157.2166295233</v>
      </c>
      <c r="C70" s="75"/>
      <c r="D70" s="67">
        <f t="shared" si="1"/>
        <v>3017157.2166295233</v>
      </c>
      <c r="E70" s="56">
        <f t="shared" si="2"/>
        <v>0</v>
      </c>
      <c r="F70" s="56">
        <f t="shared" ca="1" si="3"/>
        <v>0</v>
      </c>
      <c r="G70" s="68">
        <f>VLOOKUP($A70,[0]!Table,MATCH(G$4,[0]!Curves,0))</f>
        <v>4.181</v>
      </c>
      <c r="H70" s="69">
        <f t="shared" si="19"/>
        <v>4.181</v>
      </c>
      <c r="I70" s="68">
        <f>'Inputs-Summary'!$B$16</f>
        <v>1.85</v>
      </c>
      <c r="J70" s="68">
        <f>VLOOKUP($A70,[0]!Table,MATCH(J$4,[0]!Curves,0))</f>
        <v>0</v>
      </c>
      <c r="K70" s="69">
        <f t="shared" si="12"/>
        <v>0</v>
      </c>
      <c r="L70" s="87">
        <f t="shared" ref="L70:L89" si="24">K70</f>
        <v>0</v>
      </c>
      <c r="M70" s="68">
        <f>VLOOKUP($A70,[0]!Table,MATCH(M$4,[0]!Curves,0))</f>
        <v>2.5000000000000001E-3</v>
      </c>
      <c r="N70" s="69">
        <f t="shared" si="13"/>
        <v>2.5000000000000001E-3</v>
      </c>
      <c r="O70" s="87">
        <f t="shared" ref="O70:O89" si="25">N70</f>
        <v>2.5000000000000001E-3</v>
      </c>
      <c r="P70" s="60"/>
      <c r="Q70" s="87">
        <f t="shared" si="14"/>
        <v>4.181</v>
      </c>
      <c r="R70" s="87">
        <f t="shared" si="15"/>
        <v>4.181</v>
      </c>
      <c r="S70" s="87">
        <f t="shared" si="16"/>
        <v>1.85</v>
      </c>
      <c r="T70" s="70"/>
      <c r="U70" s="22">
        <f t="shared" si="6"/>
        <v>31</v>
      </c>
      <c r="V70" s="71">
        <f t="shared" si="17"/>
        <v>39083</v>
      </c>
      <c r="W70" s="22">
        <f t="shared" ca="1" si="7"/>
        <v>2019</v>
      </c>
      <c r="X70" s="68">
        <f>VLOOKUP($A70,[0]!Table,MATCH(X$4,[0]!Curves,0))</f>
        <v>5.6924769882716199E-2</v>
      </c>
      <c r="Y70" s="72">
        <f t="shared" ca="1" si="8"/>
        <v>0.73324940621891732</v>
      </c>
      <c r="Z70" s="22">
        <f t="shared" si="9"/>
        <v>0</v>
      </c>
      <c r="AA70" s="22">
        <f t="shared" si="10"/>
        <v>0</v>
      </c>
      <c r="AC70" s="62">
        <f t="shared" ca="1" si="18"/>
        <v>0</v>
      </c>
      <c r="AD70" s="73"/>
      <c r="AE70" s="74"/>
    </row>
    <row r="71" spans="1:31">
      <c r="A71" s="65">
        <f t="shared" si="11"/>
        <v>39114</v>
      </c>
      <c r="B71" s="66">
        <f>'Inputs-Summary'!$B$7</f>
        <v>3017157.2166295233</v>
      </c>
      <c r="C71" s="75"/>
      <c r="D71" s="67">
        <f t="shared" si="1"/>
        <v>3017157.2166295233</v>
      </c>
      <c r="E71" s="56">
        <f t="shared" si="2"/>
        <v>0</v>
      </c>
      <c r="F71" s="56">
        <f t="shared" ca="1" si="3"/>
        <v>0</v>
      </c>
      <c r="G71" s="68">
        <f>VLOOKUP($A71,[0]!Table,MATCH(G$4,[0]!Curves,0))</f>
        <v>4.0630000000000006</v>
      </c>
      <c r="H71" s="69">
        <f t="shared" si="19"/>
        <v>4.0630000000000006</v>
      </c>
      <c r="I71" s="68">
        <f>'Inputs-Summary'!$B$16</f>
        <v>1.85</v>
      </c>
      <c r="J71" s="68">
        <f>VLOOKUP($A71,[0]!Table,MATCH(J$4,[0]!Curves,0))</f>
        <v>0</v>
      </c>
      <c r="K71" s="69">
        <f t="shared" si="12"/>
        <v>0</v>
      </c>
      <c r="L71" s="87">
        <f t="shared" si="24"/>
        <v>0</v>
      </c>
      <c r="M71" s="68">
        <f>VLOOKUP($A71,[0]!Table,MATCH(M$4,[0]!Curves,0))</f>
        <v>2.5000000000000001E-3</v>
      </c>
      <c r="N71" s="69">
        <f t="shared" si="13"/>
        <v>2.5000000000000001E-3</v>
      </c>
      <c r="O71" s="87">
        <f t="shared" si="25"/>
        <v>2.5000000000000001E-3</v>
      </c>
      <c r="P71" s="60"/>
      <c r="Q71" s="87">
        <f t="shared" si="14"/>
        <v>4.0630000000000006</v>
      </c>
      <c r="R71" s="87">
        <f t="shared" si="15"/>
        <v>4.0630000000000006</v>
      </c>
      <c r="S71" s="87">
        <f t="shared" si="16"/>
        <v>1.85</v>
      </c>
      <c r="T71" s="70"/>
      <c r="U71" s="22">
        <f t="shared" si="6"/>
        <v>28</v>
      </c>
      <c r="V71" s="71">
        <f t="shared" si="17"/>
        <v>39114</v>
      </c>
      <c r="W71" s="22">
        <f t="shared" ca="1" si="7"/>
        <v>2050</v>
      </c>
      <c r="X71" s="68">
        <f>VLOOKUP($A71,[0]!Table,MATCH(X$4,[0]!Curves,0))</f>
        <v>5.7074356816428903E-2</v>
      </c>
      <c r="Y71" s="72">
        <f t="shared" ca="1" si="8"/>
        <v>0.72916910509370547</v>
      </c>
      <c r="Z71" s="22">
        <f t="shared" si="9"/>
        <v>0</v>
      </c>
      <c r="AA71" s="22">
        <f t="shared" si="10"/>
        <v>0</v>
      </c>
      <c r="AC71" s="62">
        <f t="shared" ca="1" si="18"/>
        <v>0</v>
      </c>
      <c r="AD71" s="73"/>
      <c r="AE71" s="74"/>
    </row>
    <row r="72" spans="1:31">
      <c r="A72" s="65">
        <f t="shared" si="11"/>
        <v>39142</v>
      </c>
      <c r="B72" s="66">
        <f>'Inputs-Summary'!$B$7</f>
        <v>3017157.2166295233</v>
      </c>
      <c r="C72" s="75"/>
      <c r="D72" s="67">
        <f t="shared" si="1"/>
        <v>3017157.2166295233</v>
      </c>
      <c r="E72" s="56">
        <f t="shared" si="2"/>
        <v>0</v>
      </c>
      <c r="F72" s="56">
        <f t="shared" ca="1" si="3"/>
        <v>0</v>
      </c>
      <c r="G72" s="68">
        <f>VLOOKUP($A72,[0]!Table,MATCH(G$4,[0]!Curves,0))</f>
        <v>3.93</v>
      </c>
      <c r="H72" s="69">
        <f t="shared" si="19"/>
        <v>3.93</v>
      </c>
      <c r="I72" s="68">
        <f>'Inputs-Summary'!$B$16</f>
        <v>1.85</v>
      </c>
      <c r="J72" s="68">
        <f>VLOOKUP($A72,[0]!Table,MATCH(J$4,[0]!Curves,0))</f>
        <v>0</v>
      </c>
      <c r="K72" s="69">
        <f t="shared" si="12"/>
        <v>0</v>
      </c>
      <c r="L72" s="87">
        <f t="shared" si="24"/>
        <v>0</v>
      </c>
      <c r="M72" s="68">
        <f>VLOOKUP($A72,[0]!Table,MATCH(M$4,[0]!Curves,0))</f>
        <v>2.5000000000000001E-3</v>
      </c>
      <c r="N72" s="69">
        <f t="shared" si="13"/>
        <v>2.5000000000000001E-3</v>
      </c>
      <c r="O72" s="87">
        <f t="shared" si="25"/>
        <v>2.5000000000000001E-3</v>
      </c>
      <c r="P72" s="60"/>
      <c r="Q72" s="87">
        <f t="shared" si="14"/>
        <v>3.93</v>
      </c>
      <c r="R72" s="87">
        <f t="shared" si="15"/>
        <v>3.93</v>
      </c>
      <c r="S72" s="87">
        <f t="shared" si="16"/>
        <v>1.85</v>
      </c>
      <c r="T72" s="70"/>
      <c r="U72" s="22">
        <f t="shared" si="6"/>
        <v>31</v>
      </c>
      <c r="V72" s="71">
        <f t="shared" si="17"/>
        <v>39142</v>
      </c>
      <c r="W72" s="22">
        <f t="shared" ca="1" si="7"/>
        <v>2078</v>
      </c>
      <c r="X72" s="68">
        <f>VLOOKUP($A72,[0]!Table,MATCH(X$4,[0]!Curves,0))</f>
        <v>5.7209467601666106E-2</v>
      </c>
      <c r="Y72" s="72">
        <f t="shared" ca="1" si="8"/>
        <v>0.72548783366500891</v>
      </c>
      <c r="Z72" s="22">
        <f t="shared" si="9"/>
        <v>0</v>
      </c>
      <c r="AA72" s="22">
        <f t="shared" si="10"/>
        <v>0</v>
      </c>
      <c r="AC72" s="62">
        <f t="shared" ca="1" si="18"/>
        <v>0</v>
      </c>
      <c r="AD72" s="73"/>
      <c r="AE72" s="74"/>
    </row>
    <row r="73" spans="1:31">
      <c r="A73" s="65">
        <f t="shared" si="11"/>
        <v>39173</v>
      </c>
      <c r="B73" s="66">
        <f>'Inputs-Summary'!$B$7</f>
        <v>3017157.2166295233</v>
      </c>
      <c r="C73" s="75"/>
      <c r="D73" s="67">
        <f t="shared" si="1"/>
        <v>3017157.2166295233</v>
      </c>
      <c r="E73" s="56">
        <f t="shared" si="2"/>
        <v>0</v>
      </c>
      <c r="F73" s="56">
        <f t="shared" ca="1" si="3"/>
        <v>0</v>
      </c>
      <c r="G73" s="68">
        <f>VLOOKUP($A73,[0]!Table,MATCH(G$4,[0]!Curves,0))</f>
        <v>3.7149999999999999</v>
      </c>
      <c r="H73" s="69">
        <f t="shared" si="19"/>
        <v>3.7149999999999999</v>
      </c>
      <c r="I73" s="68">
        <f>'Inputs-Summary'!$B$16</f>
        <v>1.85</v>
      </c>
      <c r="J73" s="68">
        <f>VLOOKUP($A73,[0]!Table,MATCH(J$4,[0]!Curves,0))</f>
        <v>0</v>
      </c>
      <c r="K73" s="69">
        <f t="shared" si="12"/>
        <v>0</v>
      </c>
      <c r="L73" s="87">
        <f t="shared" si="24"/>
        <v>0</v>
      </c>
      <c r="M73" s="68">
        <f>VLOOKUP($A73,[0]!Table,MATCH(M$4,[0]!Curves,0))</f>
        <v>2.5000000000000001E-3</v>
      </c>
      <c r="N73" s="69">
        <f t="shared" si="13"/>
        <v>2.5000000000000001E-3</v>
      </c>
      <c r="O73" s="87">
        <f t="shared" si="25"/>
        <v>2.5000000000000001E-3</v>
      </c>
      <c r="P73" s="60"/>
      <c r="Q73" s="87">
        <f t="shared" si="14"/>
        <v>3.7149999999999999</v>
      </c>
      <c r="R73" s="87">
        <f t="shared" si="15"/>
        <v>3.7149999999999999</v>
      </c>
      <c r="S73" s="87">
        <f t="shared" si="16"/>
        <v>1.85</v>
      </c>
      <c r="T73" s="70"/>
      <c r="U73" s="22">
        <f t="shared" si="6"/>
        <v>30</v>
      </c>
      <c r="V73" s="71">
        <f t="shared" si="17"/>
        <v>39173</v>
      </c>
      <c r="W73" s="22">
        <f t="shared" ca="1" si="7"/>
        <v>2109</v>
      </c>
      <c r="X73" s="68">
        <f>VLOOKUP($A73,[0]!Table,MATCH(X$4,[0]!Curves,0))</f>
        <v>5.7359054549549301E-2</v>
      </c>
      <c r="Y73" s="72">
        <f t="shared" ca="1" si="8"/>
        <v>0.72141690929250901</v>
      </c>
      <c r="Z73" s="22">
        <f t="shared" si="9"/>
        <v>0</v>
      </c>
      <c r="AA73" s="22">
        <f t="shared" si="10"/>
        <v>0</v>
      </c>
      <c r="AC73" s="62">
        <f t="shared" ca="1" si="18"/>
        <v>0</v>
      </c>
      <c r="AD73" s="73"/>
      <c r="AE73" s="74"/>
    </row>
    <row r="74" spans="1:31">
      <c r="A74" s="65">
        <f t="shared" si="11"/>
        <v>39203</v>
      </c>
      <c r="B74" s="66">
        <f>'Inputs-Summary'!$B$7</f>
        <v>3017157.2166295233</v>
      </c>
      <c r="C74" s="75"/>
      <c r="D74" s="67">
        <f t="shared" ref="D74:D137" si="26">B74+C74</f>
        <v>3017157.2166295233</v>
      </c>
      <c r="E74" s="56">
        <f t="shared" ref="E74:E137" si="27">IF(Z74=0,0,IF(AND(Z74=1,$H$3=1),D74*U74,IF($H$3=2,D74,"N/A")))</f>
        <v>0</v>
      </c>
      <c r="F74" s="56">
        <f t="shared" ref="F74:F137" ca="1" si="28">E74*Y74</f>
        <v>0</v>
      </c>
      <c r="G74" s="68">
        <f>VLOOKUP($A74,[0]!Table,MATCH(G$4,[0]!Curves,0))</f>
        <v>3.7050000000000001</v>
      </c>
      <c r="H74" s="69">
        <f t="shared" si="19"/>
        <v>3.7050000000000001</v>
      </c>
      <c r="I74" s="68">
        <f>'Inputs-Summary'!$B$16</f>
        <v>1.85</v>
      </c>
      <c r="J74" s="68">
        <f>VLOOKUP($A74,[0]!Table,MATCH(J$4,[0]!Curves,0))</f>
        <v>0</v>
      </c>
      <c r="K74" s="69">
        <f t="shared" si="12"/>
        <v>0</v>
      </c>
      <c r="L74" s="87">
        <f t="shared" si="24"/>
        <v>0</v>
      </c>
      <c r="M74" s="68">
        <f>VLOOKUP($A74,[0]!Table,MATCH(M$4,[0]!Curves,0))</f>
        <v>2.5000000000000001E-3</v>
      </c>
      <c r="N74" s="69">
        <f t="shared" si="13"/>
        <v>2.5000000000000001E-3</v>
      </c>
      <c r="O74" s="87">
        <f t="shared" si="25"/>
        <v>2.5000000000000001E-3</v>
      </c>
      <c r="P74" s="60"/>
      <c r="Q74" s="87">
        <f t="shared" si="14"/>
        <v>3.7050000000000001</v>
      </c>
      <c r="R74" s="87">
        <f t="shared" si="15"/>
        <v>3.7050000000000001</v>
      </c>
      <c r="S74" s="87">
        <f t="shared" si="16"/>
        <v>1.85</v>
      </c>
      <c r="T74" s="70"/>
      <c r="U74" s="22">
        <f t="shared" ref="U74:U137" si="29">A75-A74</f>
        <v>31</v>
      </c>
      <c r="V74" s="71">
        <f t="shared" ref="V74:V137" si="30">CHOOSE(F$3,A75+24,A74)</f>
        <v>39203</v>
      </c>
      <c r="W74" s="22">
        <f t="shared" ref="W74:W137" ca="1" si="31">V74-C$3</f>
        <v>2139</v>
      </c>
      <c r="X74" s="68">
        <f>VLOOKUP($A74,[0]!Table,MATCH(X$4,[0]!Curves,0))</f>
        <v>5.7503816119104399E-2</v>
      </c>
      <c r="Y74" s="72">
        <f t="shared" ref="Y74:Y137" ca="1" si="32">1/(1+CHOOSE(F$3,(X75+($K$3/10000))/2,(X74+($K$3/10000))/2))^(2*W74/365.25)</f>
        <v>0.71748223497704766</v>
      </c>
      <c r="Z74" s="22">
        <f t="shared" ref="Z74:Z137" si="33">IF(AND(mthbeg&lt;=A74,mthend&gt;=A74),1,0)</f>
        <v>0</v>
      </c>
      <c r="AA74" s="22">
        <f t="shared" ref="AA74:AA137" si="34">U74*Z74</f>
        <v>0</v>
      </c>
      <c r="AC74" s="62">
        <f t="shared" ca="1" si="18"/>
        <v>0</v>
      </c>
      <c r="AD74" s="73"/>
      <c r="AE74" s="74"/>
    </row>
    <row r="75" spans="1:31">
      <c r="A75" s="65">
        <f t="shared" ref="A75:A138" si="35">EDATE(A74,1)</f>
        <v>39234</v>
      </c>
      <c r="B75" s="66">
        <f>'Inputs-Summary'!$B$7</f>
        <v>3017157.2166295233</v>
      </c>
      <c r="C75" s="75"/>
      <c r="D75" s="67">
        <f t="shared" si="26"/>
        <v>3017157.2166295233</v>
      </c>
      <c r="E75" s="56">
        <f t="shared" si="27"/>
        <v>0</v>
      </c>
      <c r="F75" s="56">
        <f t="shared" ca="1" si="28"/>
        <v>0</v>
      </c>
      <c r="G75" s="68">
        <f>VLOOKUP($A75,[0]!Table,MATCH(G$4,[0]!Curves,0))</f>
        <v>3.7410000000000001</v>
      </c>
      <c r="H75" s="69">
        <f t="shared" si="19"/>
        <v>3.7410000000000001</v>
      </c>
      <c r="I75" s="68">
        <f>'Inputs-Summary'!$B$16</f>
        <v>1.85</v>
      </c>
      <c r="J75" s="68">
        <f>VLOOKUP($A75,[0]!Table,MATCH(J$4,[0]!Curves,0))</f>
        <v>0</v>
      </c>
      <c r="K75" s="69">
        <f t="shared" ref="K75:K138" si="36">J75+$K$7</f>
        <v>0</v>
      </c>
      <c r="L75" s="87">
        <f t="shared" si="24"/>
        <v>0</v>
      </c>
      <c r="M75" s="68">
        <f>VLOOKUP($A75,[0]!Table,MATCH(M$4,[0]!Curves,0))</f>
        <v>2.5000000000000001E-3</v>
      </c>
      <c r="N75" s="69">
        <f t="shared" ref="N75:N138" si="37">M75+$N$7</f>
        <v>2.5000000000000001E-3</v>
      </c>
      <c r="O75" s="87">
        <f t="shared" si="25"/>
        <v>2.5000000000000001E-3</v>
      </c>
      <c r="P75" s="60"/>
      <c r="Q75" s="87">
        <f t="shared" ref="Q75:Q138" si="38">IF($F$3=1,M75+J75+G75,J75+G75)</f>
        <v>3.7410000000000001</v>
      </c>
      <c r="R75" s="87">
        <f t="shared" ref="R75:R138" si="39">IF($F$3=1,N75+K75+H75,K75+H75)</f>
        <v>3.7410000000000001</v>
      </c>
      <c r="S75" s="87">
        <f t="shared" ref="S75:S138" si="40">IF($F$3=1,O75+L75+I75,L75+I75)</f>
        <v>1.85</v>
      </c>
      <c r="T75" s="70"/>
      <c r="U75" s="22">
        <f t="shared" si="29"/>
        <v>30</v>
      </c>
      <c r="V75" s="71">
        <f t="shared" si="30"/>
        <v>39234</v>
      </c>
      <c r="W75" s="22">
        <f t="shared" ca="1" si="31"/>
        <v>2170</v>
      </c>
      <c r="X75" s="68">
        <f>VLOOKUP($A75,[0]!Table,MATCH(X$4,[0]!Curves,0))</f>
        <v>5.7653403081635399E-2</v>
      </c>
      <c r="Y75" s="72">
        <f t="shared" ca="1" si="32"/>
        <v>0.71342166689166053</v>
      </c>
      <c r="Z75" s="22">
        <f t="shared" si="33"/>
        <v>0</v>
      </c>
      <c r="AA75" s="22">
        <f t="shared" si="34"/>
        <v>0</v>
      </c>
      <c r="AC75" s="62">
        <f t="shared" ref="AC75:AC138" ca="1" si="41">F75*(H75-I75)</f>
        <v>0</v>
      </c>
      <c r="AD75" s="73"/>
      <c r="AE75" s="74"/>
    </row>
    <row r="76" spans="1:31">
      <c r="A76" s="65">
        <f t="shared" si="35"/>
        <v>39264</v>
      </c>
      <c r="B76" s="66">
        <f>'Inputs-Summary'!$B$7</f>
        <v>3017157.2166295233</v>
      </c>
      <c r="C76" s="75"/>
      <c r="D76" s="67">
        <f t="shared" si="26"/>
        <v>3017157.2166295233</v>
      </c>
      <c r="E76" s="56">
        <f t="shared" si="27"/>
        <v>0</v>
      </c>
      <c r="F76" s="56">
        <f t="shared" ca="1" si="28"/>
        <v>0</v>
      </c>
      <c r="G76" s="68">
        <f>VLOOKUP($A76,[0]!Table,MATCH(G$4,[0]!Curves,0))</f>
        <v>3.786</v>
      </c>
      <c r="H76" s="69">
        <f t="shared" ref="H76:H139" si="42">G76+$H$7</f>
        <v>3.786</v>
      </c>
      <c r="I76" s="68">
        <f>'Inputs-Summary'!$B$16</f>
        <v>1.85</v>
      </c>
      <c r="J76" s="68">
        <f>VLOOKUP($A76,[0]!Table,MATCH(J$4,[0]!Curves,0))</f>
        <v>0</v>
      </c>
      <c r="K76" s="69">
        <f t="shared" si="36"/>
        <v>0</v>
      </c>
      <c r="L76" s="87">
        <f t="shared" si="24"/>
        <v>0</v>
      </c>
      <c r="M76" s="68">
        <f>VLOOKUP($A76,[0]!Table,MATCH(M$4,[0]!Curves,0))</f>
        <v>2.5000000000000001E-3</v>
      </c>
      <c r="N76" s="69">
        <f t="shared" si="37"/>
        <v>2.5000000000000001E-3</v>
      </c>
      <c r="O76" s="87">
        <f t="shared" si="25"/>
        <v>2.5000000000000001E-3</v>
      </c>
      <c r="P76" s="60"/>
      <c r="Q76" s="87">
        <f t="shared" si="38"/>
        <v>3.786</v>
      </c>
      <c r="R76" s="87">
        <f t="shared" si="39"/>
        <v>3.786</v>
      </c>
      <c r="S76" s="87">
        <f t="shared" si="40"/>
        <v>1.85</v>
      </c>
      <c r="T76" s="70"/>
      <c r="U76" s="22">
        <f t="shared" si="29"/>
        <v>31</v>
      </c>
      <c r="V76" s="71">
        <f t="shared" si="30"/>
        <v>39264</v>
      </c>
      <c r="W76" s="22">
        <f t="shared" ca="1" si="31"/>
        <v>2200</v>
      </c>
      <c r="X76" s="68">
        <f>VLOOKUP($A76,[0]!Table,MATCH(X$4,[0]!Curves,0))</f>
        <v>5.7798164665364901E-2</v>
      </c>
      <c r="Y76" s="72">
        <f t="shared" ca="1" si="32"/>
        <v>0.7094973365035071</v>
      </c>
      <c r="Z76" s="22">
        <f t="shared" si="33"/>
        <v>0</v>
      </c>
      <c r="AA76" s="22">
        <f t="shared" si="34"/>
        <v>0</v>
      </c>
      <c r="AC76" s="62">
        <f t="shared" ca="1" si="41"/>
        <v>0</v>
      </c>
      <c r="AD76" s="73"/>
      <c r="AE76" s="74"/>
    </row>
    <row r="77" spans="1:31">
      <c r="A77" s="65">
        <f t="shared" si="35"/>
        <v>39295</v>
      </c>
      <c r="B77" s="66">
        <f>'Inputs-Summary'!$B$7</f>
        <v>3017157.2166295233</v>
      </c>
      <c r="C77" s="75"/>
      <c r="D77" s="67">
        <f t="shared" si="26"/>
        <v>3017157.2166295233</v>
      </c>
      <c r="E77" s="56">
        <f t="shared" si="27"/>
        <v>0</v>
      </c>
      <c r="F77" s="56">
        <f t="shared" ca="1" si="28"/>
        <v>0</v>
      </c>
      <c r="G77" s="68">
        <f>VLOOKUP($A77,[0]!Table,MATCH(G$4,[0]!Curves,0))</f>
        <v>3.8340000000000001</v>
      </c>
      <c r="H77" s="69">
        <f t="shared" si="42"/>
        <v>3.8340000000000001</v>
      </c>
      <c r="I77" s="68">
        <f>'Inputs-Summary'!$B$16</f>
        <v>1.85</v>
      </c>
      <c r="J77" s="68">
        <f>VLOOKUP($A77,[0]!Table,MATCH(J$4,[0]!Curves,0))</f>
        <v>0</v>
      </c>
      <c r="K77" s="69">
        <f t="shared" si="36"/>
        <v>0</v>
      </c>
      <c r="L77" s="87">
        <f t="shared" si="24"/>
        <v>0</v>
      </c>
      <c r="M77" s="68">
        <f>VLOOKUP($A77,[0]!Table,MATCH(M$4,[0]!Curves,0))</f>
        <v>2.5000000000000001E-3</v>
      </c>
      <c r="N77" s="69">
        <f t="shared" si="37"/>
        <v>2.5000000000000001E-3</v>
      </c>
      <c r="O77" s="87">
        <f t="shared" si="25"/>
        <v>2.5000000000000001E-3</v>
      </c>
      <c r="P77" s="60"/>
      <c r="Q77" s="87">
        <f t="shared" si="38"/>
        <v>3.8340000000000001</v>
      </c>
      <c r="R77" s="87">
        <f t="shared" si="39"/>
        <v>3.8340000000000001</v>
      </c>
      <c r="S77" s="87">
        <f t="shared" si="40"/>
        <v>1.85</v>
      </c>
      <c r="T77" s="70"/>
      <c r="U77" s="22">
        <f t="shared" si="29"/>
        <v>31</v>
      </c>
      <c r="V77" s="71">
        <f t="shared" si="30"/>
        <v>39295</v>
      </c>
      <c r="W77" s="22">
        <f t="shared" ca="1" si="31"/>
        <v>2231</v>
      </c>
      <c r="X77" s="68">
        <f>VLOOKUP($A77,[0]!Table,MATCH(X$4,[0]!Curves,0))</f>
        <v>5.7947751642541498E-2</v>
      </c>
      <c r="Y77" s="72">
        <f t="shared" ca="1" si="32"/>
        <v>0.70544778689029797</v>
      </c>
      <c r="Z77" s="22">
        <f t="shared" si="33"/>
        <v>0</v>
      </c>
      <c r="AA77" s="22">
        <f t="shared" si="34"/>
        <v>0</v>
      </c>
      <c r="AC77" s="62">
        <f t="shared" ca="1" si="41"/>
        <v>0</v>
      </c>
      <c r="AD77" s="73"/>
      <c r="AE77" s="74"/>
    </row>
    <row r="78" spans="1:31">
      <c r="A78" s="65">
        <f t="shared" si="35"/>
        <v>39326</v>
      </c>
      <c r="B78" s="66">
        <f>'Inputs-Summary'!$B$7</f>
        <v>3017157.2166295233</v>
      </c>
      <c r="C78" s="75"/>
      <c r="D78" s="67">
        <f t="shared" si="26"/>
        <v>3017157.2166295233</v>
      </c>
      <c r="E78" s="56">
        <f t="shared" si="27"/>
        <v>0</v>
      </c>
      <c r="F78" s="56">
        <f t="shared" ca="1" si="28"/>
        <v>0</v>
      </c>
      <c r="G78" s="68">
        <f>VLOOKUP($A78,[0]!Table,MATCH(G$4,[0]!Curves,0))</f>
        <v>3.8480000000000003</v>
      </c>
      <c r="H78" s="69">
        <f t="shared" si="42"/>
        <v>3.8480000000000003</v>
      </c>
      <c r="I78" s="68">
        <f>'Inputs-Summary'!$B$16</f>
        <v>1.85</v>
      </c>
      <c r="J78" s="68">
        <f>VLOOKUP($A78,[0]!Table,MATCH(J$4,[0]!Curves,0))</f>
        <v>0</v>
      </c>
      <c r="K78" s="69">
        <f t="shared" si="36"/>
        <v>0</v>
      </c>
      <c r="L78" s="87">
        <f t="shared" si="24"/>
        <v>0</v>
      </c>
      <c r="M78" s="68">
        <f>VLOOKUP($A78,[0]!Table,MATCH(M$4,[0]!Curves,0))</f>
        <v>2.5000000000000001E-3</v>
      </c>
      <c r="N78" s="69">
        <f t="shared" si="37"/>
        <v>2.5000000000000001E-3</v>
      </c>
      <c r="O78" s="87">
        <f t="shared" si="25"/>
        <v>2.5000000000000001E-3</v>
      </c>
      <c r="P78" s="60"/>
      <c r="Q78" s="87">
        <f t="shared" si="38"/>
        <v>3.8480000000000003</v>
      </c>
      <c r="R78" s="87">
        <f t="shared" si="39"/>
        <v>3.8480000000000003</v>
      </c>
      <c r="S78" s="87">
        <f t="shared" si="40"/>
        <v>1.85</v>
      </c>
      <c r="T78" s="70"/>
      <c r="U78" s="22">
        <f t="shared" si="29"/>
        <v>30</v>
      </c>
      <c r="V78" s="71">
        <f t="shared" si="30"/>
        <v>39326</v>
      </c>
      <c r="W78" s="22">
        <f t="shared" ca="1" si="31"/>
        <v>2262</v>
      </c>
      <c r="X78" s="68">
        <f>VLOOKUP($A78,[0]!Table,MATCH(X$4,[0]!Curves,0))</f>
        <v>5.80973386271606E-2</v>
      </c>
      <c r="Y78" s="72">
        <f t="shared" ca="1" si="32"/>
        <v>0.701404087152801</v>
      </c>
      <c r="Z78" s="22">
        <f t="shared" si="33"/>
        <v>0</v>
      </c>
      <c r="AA78" s="22">
        <f t="shared" si="34"/>
        <v>0</v>
      </c>
      <c r="AC78" s="62">
        <f t="shared" ca="1" si="41"/>
        <v>0</v>
      </c>
      <c r="AD78" s="73"/>
      <c r="AE78" s="74"/>
    </row>
    <row r="79" spans="1:31">
      <c r="A79" s="65">
        <f t="shared" si="35"/>
        <v>39356</v>
      </c>
      <c r="B79" s="66">
        <f>'Inputs-Summary'!$B$7</f>
        <v>3017157.2166295233</v>
      </c>
      <c r="C79" s="75"/>
      <c r="D79" s="67">
        <f t="shared" si="26"/>
        <v>3017157.2166295233</v>
      </c>
      <c r="E79" s="56">
        <f t="shared" si="27"/>
        <v>0</v>
      </c>
      <c r="F79" s="56">
        <f t="shared" ca="1" si="28"/>
        <v>0</v>
      </c>
      <c r="G79" s="68">
        <f>VLOOKUP($A79,[0]!Table,MATCH(G$4,[0]!Curves,0))</f>
        <v>3.8760000000000003</v>
      </c>
      <c r="H79" s="69">
        <f t="shared" si="42"/>
        <v>3.8760000000000003</v>
      </c>
      <c r="I79" s="68">
        <f>'Inputs-Summary'!$B$16</f>
        <v>1.85</v>
      </c>
      <c r="J79" s="68">
        <f>VLOOKUP($A79,[0]!Table,MATCH(J$4,[0]!Curves,0))</f>
        <v>0</v>
      </c>
      <c r="K79" s="69">
        <f t="shared" si="36"/>
        <v>0</v>
      </c>
      <c r="L79" s="87">
        <f t="shared" si="24"/>
        <v>0</v>
      </c>
      <c r="M79" s="68">
        <f>VLOOKUP($A79,[0]!Table,MATCH(M$4,[0]!Curves,0))</f>
        <v>2.5000000000000001E-3</v>
      </c>
      <c r="N79" s="69">
        <f t="shared" si="37"/>
        <v>2.5000000000000001E-3</v>
      </c>
      <c r="O79" s="87">
        <f t="shared" si="25"/>
        <v>2.5000000000000001E-3</v>
      </c>
      <c r="P79" s="60"/>
      <c r="Q79" s="87">
        <f t="shared" si="38"/>
        <v>3.8760000000000003</v>
      </c>
      <c r="R79" s="87">
        <f t="shared" si="39"/>
        <v>3.8760000000000003</v>
      </c>
      <c r="S79" s="87">
        <f t="shared" si="40"/>
        <v>1.85</v>
      </c>
      <c r="T79" s="70"/>
      <c r="U79" s="22">
        <f t="shared" si="29"/>
        <v>31</v>
      </c>
      <c r="V79" s="71">
        <f t="shared" si="30"/>
        <v>39356</v>
      </c>
      <c r="W79" s="22">
        <f t="shared" ca="1" si="31"/>
        <v>2292</v>
      </c>
      <c r="X79" s="68">
        <f>VLOOKUP($A79,[0]!Table,MATCH(X$4,[0]!Curves,0))</f>
        <v>5.8242100232264601E-2</v>
      </c>
      <c r="Y79" s="72">
        <f t="shared" ca="1" si="32"/>
        <v>0.69749655633510266</v>
      </c>
      <c r="Z79" s="22">
        <f t="shared" si="33"/>
        <v>0</v>
      </c>
      <c r="AA79" s="22">
        <f t="shared" si="34"/>
        <v>0</v>
      </c>
      <c r="AC79" s="62">
        <f t="shared" ca="1" si="41"/>
        <v>0</v>
      </c>
      <c r="AD79" s="73"/>
      <c r="AE79" s="74"/>
    </row>
    <row r="80" spans="1:31">
      <c r="A80" s="65">
        <f t="shared" si="35"/>
        <v>39387</v>
      </c>
      <c r="B80" s="66">
        <f>'Inputs-Summary'!$B$7</f>
        <v>3017157.2166295233</v>
      </c>
      <c r="C80" s="75"/>
      <c r="D80" s="67">
        <f t="shared" si="26"/>
        <v>3017157.2166295233</v>
      </c>
      <c r="E80" s="56">
        <f t="shared" si="27"/>
        <v>0</v>
      </c>
      <c r="F80" s="56">
        <f t="shared" ca="1" si="28"/>
        <v>0</v>
      </c>
      <c r="G80" s="68">
        <f>VLOOKUP($A80,[0]!Table,MATCH(G$4,[0]!Curves,0))</f>
        <v>4.0110000000000001</v>
      </c>
      <c r="H80" s="69">
        <f t="shared" si="42"/>
        <v>4.0110000000000001</v>
      </c>
      <c r="I80" s="68">
        <f>'Inputs-Summary'!$B$16</f>
        <v>1.85</v>
      </c>
      <c r="J80" s="68">
        <f>VLOOKUP($A80,[0]!Table,MATCH(J$4,[0]!Curves,0))</f>
        <v>0</v>
      </c>
      <c r="K80" s="69">
        <f t="shared" si="36"/>
        <v>0</v>
      </c>
      <c r="L80" s="87">
        <f t="shared" si="24"/>
        <v>0</v>
      </c>
      <c r="M80" s="68">
        <f>VLOOKUP($A80,[0]!Table,MATCH(M$4,[0]!Curves,0))</f>
        <v>2.5000000000000001E-3</v>
      </c>
      <c r="N80" s="69">
        <f t="shared" si="37"/>
        <v>2.5000000000000001E-3</v>
      </c>
      <c r="O80" s="87">
        <f t="shared" si="25"/>
        <v>2.5000000000000001E-3</v>
      </c>
      <c r="P80" s="60"/>
      <c r="Q80" s="87">
        <f t="shared" si="38"/>
        <v>4.0110000000000001</v>
      </c>
      <c r="R80" s="87">
        <f t="shared" si="39"/>
        <v>4.0110000000000001</v>
      </c>
      <c r="S80" s="87">
        <f t="shared" si="40"/>
        <v>1.85</v>
      </c>
      <c r="T80" s="70"/>
      <c r="U80" s="22">
        <f t="shared" si="29"/>
        <v>30</v>
      </c>
      <c r="V80" s="71">
        <f t="shared" si="30"/>
        <v>39387</v>
      </c>
      <c r="W80" s="22">
        <f t="shared" ca="1" si="31"/>
        <v>2323</v>
      </c>
      <c r="X80" s="68">
        <f>VLOOKUP($A80,[0]!Table,MATCH(X$4,[0]!Curves,0))</f>
        <v>5.8391687231526199E-2</v>
      </c>
      <c r="Y80" s="72">
        <f t="shared" ca="1" si="32"/>
        <v>0.69346485336811081</v>
      </c>
      <c r="Z80" s="22">
        <f t="shared" si="33"/>
        <v>0</v>
      </c>
      <c r="AA80" s="22">
        <f t="shared" si="34"/>
        <v>0</v>
      </c>
      <c r="AC80" s="62">
        <f t="shared" ca="1" si="41"/>
        <v>0</v>
      </c>
      <c r="AD80" s="73"/>
      <c r="AE80" s="74"/>
    </row>
    <row r="81" spans="1:31">
      <c r="A81" s="65">
        <f t="shared" si="35"/>
        <v>39417</v>
      </c>
      <c r="B81" s="66">
        <f>'Inputs-Summary'!$B$7</f>
        <v>3017157.2166295233</v>
      </c>
      <c r="C81" s="75"/>
      <c r="D81" s="67">
        <f t="shared" si="26"/>
        <v>3017157.2166295233</v>
      </c>
      <c r="E81" s="56">
        <f t="shared" si="27"/>
        <v>0</v>
      </c>
      <c r="F81" s="56">
        <f t="shared" ca="1" si="28"/>
        <v>0</v>
      </c>
      <c r="G81" s="68">
        <f>VLOOKUP($A81,[0]!Table,MATCH(G$4,[0]!Curves,0))</f>
        <v>4.1459999999999999</v>
      </c>
      <c r="H81" s="69">
        <f t="shared" si="42"/>
        <v>4.1459999999999999</v>
      </c>
      <c r="I81" s="68">
        <f>'Inputs-Summary'!$B$16</f>
        <v>1.85</v>
      </c>
      <c r="J81" s="68">
        <f>VLOOKUP($A81,[0]!Table,MATCH(J$4,[0]!Curves,0))</f>
        <v>0</v>
      </c>
      <c r="K81" s="69">
        <f t="shared" si="36"/>
        <v>0</v>
      </c>
      <c r="L81" s="87">
        <f t="shared" si="24"/>
        <v>0</v>
      </c>
      <c r="M81" s="68">
        <f>VLOOKUP($A81,[0]!Table,MATCH(M$4,[0]!Curves,0))</f>
        <v>2.5000000000000001E-3</v>
      </c>
      <c r="N81" s="69">
        <f t="shared" si="37"/>
        <v>2.5000000000000001E-3</v>
      </c>
      <c r="O81" s="87">
        <f t="shared" si="25"/>
        <v>2.5000000000000001E-3</v>
      </c>
      <c r="P81" s="60"/>
      <c r="Q81" s="87">
        <f t="shared" si="38"/>
        <v>4.1459999999999999</v>
      </c>
      <c r="R81" s="87">
        <f t="shared" si="39"/>
        <v>4.1459999999999999</v>
      </c>
      <c r="S81" s="87">
        <f t="shared" si="40"/>
        <v>1.85</v>
      </c>
      <c r="T81" s="70"/>
      <c r="U81" s="22">
        <f t="shared" si="29"/>
        <v>31</v>
      </c>
      <c r="V81" s="71">
        <f t="shared" si="30"/>
        <v>39417</v>
      </c>
      <c r="W81" s="22">
        <f t="shared" ca="1" si="31"/>
        <v>2353</v>
      </c>
      <c r="X81" s="68">
        <f>VLOOKUP($A81,[0]!Table,MATCH(X$4,[0]!Curves,0))</f>
        <v>5.8536448850799803E-2</v>
      </c>
      <c r="Y81" s="72">
        <f t="shared" ca="1" si="32"/>
        <v>0.68956924089822347</v>
      </c>
      <c r="Z81" s="22">
        <f t="shared" si="33"/>
        <v>0</v>
      </c>
      <c r="AA81" s="22">
        <f t="shared" si="34"/>
        <v>0</v>
      </c>
      <c r="AC81" s="62">
        <f t="shared" ca="1" si="41"/>
        <v>0</v>
      </c>
      <c r="AD81" s="73"/>
      <c r="AE81" s="74"/>
    </row>
    <row r="82" spans="1:31">
      <c r="A82" s="65">
        <f t="shared" si="35"/>
        <v>39448</v>
      </c>
      <c r="B82" s="66">
        <f>'Inputs-Summary'!$B$7</f>
        <v>3017157.2166295233</v>
      </c>
      <c r="C82" s="75"/>
      <c r="D82" s="67">
        <f t="shared" si="26"/>
        <v>3017157.2166295233</v>
      </c>
      <c r="E82" s="56">
        <f t="shared" si="27"/>
        <v>0</v>
      </c>
      <c r="F82" s="56">
        <f t="shared" ca="1" si="28"/>
        <v>0</v>
      </c>
      <c r="G82" s="68">
        <f>VLOOKUP($A82,[0]!Table,MATCH(G$4,[0]!Curves,0))</f>
        <v>4.2359999999999998</v>
      </c>
      <c r="H82" s="69">
        <f t="shared" si="42"/>
        <v>4.2359999999999998</v>
      </c>
      <c r="I82" s="68">
        <f>'Inputs-Summary'!$B$16</f>
        <v>1.85</v>
      </c>
      <c r="J82" s="68">
        <f>VLOOKUP($A82,[0]!Table,MATCH(J$4,[0]!Curves,0))</f>
        <v>0</v>
      </c>
      <c r="K82" s="69">
        <f t="shared" si="36"/>
        <v>0</v>
      </c>
      <c r="L82" s="87">
        <f t="shared" si="24"/>
        <v>0</v>
      </c>
      <c r="M82" s="68">
        <f>VLOOKUP($A82,[0]!Table,MATCH(M$4,[0]!Curves,0))</f>
        <v>2.5000000000000001E-3</v>
      </c>
      <c r="N82" s="69">
        <f t="shared" si="37"/>
        <v>2.5000000000000001E-3</v>
      </c>
      <c r="O82" s="87">
        <f t="shared" si="25"/>
        <v>2.5000000000000001E-3</v>
      </c>
      <c r="P82" s="60"/>
      <c r="Q82" s="87">
        <f t="shared" si="38"/>
        <v>4.2359999999999998</v>
      </c>
      <c r="R82" s="87">
        <f t="shared" si="39"/>
        <v>4.2359999999999998</v>
      </c>
      <c r="S82" s="87">
        <f t="shared" si="40"/>
        <v>1.85</v>
      </c>
      <c r="T82" s="70"/>
      <c r="U82" s="22">
        <f t="shared" si="29"/>
        <v>31</v>
      </c>
      <c r="V82" s="71">
        <f t="shared" si="30"/>
        <v>39448</v>
      </c>
      <c r="W82" s="22">
        <f t="shared" ca="1" si="31"/>
        <v>2384</v>
      </c>
      <c r="X82" s="68">
        <f>VLOOKUP($A82,[0]!Table,MATCH(X$4,[0]!Curves,0))</f>
        <v>5.8686035864702099E-2</v>
      </c>
      <c r="Y82" s="72">
        <f t="shared" ca="1" si="32"/>
        <v>0.68555016964477</v>
      </c>
      <c r="Z82" s="22">
        <f t="shared" si="33"/>
        <v>0</v>
      </c>
      <c r="AA82" s="22">
        <f t="shared" si="34"/>
        <v>0</v>
      </c>
      <c r="AC82" s="62">
        <f t="shared" ca="1" si="41"/>
        <v>0</v>
      </c>
      <c r="AD82" s="73"/>
      <c r="AE82" s="74"/>
    </row>
    <row r="83" spans="1:31">
      <c r="A83" s="65">
        <f t="shared" si="35"/>
        <v>39479</v>
      </c>
      <c r="B83" s="66">
        <f>'Inputs-Summary'!$B$7</f>
        <v>3017157.2166295233</v>
      </c>
      <c r="C83" s="75"/>
      <c r="D83" s="67">
        <f t="shared" si="26"/>
        <v>3017157.2166295233</v>
      </c>
      <c r="E83" s="56">
        <f t="shared" si="27"/>
        <v>0</v>
      </c>
      <c r="F83" s="56">
        <f t="shared" ca="1" si="28"/>
        <v>0</v>
      </c>
      <c r="G83" s="68">
        <f>VLOOKUP($A83,[0]!Table,MATCH(G$4,[0]!Curves,0))</f>
        <v>4.1180000000000003</v>
      </c>
      <c r="H83" s="69">
        <f t="shared" si="42"/>
        <v>4.1180000000000003</v>
      </c>
      <c r="I83" s="68">
        <f>'Inputs-Summary'!$B$16</f>
        <v>1.85</v>
      </c>
      <c r="J83" s="68">
        <f>VLOOKUP($A83,[0]!Table,MATCH(J$4,[0]!Curves,0))</f>
        <v>0</v>
      </c>
      <c r="K83" s="69">
        <f t="shared" si="36"/>
        <v>0</v>
      </c>
      <c r="L83" s="87">
        <f t="shared" si="24"/>
        <v>0</v>
      </c>
      <c r="M83" s="68">
        <f>VLOOKUP($A83,[0]!Table,MATCH(M$4,[0]!Curves,0))</f>
        <v>2.5000000000000001E-3</v>
      </c>
      <c r="N83" s="69">
        <f t="shared" si="37"/>
        <v>2.5000000000000001E-3</v>
      </c>
      <c r="O83" s="87">
        <f t="shared" si="25"/>
        <v>2.5000000000000001E-3</v>
      </c>
      <c r="P83" s="60"/>
      <c r="Q83" s="87">
        <f t="shared" si="38"/>
        <v>4.1180000000000003</v>
      </c>
      <c r="R83" s="87">
        <f t="shared" si="39"/>
        <v>4.1180000000000003</v>
      </c>
      <c r="S83" s="87">
        <f t="shared" si="40"/>
        <v>1.85</v>
      </c>
      <c r="T83" s="70"/>
      <c r="U83" s="22">
        <f t="shared" si="29"/>
        <v>29</v>
      </c>
      <c r="V83" s="71">
        <f t="shared" si="30"/>
        <v>39479</v>
      </c>
      <c r="W83" s="22">
        <f t="shared" ca="1" si="31"/>
        <v>2415</v>
      </c>
      <c r="X83" s="68">
        <f>VLOOKUP($A83,[0]!Table,MATCH(X$4,[0]!Curves,0))</f>
        <v>5.8835622886044298E-2</v>
      </c>
      <c r="Y83" s="72">
        <f t="shared" ca="1" si="32"/>
        <v>0.68153775757411561</v>
      </c>
      <c r="Z83" s="22">
        <f t="shared" si="33"/>
        <v>0</v>
      </c>
      <c r="AA83" s="22">
        <f t="shared" si="34"/>
        <v>0</v>
      </c>
      <c r="AC83" s="62">
        <f t="shared" ca="1" si="41"/>
        <v>0</v>
      </c>
      <c r="AD83" s="73"/>
      <c r="AE83" s="74"/>
    </row>
    <row r="84" spans="1:31">
      <c r="A84" s="65">
        <f t="shared" si="35"/>
        <v>39508</v>
      </c>
      <c r="B84" s="66">
        <f>'Inputs-Summary'!$B$7</f>
        <v>3017157.2166295233</v>
      </c>
      <c r="C84" s="75"/>
      <c r="D84" s="67">
        <f t="shared" si="26"/>
        <v>3017157.2166295233</v>
      </c>
      <c r="E84" s="56">
        <f t="shared" si="27"/>
        <v>0</v>
      </c>
      <c r="F84" s="56">
        <f t="shared" ca="1" si="28"/>
        <v>0</v>
      </c>
      <c r="G84" s="68">
        <f>VLOOKUP($A84,[0]!Table,MATCH(G$4,[0]!Curves,0))</f>
        <v>3.9849999999999999</v>
      </c>
      <c r="H84" s="69">
        <f t="shared" si="42"/>
        <v>3.9849999999999999</v>
      </c>
      <c r="I84" s="68">
        <f>'Inputs-Summary'!$B$16</f>
        <v>1.85</v>
      </c>
      <c r="J84" s="68">
        <f>VLOOKUP($A84,[0]!Table,MATCH(J$4,[0]!Curves,0))</f>
        <v>0</v>
      </c>
      <c r="K84" s="69">
        <f t="shared" si="36"/>
        <v>0</v>
      </c>
      <c r="L84" s="87">
        <f t="shared" si="24"/>
        <v>0</v>
      </c>
      <c r="M84" s="68">
        <f>VLOOKUP($A84,[0]!Table,MATCH(M$4,[0]!Curves,0))</f>
        <v>2.5000000000000001E-3</v>
      </c>
      <c r="N84" s="69">
        <f t="shared" si="37"/>
        <v>2.5000000000000001E-3</v>
      </c>
      <c r="O84" s="87">
        <f t="shared" si="25"/>
        <v>2.5000000000000001E-3</v>
      </c>
      <c r="P84" s="60"/>
      <c r="Q84" s="87">
        <f t="shared" si="38"/>
        <v>3.9849999999999999</v>
      </c>
      <c r="R84" s="87">
        <f t="shared" si="39"/>
        <v>3.9849999999999999</v>
      </c>
      <c r="S84" s="87">
        <f t="shared" si="40"/>
        <v>1.85</v>
      </c>
      <c r="T84" s="70"/>
      <c r="U84" s="22">
        <f t="shared" si="29"/>
        <v>31</v>
      </c>
      <c r="V84" s="71">
        <f t="shared" si="30"/>
        <v>39508</v>
      </c>
      <c r="W84" s="22">
        <f t="shared" ca="1" si="31"/>
        <v>2444</v>
      </c>
      <c r="X84" s="68">
        <f>VLOOKUP($A84,[0]!Table,MATCH(X$4,[0]!Curves,0))</f>
        <v>5.89755591385508E-2</v>
      </c>
      <c r="Y84" s="72">
        <f t="shared" ca="1" si="32"/>
        <v>0.67779038085903898</v>
      </c>
      <c r="Z84" s="22">
        <f t="shared" si="33"/>
        <v>0</v>
      </c>
      <c r="AA84" s="22">
        <f t="shared" si="34"/>
        <v>0</v>
      </c>
      <c r="AC84" s="62">
        <f t="shared" ca="1" si="41"/>
        <v>0</v>
      </c>
      <c r="AD84" s="73"/>
      <c r="AE84" s="74"/>
    </row>
    <row r="85" spans="1:31">
      <c r="A85" s="65">
        <f t="shared" si="35"/>
        <v>39539</v>
      </c>
      <c r="B85" s="66">
        <f>'Inputs-Summary'!$B$7</f>
        <v>3017157.2166295233</v>
      </c>
      <c r="C85" s="75"/>
      <c r="D85" s="67">
        <f t="shared" si="26"/>
        <v>3017157.2166295233</v>
      </c>
      <c r="E85" s="56">
        <f t="shared" si="27"/>
        <v>0</v>
      </c>
      <c r="F85" s="56">
        <f t="shared" ca="1" si="28"/>
        <v>0</v>
      </c>
      <c r="G85" s="68">
        <f>VLOOKUP($A85,[0]!Table,MATCH(G$4,[0]!Curves,0))</f>
        <v>3.77</v>
      </c>
      <c r="H85" s="69">
        <f t="shared" si="42"/>
        <v>3.77</v>
      </c>
      <c r="I85" s="68">
        <f>'Inputs-Summary'!$B$16</f>
        <v>1.85</v>
      </c>
      <c r="J85" s="68">
        <f>VLOOKUP($A85,[0]!Table,MATCH(J$4,[0]!Curves,0))</f>
        <v>0</v>
      </c>
      <c r="K85" s="69">
        <f t="shared" si="36"/>
        <v>0</v>
      </c>
      <c r="L85" s="87">
        <f t="shared" si="24"/>
        <v>0</v>
      </c>
      <c r="M85" s="68">
        <f>VLOOKUP($A85,[0]!Table,MATCH(M$4,[0]!Curves,0))</f>
        <v>2.5000000000000001E-3</v>
      </c>
      <c r="N85" s="69">
        <f t="shared" si="37"/>
        <v>2.5000000000000001E-3</v>
      </c>
      <c r="O85" s="87">
        <f t="shared" si="25"/>
        <v>2.5000000000000001E-3</v>
      </c>
      <c r="P85" s="60"/>
      <c r="Q85" s="87">
        <f t="shared" si="38"/>
        <v>3.77</v>
      </c>
      <c r="R85" s="87">
        <f t="shared" si="39"/>
        <v>3.77</v>
      </c>
      <c r="S85" s="87">
        <f t="shared" si="40"/>
        <v>1.85</v>
      </c>
      <c r="T85" s="70"/>
      <c r="U85" s="22">
        <f t="shared" si="29"/>
        <v>30</v>
      </c>
      <c r="V85" s="71">
        <f t="shared" si="30"/>
        <v>39539</v>
      </c>
      <c r="W85" s="22">
        <f t="shared" ca="1" si="31"/>
        <v>2475</v>
      </c>
      <c r="X85" s="68">
        <f>VLOOKUP($A85,[0]!Table,MATCH(X$4,[0]!Curves,0))</f>
        <v>5.91251461742908E-2</v>
      </c>
      <c r="Y85" s="72">
        <f t="shared" ca="1" si="32"/>
        <v>0.67379130979442858</v>
      </c>
      <c r="Z85" s="22">
        <f t="shared" si="33"/>
        <v>0</v>
      </c>
      <c r="AA85" s="22">
        <f t="shared" si="34"/>
        <v>0</v>
      </c>
      <c r="AC85" s="62">
        <f t="shared" ca="1" si="41"/>
        <v>0</v>
      </c>
      <c r="AD85" s="73"/>
      <c r="AE85" s="74"/>
    </row>
    <row r="86" spans="1:31">
      <c r="A86" s="65">
        <f t="shared" si="35"/>
        <v>39569</v>
      </c>
      <c r="B86" s="66">
        <f>'Inputs-Summary'!$B$7</f>
        <v>3017157.2166295233</v>
      </c>
      <c r="C86" s="75"/>
      <c r="D86" s="67">
        <f t="shared" si="26"/>
        <v>3017157.2166295233</v>
      </c>
      <c r="E86" s="56">
        <f t="shared" si="27"/>
        <v>0</v>
      </c>
      <c r="F86" s="56">
        <f t="shared" ca="1" si="28"/>
        <v>0</v>
      </c>
      <c r="G86" s="68">
        <f>VLOOKUP($A86,[0]!Table,MATCH(G$4,[0]!Curves,0))</f>
        <v>3.76</v>
      </c>
      <c r="H86" s="69">
        <f t="shared" si="42"/>
        <v>3.76</v>
      </c>
      <c r="I86" s="68">
        <f>'Inputs-Summary'!$B$16</f>
        <v>1.85</v>
      </c>
      <c r="J86" s="68">
        <f>VLOOKUP($A86,[0]!Table,MATCH(J$4,[0]!Curves,0))</f>
        <v>0</v>
      </c>
      <c r="K86" s="69">
        <f t="shared" si="36"/>
        <v>0</v>
      </c>
      <c r="L86" s="87">
        <f t="shared" si="24"/>
        <v>0</v>
      </c>
      <c r="M86" s="68">
        <f>VLOOKUP($A86,[0]!Table,MATCH(M$4,[0]!Curves,0))</f>
        <v>2.5000000000000001E-3</v>
      </c>
      <c r="N86" s="69">
        <f t="shared" si="37"/>
        <v>2.5000000000000001E-3</v>
      </c>
      <c r="O86" s="87">
        <f t="shared" si="25"/>
        <v>2.5000000000000001E-3</v>
      </c>
      <c r="P86" s="60"/>
      <c r="Q86" s="87">
        <f t="shared" si="38"/>
        <v>3.76</v>
      </c>
      <c r="R86" s="87">
        <f t="shared" si="39"/>
        <v>3.76</v>
      </c>
      <c r="S86" s="87">
        <f t="shared" si="40"/>
        <v>1.85</v>
      </c>
      <c r="T86" s="70"/>
      <c r="U86" s="22">
        <f t="shared" si="29"/>
        <v>31</v>
      </c>
      <c r="V86" s="71">
        <f t="shared" si="30"/>
        <v>39569</v>
      </c>
      <c r="W86" s="22">
        <f t="shared" ca="1" si="31"/>
        <v>2505</v>
      </c>
      <c r="X86" s="68">
        <f>VLOOKUP($A86,[0]!Table,MATCH(X$4,[0]!Curves,0))</f>
        <v>5.9269907828862801E-2</v>
      </c>
      <c r="Y86" s="72">
        <f t="shared" ca="1" si="32"/>
        <v>0.66992802212591085</v>
      </c>
      <c r="Z86" s="22">
        <f t="shared" si="33"/>
        <v>0</v>
      </c>
      <c r="AA86" s="22">
        <f t="shared" si="34"/>
        <v>0</v>
      </c>
      <c r="AC86" s="62">
        <f t="shared" ca="1" si="41"/>
        <v>0</v>
      </c>
      <c r="AD86" s="73"/>
      <c r="AE86" s="74"/>
    </row>
    <row r="87" spans="1:31">
      <c r="A87" s="65">
        <f t="shared" si="35"/>
        <v>39600</v>
      </c>
      <c r="B87" s="66">
        <f>'Inputs-Summary'!$B$7</f>
        <v>3017157.2166295233</v>
      </c>
      <c r="C87" s="75"/>
      <c r="D87" s="67">
        <f t="shared" si="26"/>
        <v>3017157.2166295233</v>
      </c>
      <c r="E87" s="56">
        <f t="shared" si="27"/>
        <v>0</v>
      </c>
      <c r="F87" s="56">
        <f t="shared" ca="1" si="28"/>
        <v>0</v>
      </c>
      <c r="G87" s="68">
        <f>VLOOKUP($A87,[0]!Table,MATCH(G$4,[0]!Curves,0))</f>
        <v>3.7960000000000003</v>
      </c>
      <c r="H87" s="69">
        <f t="shared" si="42"/>
        <v>3.7960000000000003</v>
      </c>
      <c r="I87" s="68">
        <f>'Inputs-Summary'!$B$16</f>
        <v>1.85</v>
      </c>
      <c r="J87" s="68">
        <f>VLOOKUP($A87,[0]!Table,MATCH(J$4,[0]!Curves,0))</f>
        <v>0</v>
      </c>
      <c r="K87" s="69">
        <f t="shared" si="36"/>
        <v>0</v>
      </c>
      <c r="L87" s="87">
        <f t="shared" si="24"/>
        <v>0</v>
      </c>
      <c r="M87" s="68">
        <f>VLOOKUP($A87,[0]!Table,MATCH(M$4,[0]!Curves,0))</f>
        <v>2.5000000000000001E-3</v>
      </c>
      <c r="N87" s="69">
        <f t="shared" si="37"/>
        <v>2.5000000000000001E-3</v>
      </c>
      <c r="O87" s="87">
        <f t="shared" si="25"/>
        <v>2.5000000000000001E-3</v>
      </c>
      <c r="P87" s="60"/>
      <c r="Q87" s="87">
        <f t="shared" si="38"/>
        <v>3.7960000000000003</v>
      </c>
      <c r="R87" s="87">
        <f t="shared" si="39"/>
        <v>3.7960000000000003</v>
      </c>
      <c r="S87" s="87">
        <f t="shared" si="40"/>
        <v>1.85</v>
      </c>
      <c r="T87" s="70"/>
      <c r="U87" s="22">
        <f t="shared" si="29"/>
        <v>30</v>
      </c>
      <c r="V87" s="71">
        <f t="shared" si="30"/>
        <v>39600</v>
      </c>
      <c r="W87" s="22">
        <f t="shared" ca="1" si="31"/>
        <v>2536</v>
      </c>
      <c r="X87" s="68">
        <f>VLOOKUP($A87,[0]!Table,MATCH(X$4,[0]!Curves,0))</f>
        <v>5.9419494879238095E-2</v>
      </c>
      <c r="Y87" s="72">
        <f t="shared" ca="1" si="32"/>
        <v>0.66594311654382354</v>
      </c>
      <c r="Z87" s="22">
        <f t="shared" si="33"/>
        <v>0</v>
      </c>
      <c r="AA87" s="22">
        <f t="shared" si="34"/>
        <v>0</v>
      </c>
      <c r="AC87" s="62">
        <f t="shared" ca="1" si="41"/>
        <v>0</v>
      </c>
      <c r="AD87" s="73"/>
      <c r="AE87" s="74"/>
    </row>
    <row r="88" spans="1:31">
      <c r="A88" s="65">
        <f t="shared" si="35"/>
        <v>39630</v>
      </c>
      <c r="B88" s="66">
        <f>'Inputs-Summary'!$B$7</f>
        <v>3017157.2166295233</v>
      </c>
      <c r="C88" s="75"/>
      <c r="D88" s="67">
        <f t="shared" si="26"/>
        <v>3017157.2166295233</v>
      </c>
      <c r="E88" s="56">
        <f t="shared" si="27"/>
        <v>0</v>
      </c>
      <c r="F88" s="56">
        <f t="shared" ca="1" si="28"/>
        <v>0</v>
      </c>
      <c r="G88" s="68">
        <f>VLOOKUP($A88,[0]!Table,MATCH(G$4,[0]!Curves,0))</f>
        <v>3.8410000000000002</v>
      </c>
      <c r="H88" s="69">
        <f t="shared" si="42"/>
        <v>3.8410000000000002</v>
      </c>
      <c r="I88" s="68">
        <f>'Inputs-Summary'!$B$16</f>
        <v>1.85</v>
      </c>
      <c r="J88" s="68">
        <f>VLOOKUP($A88,[0]!Table,MATCH(J$4,[0]!Curves,0))</f>
        <v>0</v>
      </c>
      <c r="K88" s="69">
        <f t="shared" si="36"/>
        <v>0</v>
      </c>
      <c r="L88" s="87">
        <f t="shared" si="24"/>
        <v>0</v>
      </c>
      <c r="M88" s="68">
        <f>VLOOKUP($A88,[0]!Table,MATCH(M$4,[0]!Curves,0))</f>
        <v>2.5000000000000001E-3</v>
      </c>
      <c r="N88" s="69">
        <f t="shared" si="37"/>
        <v>2.5000000000000001E-3</v>
      </c>
      <c r="O88" s="87">
        <f t="shared" si="25"/>
        <v>2.5000000000000001E-3</v>
      </c>
      <c r="P88" s="60"/>
      <c r="Q88" s="87">
        <f t="shared" si="38"/>
        <v>3.8410000000000002</v>
      </c>
      <c r="R88" s="87">
        <f t="shared" si="39"/>
        <v>3.8410000000000002</v>
      </c>
      <c r="S88" s="87">
        <f t="shared" si="40"/>
        <v>1.85</v>
      </c>
      <c r="T88" s="70"/>
      <c r="U88" s="22">
        <f t="shared" si="29"/>
        <v>31</v>
      </c>
      <c r="V88" s="71">
        <f t="shared" si="30"/>
        <v>39630</v>
      </c>
      <c r="W88" s="22">
        <f t="shared" ca="1" si="31"/>
        <v>2566</v>
      </c>
      <c r="X88" s="68">
        <f>VLOOKUP($A88,[0]!Table,MATCH(X$4,[0]!Curves,0))</f>
        <v>5.9546118467006998E-2</v>
      </c>
      <c r="Y88" s="72">
        <f t="shared" ca="1" si="32"/>
        <v>0.66217576045337279</v>
      </c>
      <c r="Z88" s="22">
        <f t="shared" si="33"/>
        <v>0</v>
      </c>
      <c r="AA88" s="22">
        <f t="shared" si="34"/>
        <v>0</v>
      </c>
      <c r="AC88" s="62">
        <f t="shared" ca="1" si="41"/>
        <v>0</v>
      </c>
      <c r="AD88" s="73"/>
      <c r="AE88" s="74"/>
    </row>
    <row r="89" spans="1:31">
      <c r="A89" s="65">
        <f t="shared" si="35"/>
        <v>39661</v>
      </c>
      <c r="B89" s="66">
        <f>'Inputs-Summary'!$B$7</f>
        <v>3017157.2166295233</v>
      </c>
      <c r="C89" s="75"/>
      <c r="D89" s="67">
        <f t="shared" si="26"/>
        <v>3017157.2166295233</v>
      </c>
      <c r="E89" s="56">
        <f t="shared" si="27"/>
        <v>0</v>
      </c>
      <c r="F89" s="56">
        <f t="shared" ca="1" si="28"/>
        <v>0</v>
      </c>
      <c r="G89" s="68">
        <f>VLOOKUP($A89,[0]!Table,MATCH(G$4,[0]!Curves,0))</f>
        <v>3.8890000000000002</v>
      </c>
      <c r="H89" s="69">
        <f t="shared" si="42"/>
        <v>3.8890000000000002</v>
      </c>
      <c r="I89" s="68">
        <f>'Inputs-Summary'!$B$16</f>
        <v>1.85</v>
      </c>
      <c r="J89" s="68">
        <f>VLOOKUP($A89,[0]!Table,MATCH(J$4,[0]!Curves,0))</f>
        <v>0</v>
      </c>
      <c r="K89" s="69">
        <f t="shared" si="36"/>
        <v>0</v>
      </c>
      <c r="L89" s="87">
        <f t="shared" si="24"/>
        <v>0</v>
      </c>
      <c r="M89" s="68">
        <f>VLOOKUP($A89,[0]!Table,MATCH(M$4,[0]!Curves,0))</f>
        <v>2.5000000000000001E-3</v>
      </c>
      <c r="N89" s="69">
        <f t="shared" si="37"/>
        <v>2.5000000000000001E-3</v>
      </c>
      <c r="O89" s="87">
        <f t="shared" si="25"/>
        <v>2.5000000000000001E-3</v>
      </c>
      <c r="P89" s="60"/>
      <c r="Q89" s="87">
        <f t="shared" si="38"/>
        <v>3.8890000000000002</v>
      </c>
      <c r="R89" s="87">
        <f t="shared" si="39"/>
        <v>3.8890000000000002</v>
      </c>
      <c r="S89" s="87">
        <f t="shared" si="40"/>
        <v>1.85</v>
      </c>
      <c r="T89" s="70"/>
      <c r="U89" s="22">
        <f t="shared" si="29"/>
        <v>31</v>
      </c>
      <c r="V89" s="71">
        <f t="shared" si="30"/>
        <v>39661</v>
      </c>
      <c r="W89" s="22">
        <f t="shared" ca="1" si="31"/>
        <v>2597</v>
      </c>
      <c r="X89" s="68">
        <f>VLOOKUP($A89,[0]!Table,MATCH(X$4,[0]!Curves,0))</f>
        <v>5.9625420464913197E-2</v>
      </c>
      <c r="Y89" s="72">
        <f t="shared" ca="1" si="32"/>
        <v>0.65852558488761215</v>
      </c>
      <c r="Z89" s="22">
        <f t="shared" si="33"/>
        <v>0</v>
      </c>
      <c r="AA89" s="22">
        <f t="shared" si="34"/>
        <v>0</v>
      </c>
      <c r="AC89" s="62">
        <f t="shared" ca="1" si="41"/>
        <v>0</v>
      </c>
      <c r="AD89" s="73"/>
      <c r="AE89" s="74"/>
    </row>
    <row r="90" spans="1:31">
      <c r="A90" s="65">
        <f t="shared" si="35"/>
        <v>39692</v>
      </c>
      <c r="B90" s="66">
        <f>'Inputs-Summary'!$B$7</f>
        <v>3017157.2166295233</v>
      </c>
      <c r="C90" s="75"/>
      <c r="D90" s="67">
        <f t="shared" si="26"/>
        <v>3017157.2166295233</v>
      </c>
      <c r="E90" s="56">
        <f t="shared" si="27"/>
        <v>0</v>
      </c>
      <c r="F90" s="56">
        <f t="shared" ca="1" si="28"/>
        <v>0</v>
      </c>
      <c r="G90" s="68">
        <f>VLOOKUP($A90,[0]!Table,MATCH(G$4,[0]!Curves,0))</f>
        <v>3.903</v>
      </c>
      <c r="H90" s="69">
        <f t="shared" si="42"/>
        <v>3.903</v>
      </c>
      <c r="I90" s="68">
        <f>'Inputs-Summary'!$B$16</f>
        <v>1.85</v>
      </c>
      <c r="J90" s="68">
        <f>VLOOKUP($A90,[0]!Table,MATCH(J$4,[0]!Curves,0))</f>
        <v>0</v>
      </c>
      <c r="K90" s="69">
        <f t="shared" si="36"/>
        <v>0</v>
      </c>
      <c r="L90" s="87">
        <f t="shared" ref="L90:L109" si="43">K90</f>
        <v>0</v>
      </c>
      <c r="M90" s="68">
        <f>VLOOKUP($A90,[0]!Table,MATCH(M$4,[0]!Curves,0))</f>
        <v>2.5000000000000001E-3</v>
      </c>
      <c r="N90" s="69">
        <f t="shared" si="37"/>
        <v>2.5000000000000001E-3</v>
      </c>
      <c r="O90" s="87">
        <f t="shared" ref="O90:O109" si="44">N90</f>
        <v>2.5000000000000001E-3</v>
      </c>
      <c r="P90" s="60"/>
      <c r="Q90" s="87">
        <f t="shared" si="38"/>
        <v>3.903</v>
      </c>
      <c r="R90" s="87">
        <f t="shared" si="39"/>
        <v>3.903</v>
      </c>
      <c r="S90" s="87">
        <f t="shared" si="40"/>
        <v>1.85</v>
      </c>
      <c r="T90" s="70"/>
      <c r="U90" s="22">
        <f t="shared" si="29"/>
        <v>30</v>
      </c>
      <c r="V90" s="71">
        <f t="shared" si="30"/>
        <v>39692</v>
      </c>
      <c r="W90" s="22">
        <f t="shared" ca="1" si="31"/>
        <v>2628</v>
      </c>
      <c r="X90" s="68">
        <f>VLOOKUP($A90,[0]!Table,MATCH(X$4,[0]!Curves,0))</f>
        <v>5.9704722464909203E-2</v>
      </c>
      <c r="Y90" s="72">
        <f t="shared" ca="1" si="32"/>
        <v>0.65488698388578059</v>
      </c>
      <c r="Z90" s="22">
        <f t="shared" si="33"/>
        <v>0</v>
      </c>
      <c r="AA90" s="22">
        <f t="shared" si="34"/>
        <v>0</v>
      </c>
      <c r="AC90" s="62">
        <f t="shared" ca="1" si="41"/>
        <v>0</v>
      </c>
      <c r="AD90" s="73"/>
      <c r="AE90" s="74"/>
    </row>
    <row r="91" spans="1:31">
      <c r="A91" s="65">
        <f t="shared" si="35"/>
        <v>39722</v>
      </c>
      <c r="B91" s="66">
        <f>'Inputs-Summary'!$B$7</f>
        <v>3017157.2166295233</v>
      </c>
      <c r="C91" s="75"/>
      <c r="D91" s="67">
        <f t="shared" si="26"/>
        <v>3017157.2166295233</v>
      </c>
      <c r="E91" s="56">
        <f t="shared" si="27"/>
        <v>0</v>
      </c>
      <c r="F91" s="56">
        <f t="shared" ca="1" si="28"/>
        <v>0</v>
      </c>
      <c r="G91" s="68">
        <f>VLOOKUP($A91,[0]!Table,MATCH(G$4,[0]!Curves,0))</f>
        <v>3.931</v>
      </c>
      <c r="H91" s="69">
        <f t="shared" si="42"/>
        <v>3.931</v>
      </c>
      <c r="I91" s="68">
        <f>'Inputs-Summary'!$B$16</f>
        <v>1.85</v>
      </c>
      <c r="J91" s="68">
        <f>VLOOKUP($A91,[0]!Table,MATCH(J$4,[0]!Curves,0))</f>
        <v>0</v>
      </c>
      <c r="K91" s="69">
        <f t="shared" si="36"/>
        <v>0</v>
      </c>
      <c r="L91" s="87">
        <f t="shared" si="43"/>
        <v>0</v>
      </c>
      <c r="M91" s="68">
        <f>VLOOKUP($A91,[0]!Table,MATCH(M$4,[0]!Curves,0))</f>
        <v>2.5000000000000001E-3</v>
      </c>
      <c r="N91" s="69">
        <f t="shared" si="37"/>
        <v>2.5000000000000001E-3</v>
      </c>
      <c r="O91" s="87">
        <f t="shared" si="44"/>
        <v>2.5000000000000001E-3</v>
      </c>
      <c r="P91" s="60"/>
      <c r="Q91" s="87">
        <f t="shared" si="38"/>
        <v>3.931</v>
      </c>
      <c r="R91" s="87">
        <f t="shared" si="39"/>
        <v>3.931</v>
      </c>
      <c r="S91" s="87">
        <f t="shared" si="40"/>
        <v>1.85</v>
      </c>
      <c r="T91" s="70"/>
      <c r="U91" s="22">
        <f t="shared" si="29"/>
        <v>31</v>
      </c>
      <c r="V91" s="71">
        <f t="shared" si="30"/>
        <v>39722</v>
      </c>
      <c r="W91" s="22">
        <f t="shared" ca="1" si="31"/>
        <v>2658</v>
      </c>
      <c r="X91" s="68">
        <f>VLOOKUP($A91,[0]!Table,MATCH(X$4,[0]!Curves,0))</f>
        <v>5.9781466337863104E-2</v>
      </c>
      <c r="Y91" s="72">
        <f t="shared" ca="1" si="32"/>
        <v>0.65137680707021006</v>
      </c>
      <c r="Z91" s="22">
        <f t="shared" si="33"/>
        <v>0</v>
      </c>
      <c r="AA91" s="22">
        <f t="shared" si="34"/>
        <v>0</v>
      </c>
      <c r="AC91" s="62">
        <f t="shared" ca="1" si="41"/>
        <v>0</v>
      </c>
      <c r="AD91" s="73"/>
      <c r="AE91" s="74"/>
    </row>
    <row r="92" spans="1:31">
      <c r="A92" s="65">
        <f t="shared" si="35"/>
        <v>39753</v>
      </c>
      <c r="B92" s="66">
        <f>'Inputs-Summary'!$B$7</f>
        <v>3017157.2166295233</v>
      </c>
      <c r="C92" s="75"/>
      <c r="D92" s="67">
        <f t="shared" si="26"/>
        <v>3017157.2166295233</v>
      </c>
      <c r="E92" s="56">
        <f t="shared" si="27"/>
        <v>0</v>
      </c>
      <c r="F92" s="56">
        <f t="shared" ca="1" si="28"/>
        <v>0</v>
      </c>
      <c r="G92" s="68">
        <f>VLOOKUP($A92,[0]!Table,MATCH(G$4,[0]!Curves,0))</f>
        <v>4.0659999999999998</v>
      </c>
      <c r="H92" s="69">
        <f t="shared" si="42"/>
        <v>4.0659999999999998</v>
      </c>
      <c r="I92" s="68">
        <f>'Inputs-Summary'!$B$16</f>
        <v>1.85</v>
      </c>
      <c r="J92" s="68">
        <f>VLOOKUP($A92,[0]!Table,MATCH(J$4,[0]!Curves,0))</f>
        <v>0</v>
      </c>
      <c r="K92" s="69">
        <f t="shared" si="36"/>
        <v>0</v>
      </c>
      <c r="L92" s="87">
        <f t="shared" si="43"/>
        <v>0</v>
      </c>
      <c r="M92" s="68">
        <f>VLOOKUP($A92,[0]!Table,MATCH(M$4,[0]!Curves,0))</f>
        <v>2.5000000000000001E-3</v>
      </c>
      <c r="N92" s="69">
        <f t="shared" si="37"/>
        <v>2.5000000000000001E-3</v>
      </c>
      <c r="O92" s="87">
        <f t="shared" si="44"/>
        <v>2.5000000000000001E-3</v>
      </c>
      <c r="P92" s="60"/>
      <c r="Q92" s="87">
        <f t="shared" si="38"/>
        <v>4.0659999999999998</v>
      </c>
      <c r="R92" s="87">
        <f t="shared" si="39"/>
        <v>4.0659999999999998</v>
      </c>
      <c r="S92" s="87">
        <f t="shared" si="40"/>
        <v>1.85</v>
      </c>
      <c r="T92" s="70"/>
      <c r="U92" s="22">
        <f t="shared" si="29"/>
        <v>30</v>
      </c>
      <c r="V92" s="71">
        <f t="shared" si="30"/>
        <v>39753</v>
      </c>
      <c r="W92" s="22">
        <f t="shared" ca="1" si="31"/>
        <v>2689</v>
      </c>
      <c r="X92" s="68">
        <f>VLOOKUP($A92,[0]!Table,MATCH(X$4,[0]!Curves,0))</f>
        <v>5.9860768341970502E-2</v>
      </c>
      <c r="Y92" s="72">
        <f t="shared" ca="1" si="32"/>
        <v>0.64776107245591907</v>
      </c>
      <c r="Z92" s="22">
        <f t="shared" si="33"/>
        <v>0</v>
      </c>
      <c r="AA92" s="22">
        <f t="shared" si="34"/>
        <v>0</v>
      </c>
      <c r="AC92" s="62">
        <f t="shared" ca="1" si="41"/>
        <v>0</v>
      </c>
      <c r="AD92" s="73"/>
      <c r="AE92" s="74"/>
    </row>
    <row r="93" spans="1:31">
      <c r="A93" s="65">
        <f t="shared" si="35"/>
        <v>39783</v>
      </c>
      <c r="B93" s="66">
        <f>'Inputs-Summary'!$B$7</f>
        <v>3017157.2166295233</v>
      </c>
      <c r="C93" s="75"/>
      <c r="D93" s="67">
        <f t="shared" si="26"/>
        <v>3017157.2166295233</v>
      </c>
      <c r="E93" s="56">
        <f t="shared" si="27"/>
        <v>0</v>
      </c>
      <c r="F93" s="56">
        <f t="shared" ca="1" si="28"/>
        <v>0</v>
      </c>
      <c r="G93" s="68">
        <f>VLOOKUP($A93,[0]!Table,MATCH(G$4,[0]!Curves,0))</f>
        <v>4.2010000000000005</v>
      </c>
      <c r="H93" s="69">
        <f t="shared" si="42"/>
        <v>4.2010000000000005</v>
      </c>
      <c r="I93" s="68">
        <f>'Inputs-Summary'!$B$16</f>
        <v>1.85</v>
      </c>
      <c r="J93" s="68">
        <f>VLOOKUP($A93,[0]!Table,MATCH(J$4,[0]!Curves,0))</f>
        <v>0</v>
      </c>
      <c r="K93" s="69">
        <f t="shared" si="36"/>
        <v>0</v>
      </c>
      <c r="L93" s="87">
        <f t="shared" si="43"/>
        <v>0</v>
      </c>
      <c r="M93" s="68">
        <f>VLOOKUP($A93,[0]!Table,MATCH(M$4,[0]!Curves,0))</f>
        <v>2.5000000000000001E-3</v>
      </c>
      <c r="N93" s="69">
        <f t="shared" si="37"/>
        <v>2.5000000000000001E-3</v>
      </c>
      <c r="O93" s="87">
        <f t="shared" si="44"/>
        <v>2.5000000000000001E-3</v>
      </c>
      <c r="P93" s="60"/>
      <c r="Q93" s="87">
        <f t="shared" si="38"/>
        <v>4.2010000000000005</v>
      </c>
      <c r="R93" s="87">
        <f t="shared" si="39"/>
        <v>4.2010000000000005</v>
      </c>
      <c r="S93" s="87">
        <f t="shared" si="40"/>
        <v>1.85</v>
      </c>
      <c r="T93" s="70"/>
      <c r="U93" s="22">
        <f t="shared" si="29"/>
        <v>31</v>
      </c>
      <c r="V93" s="71">
        <f t="shared" si="30"/>
        <v>39783</v>
      </c>
      <c r="W93" s="22">
        <f t="shared" ca="1" si="31"/>
        <v>2719</v>
      </c>
      <c r="X93" s="68">
        <f>VLOOKUP($A93,[0]!Table,MATCH(X$4,[0]!Curves,0))</f>
        <v>5.99375122189039E-2</v>
      </c>
      <c r="Y93" s="72">
        <f t="shared" ca="1" si="32"/>
        <v>0.64427308119213089</v>
      </c>
      <c r="Z93" s="22">
        <f t="shared" si="33"/>
        <v>0</v>
      </c>
      <c r="AA93" s="22">
        <f t="shared" si="34"/>
        <v>0</v>
      </c>
      <c r="AC93" s="62">
        <f t="shared" ca="1" si="41"/>
        <v>0</v>
      </c>
      <c r="AD93" s="73"/>
      <c r="AE93" s="74"/>
    </row>
    <row r="94" spans="1:31">
      <c r="A94" s="65">
        <f t="shared" si="35"/>
        <v>39814</v>
      </c>
      <c r="B94" s="66">
        <f>'Inputs-Summary'!$B$7</f>
        <v>3017157.2166295233</v>
      </c>
      <c r="C94" s="75"/>
      <c r="D94" s="67">
        <f t="shared" si="26"/>
        <v>3017157.2166295233</v>
      </c>
      <c r="E94" s="56">
        <f t="shared" si="27"/>
        <v>0</v>
      </c>
      <c r="F94" s="56">
        <f t="shared" ca="1" si="28"/>
        <v>0</v>
      </c>
      <c r="G94" s="68">
        <f>VLOOKUP($A94,[0]!Table,MATCH(G$4,[0]!Curves,0))</f>
        <v>4.2960000000000003</v>
      </c>
      <c r="H94" s="69">
        <f t="shared" si="42"/>
        <v>4.2960000000000003</v>
      </c>
      <c r="I94" s="68">
        <f>'Inputs-Summary'!$B$16</f>
        <v>1.85</v>
      </c>
      <c r="J94" s="68">
        <f>VLOOKUP($A94,[0]!Table,MATCH(J$4,[0]!Curves,0))</f>
        <v>0</v>
      </c>
      <c r="K94" s="69">
        <f t="shared" si="36"/>
        <v>0</v>
      </c>
      <c r="L94" s="87">
        <f t="shared" si="43"/>
        <v>0</v>
      </c>
      <c r="M94" s="68">
        <f>VLOOKUP($A94,[0]!Table,MATCH(M$4,[0]!Curves,0))</f>
        <v>2.5000000000000001E-3</v>
      </c>
      <c r="N94" s="69">
        <f t="shared" si="37"/>
        <v>2.5000000000000001E-3</v>
      </c>
      <c r="O94" s="87">
        <f t="shared" si="44"/>
        <v>2.5000000000000001E-3</v>
      </c>
      <c r="P94" s="60"/>
      <c r="Q94" s="87">
        <f t="shared" si="38"/>
        <v>4.2960000000000003</v>
      </c>
      <c r="R94" s="87">
        <f t="shared" si="39"/>
        <v>4.2960000000000003</v>
      </c>
      <c r="S94" s="87">
        <f t="shared" si="40"/>
        <v>1.85</v>
      </c>
      <c r="T94" s="70"/>
      <c r="U94" s="22">
        <f t="shared" si="29"/>
        <v>31</v>
      </c>
      <c r="V94" s="71">
        <f t="shared" si="30"/>
        <v>39814</v>
      </c>
      <c r="W94" s="22">
        <f t="shared" ca="1" si="31"/>
        <v>2750</v>
      </c>
      <c r="X94" s="68">
        <f>VLOOKUP($A94,[0]!Table,MATCH(X$4,[0]!Curves,0))</f>
        <v>6.0016814227123606E-2</v>
      </c>
      <c r="Y94" s="72">
        <f t="shared" ca="1" si="32"/>
        <v>0.64068032912167361</v>
      </c>
      <c r="Z94" s="22">
        <f t="shared" si="33"/>
        <v>0</v>
      </c>
      <c r="AA94" s="22">
        <f t="shared" si="34"/>
        <v>0</v>
      </c>
      <c r="AC94" s="62">
        <f t="shared" ca="1" si="41"/>
        <v>0</v>
      </c>
      <c r="AD94" s="73"/>
      <c r="AE94" s="74"/>
    </row>
    <row r="95" spans="1:31">
      <c r="A95" s="65">
        <f t="shared" si="35"/>
        <v>39845</v>
      </c>
      <c r="B95" s="66">
        <f>'Inputs-Summary'!$B$7</f>
        <v>3017157.2166295233</v>
      </c>
      <c r="C95" s="75"/>
      <c r="D95" s="67">
        <f t="shared" si="26"/>
        <v>3017157.2166295233</v>
      </c>
      <c r="E95" s="56">
        <f t="shared" si="27"/>
        <v>0</v>
      </c>
      <c r="F95" s="56">
        <f t="shared" ca="1" si="28"/>
        <v>0</v>
      </c>
      <c r="G95" s="68">
        <f>VLOOKUP($A95,[0]!Table,MATCH(G$4,[0]!Curves,0))</f>
        <v>4.1779999999999999</v>
      </c>
      <c r="H95" s="69">
        <f t="shared" si="42"/>
        <v>4.1779999999999999</v>
      </c>
      <c r="I95" s="68">
        <f>'Inputs-Summary'!$B$16</f>
        <v>1.85</v>
      </c>
      <c r="J95" s="68">
        <f>VLOOKUP($A95,[0]!Table,MATCH(J$4,[0]!Curves,0))</f>
        <v>0</v>
      </c>
      <c r="K95" s="69">
        <f t="shared" si="36"/>
        <v>0</v>
      </c>
      <c r="L95" s="87">
        <f t="shared" si="43"/>
        <v>0</v>
      </c>
      <c r="M95" s="68">
        <f>VLOOKUP($A95,[0]!Table,MATCH(M$4,[0]!Curves,0))</f>
        <v>2.5000000000000001E-3</v>
      </c>
      <c r="N95" s="69">
        <f t="shared" si="37"/>
        <v>2.5000000000000001E-3</v>
      </c>
      <c r="O95" s="87">
        <f t="shared" si="44"/>
        <v>2.5000000000000001E-3</v>
      </c>
      <c r="P95" s="60"/>
      <c r="Q95" s="87">
        <f t="shared" si="38"/>
        <v>4.1779999999999999</v>
      </c>
      <c r="R95" s="87">
        <f t="shared" si="39"/>
        <v>4.1779999999999999</v>
      </c>
      <c r="S95" s="87">
        <f t="shared" si="40"/>
        <v>1.85</v>
      </c>
      <c r="T95" s="70"/>
      <c r="U95" s="22">
        <f t="shared" si="29"/>
        <v>28</v>
      </c>
      <c r="V95" s="71">
        <f t="shared" si="30"/>
        <v>39845</v>
      </c>
      <c r="W95" s="22">
        <f t="shared" ca="1" si="31"/>
        <v>2781</v>
      </c>
      <c r="X95" s="68">
        <f>VLOOKUP($A95,[0]!Table,MATCH(X$4,[0]!Curves,0))</f>
        <v>6.0096116237433599E-2</v>
      </c>
      <c r="Y95" s="72">
        <f t="shared" ca="1" si="32"/>
        <v>0.63709929968187295</v>
      </c>
      <c r="Z95" s="22">
        <f t="shared" si="33"/>
        <v>0</v>
      </c>
      <c r="AA95" s="22">
        <f t="shared" si="34"/>
        <v>0</v>
      </c>
      <c r="AC95" s="62">
        <f t="shared" ca="1" si="41"/>
        <v>0</v>
      </c>
      <c r="AD95" s="73"/>
      <c r="AE95" s="74"/>
    </row>
    <row r="96" spans="1:31">
      <c r="A96" s="65">
        <f t="shared" si="35"/>
        <v>39873</v>
      </c>
      <c r="B96" s="66">
        <f>'Inputs-Summary'!$B$7</f>
        <v>3017157.2166295233</v>
      </c>
      <c r="C96" s="75"/>
      <c r="D96" s="67">
        <f t="shared" si="26"/>
        <v>3017157.2166295233</v>
      </c>
      <c r="E96" s="56">
        <f t="shared" si="27"/>
        <v>0</v>
      </c>
      <c r="F96" s="56">
        <f t="shared" ca="1" si="28"/>
        <v>0</v>
      </c>
      <c r="G96" s="68">
        <f>VLOOKUP($A96,[0]!Table,MATCH(G$4,[0]!Curves,0))</f>
        <v>4.0449999999999999</v>
      </c>
      <c r="H96" s="69">
        <f t="shared" si="42"/>
        <v>4.0449999999999999</v>
      </c>
      <c r="I96" s="68">
        <f>'Inputs-Summary'!$B$16</f>
        <v>1.85</v>
      </c>
      <c r="J96" s="68">
        <f>VLOOKUP($A96,[0]!Table,MATCH(J$4,[0]!Curves,0))</f>
        <v>0</v>
      </c>
      <c r="K96" s="69">
        <f t="shared" si="36"/>
        <v>0</v>
      </c>
      <c r="L96" s="87">
        <f t="shared" si="43"/>
        <v>0</v>
      </c>
      <c r="M96" s="68">
        <f>VLOOKUP($A96,[0]!Table,MATCH(M$4,[0]!Curves,0))</f>
        <v>2.5000000000000001E-3</v>
      </c>
      <c r="N96" s="69">
        <f t="shared" si="37"/>
        <v>2.5000000000000001E-3</v>
      </c>
      <c r="O96" s="87">
        <f t="shared" si="44"/>
        <v>2.5000000000000001E-3</v>
      </c>
      <c r="P96" s="60"/>
      <c r="Q96" s="87">
        <f t="shared" si="38"/>
        <v>4.0449999999999999</v>
      </c>
      <c r="R96" s="87">
        <f t="shared" si="39"/>
        <v>4.0449999999999999</v>
      </c>
      <c r="S96" s="87">
        <f t="shared" si="40"/>
        <v>1.85</v>
      </c>
      <c r="T96" s="70"/>
      <c r="U96" s="22">
        <f t="shared" si="29"/>
        <v>31</v>
      </c>
      <c r="V96" s="71">
        <f t="shared" si="30"/>
        <v>39873</v>
      </c>
      <c r="W96" s="22">
        <f t="shared" ca="1" si="31"/>
        <v>2809</v>
      </c>
      <c r="X96" s="68">
        <f>VLOOKUP($A96,[0]!Table,MATCH(X$4,[0]!Curves,0))</f>
        <v>6.0167743861444307E-2</v>
      </c>
      <c r="Y96" s="72">
        <f t="shared" ca="1" si="32"/>
        <v>0.63387492074360574</v>
      </c>
      <c r="Z96" s="22">
        <f t="shared" si="33"/>
        <v>0</v>
      </c>
      <c r="AA96" s="22">
        <f t="shared" si="34"/>
        <v>0</v>
      </c>
      <c r="AC96" s="62">
        <f t="shared" ca="1" si="41"/>
        <v>0</v>
      </c>
      <c r="AD96" s="73"/>
      <c r="AE96" s="74"/>
    </row>
    <row r="97" spans="1:31">
      <c r="A97" s="65">
        <f t="shared" si="35"/>
        <v>39904</v>
      </c>
      <c r="B97" s="66">
        <f>'Inputs-Summary'!$B$7</f>
        <v>3017157.2166295233</v>
      </c>
      <c r="C97" s="75"/>
      <c r="D97" s="67">
        <f t="shared" si="26"/>
        <v>3017157.2166295233</v>
      </c>
      <c r="E97" s="56">
        <f t="shared" si="27"/>
        <v>0</v>
      </c>
      <c r="F97" s="56">
        <f t="shared" ca="1" si="28"/>
        <v>0</v>
      </c>
      <c r="G97" s="68">
        <f>VLOOKUP($A97,[0]!Table,MATCH(G$4,[0]!Curves,0))</f>
        <v>3.83</v>
      </c>
      <c r="H97" s="69">
        <f t="shared" si="42"/>
        <v>3.83</v>
      </c>
      <c r="I97" s="68">
        <f>'Inputs-Summary'!$B$16</f>
        <v>1.85</v>
      </c>
      <c r="J97" s="68">
        <f>VLOOKUP($A97,[0]!Table,MATCH(J$4,[0]!Curves,0))</f>
        <v>0</v>
      </c>
      <c r="K97" s="69">
        <f t="shared" si="36"/>
        <v>0</v>
      </c>
      <c r="L97" s="87">
        <f t="shared" si="43"/>
        <v>0</v>
      </c>
      <c r="M97" s="68">
        <f>VLOOKUP($A97,[0]!Table,MATCH(M$4,[0]!Curves,0))</f>
        <v>2.5000000000000001E-3</v>
      </c>
      <c r="N97" s="69">
        <f t="shared" si="37"/>
        <v>2.5000000000000001E-3</v>
      </c>
      <c r="O97" s="87">
        <f t="shared" si="44"/>
        <v>2.5000000000000001E-3</v>
      </c>
      <c r="P97" s="60"/>
      <c r="Q97" s="87">
        <f t="shared" si="38"/>
        <v>3.83</v>
      </c>
      <c r="R97" s="87">
        <f t="shared" si="39"/>
        <v>3.83</v>
      </c>
      <c r="S97" s="87">
        <f t="shared" si="40"/>
        <v>1.85</v>
      </c>
      <c r="T97" s="70"/>
      <c r="U97" s="22">
        <f t="shared" si="29"/>
        <v>30</v>
      </c>
      <c r="V97" s="71">
        <f t="shared" si="30"/>
        <v>39904</v>
      </c>
      <c r="W97" s="22">
        <f t="shared" ca="1" si="31"/>
        <v>2840</v>
      </c>
      <c r="X97" s="68">
        <f>VLOOKUP($A97,[0]!Table,MATCH(X$4,[0]!Curves,0))</f>
        <v>6.02470458757303E-2</v>
      </c>
      <c r="Y97" s="72">
        <f t="shared" ca="1" si="32"/>
        <v>0.63031627932498058</v>
      </c>
      <c r="Z97" s="22">
        <f t="shared" si="33"/>
        <v>0</v>
      </c>
      <c r="AA97" s="22">
        <f t="shared" si="34"/>
        <v>0</v>
      </c>
      <c r="AC97" s="62">
        <f t="shared" ca="1" si="41"/>
        <v>0</v>
      </c>
      <c r="AD97" s="73"/>
      <c r="AE97" s="74"/>
    </row>
    <row r="98" spans="1:31">
      <c r="A98" s="65">
        <f t="shared" si="35"/>
        <v>39934</v>
      </c>
      <c r="B98" s="66">
        <f>'Inputs-Summary'!$B$7</f>
        <v>3017157.2166295233</v>
      </c>
      <c r="C98" s="75"/>
      <c r="D98" s="67">
        <f t="shared" si="26"/>
        <v>3017157.2166295233</v>
      </c>
      <c r="E98" s="56">
        <f t="shared" si="27"/>
        <v>0</v>
      </c>
      <c r="F98" s="56">
        <f t="shared" ca="1" si="28"/>
        <v>0</v>
      </c>
      <c r="G98" s="68">
        <f>VLOOKUP($A98,[0]!Table,MATCH(G$4,[0]!Curves,0))</f>
        <v>3.82</v>
      </c>
      <c r="H98" s="69">
        <f t="shared" si="42"/>
        <v>3.82</v>
      </c>
      <c r="I98" s="68">
        <f>'Inputs-Summary'!$B$16</f>
        <v>1.85</v>
      </c>
      <c r="J98" s="68">
        <f>VLOOKUP($A98,[0]!Table,MATCH(J$4,[0]!Curves,0))</f>
        <v>0</v>
      </c>
      <c r="K98" s="69">
        <f t="shared" si="36"/>
        <v>0</v>
      </c>
      <c r="L98" s="87">
        <f t="shared" si="43"/>
        <v>0</v>
      </c>
      <c r="M98" s="68">
        <f>VLOOKUP($A98,[0]!Table,MATCH(M$4,[0]!Curves,0))</f>
        <v>2.5000000000000001E-3</v>
      </c>
      <c r="N98" s="69">
        <f t="shared" si="37"/>
        <v>2.5000000000000001E-3</v>
      </c>
      <c r="O98" s="87">
        <f t="shared" si="44"/>
        <v>2.5000000000000001E-3</v>
      </c>
      <c r="P98" s="60"/>
      <c r="Q98" s="87">
        <f t="shared" si="38"/>
        <v>3.82</v>
      </c>
      <c r="R98" s="87">
        <f t="shared" si="39"/>
        <v>3.82</v>
      </c>
      <c r="S98" s="87">
        <f t="shared" si="40"/>
        <v>1.85</v>
      </c>
      <c r="T98" s="70"/>
      <c r="U98" s="22">
        <f t="shared" si="29"/>
        <v>31</v>
      </c>
      <c r="V98" s="71">
        <f t="shared" si="30"/>
        <v>39934</v>
      </c>
      <c r="W98" s="22">
        <f t="shared" ca="1" si="31"/>
        <v>2870</v>
      </c>
      <c r="X98" s="68">
        <f>VLOOKUP($A98,[0]!Table,MATCH(X$4,[0]!Curves,0))</f>
        <v>6.0323789762512597E-2</v>
      </c>
      <c r="Y98" s="72">
        <f t="shared" ca="1" si="32"/>
        <v>0.62688367015497626</v>
      </c>
      <c r="Z98" s="22">
        <f t="shared" si="33"/>
        <v>0</v>
      </c>
      <c r="AA98" s="22">
        <f t="shared" si="34"/>
        <v>0</v>
      </c>
      <c r="AC98" s="62">
        <f t="shared" ca="1" si="41"/>
        <v>0</v>
      </c>
      <c r="AD98" s="73"/>
      <c r="AE98" s="74"/>
    </row>
    <row r="99" spans="1:31">
      <c r="A99" s="65">
        <f t="shared" si="35"/>
        <v>39965</v>
      </c>
      <c r="B99" s="66">
        <f>'Inputs-Summary'!$B$7</f>
        <v>3017157.2166295233</v>
      </c>
      <c r="C99" s="75"/>
      <c r="D99" s="67">
        <f t="shared" si="26"/>
        <v>3017157.2166295233</v>
      </c>
      <c r="E99" s="56">
        <f t="shared" si="27"/>
        <v>0</v>
      </c>
      <c r="F99" s="56">
        <f t="shared" ca="1" si="28"/>
        <v>0</v>
      </c>
      <c r="G99" s="68">
        <f>VLOOKUP($A99,[0]!Table,MATCH(G$4,[0]!Curves,0))</f>
        <v>3.8560000000000003</v>
      </c>
      <c r="H99" s="69">
        <f t="shared" si="42"/>
        <v>3.8560000000000003</v>
      </c>
      <c r="I99" s="68">
        <f>'Inputs-Summary'!$B$16</f>
        <v>1.85</v>
      </c>
      <c r="J99" s="68">
        <f>VLOOKUP($A99,[0]!Table,MATCH(J$4,[0]!Curves,0))</f>
        <v>0</v>
      </c>
      <c r="K99" s="69">
        <f t="shared" si="36"/>
        <v>0</v>
      </c>
      <c r="L99" s="87">
        <f t="shared" si="43"/>
        <v>0</v>
      </c>
      <c r="M99" s="68">
        <f>VLOOKUP($A99,[0]!Table,MATCH(M$4,[0]!Curves,0))</f>
        <v>2.5000000000000001E-3</v>
      </c>
      <c r="N99" s="69">
        <f t="shared" si="37"/>
        <v>2.5000000000000001E-3</v>
      </c>
      <c r="O99" s="87">
        <f t="shared" si="44"/>
        <v>2.5000000000000001E-3</v>
      </c>
      <c r="P99" s="60"/>
      <c r="Q99" s="87">
        <f t="shared" si="38"/>
        <v>3.8560000000000003</v>
      </c>
      <c r="R99" s="87">
        <f t="shared" si="39"/>
        <v>3.8560000000000003</v>
      </c>
      <c r="S99" s="87">
        <f t="shared" si="40"/>
        <v>1.85</v>
      </c>
      <c r="T99" s="70"/>
      <c r="U99" s="22">
        <f t="shared" si="29"/>
        <v>30</v>
      </c>
      <c r="V99" s="71">
        <f t="shared" si="30"/>
        <v>39965</v>
      </c>
      <c r="W99" s="22">
        <f t="shared" ca="1" si="31"/>
        <v>2901</v>
      </c>
      <c r="X99" s="68">
        <f>VLOOKUP($A99,[0]!Table,MATCH(X$4,[0]!Curves,0))</f>
        <v>6.0403091780909503E-2</v>
      </c>
      <c r="Y99" s="72">
        <f t="shared" ca="1" si="32"/>
        <v>0.62334827825667516</v>
      </c>
      <c r="Z99" s="22">
        <f t="shared" si="33"/>
        <v>0</v>
      </c>
      <c r="AA99" s="22">
        <f t="shared" si="34"/>
        <v>0</v>
      </c>
      <c r="AC99" s="62">
        <f t="shared" ca="1" si="41"/>
        <v>0</v>
      </c>
      <c r="AD99" s="73"/>
      <c r="AE99" s="74"/>
    </row>
    <row r="100" spans="1:31">
      <c r="A100" s="65">
        <f t="shared" si="35"/>
        <v>39995</v>
      </c>
      <c r="B100" s="66">
        <f>'Inputs-Summary'!$B$7</f>
        <v>3017157.2166295233</v>
      </c>
      <c r="C100" s="75"/>
      <c r="D100" s="67">
        <f t="shared" si="26"/>
        <v>3017157.2166295233</v>
      </c>
      <c r="E100" s="56">
        <f t="shared" si="27"/>
        <v>0</v>
      </c>
      <c r="F100" s="56">
        <f t="shared" ca="1" si="28"/>
        <v>0</v>
      </c>
      <c r="G100" s="68">
        <f>VLOOKUP($A100,[0]!Table,MATCH(G$4,[0]!Curves,0))</f>
        <v>3.9010000000000002</v>
      </c>
      <c r="H100" s="69">
        <f t="shared" si="42"/>
        <v>3.9010000000000002</v>
      </c>
      <c r="I100" s="68">
        <f>'Inputs-Summary'!$B$16</f>
        <v>1.85</v>
      </c>
      <c r="J100" s="68">
        <f>VLOOKUP($A100,[0]!Table,MATCH(J$4,[0]!Curves,0))</f>
        <v>0</v>
      </c>
      <c r="K100" s="69">
        <f t="shared" si="36"/>
        <v>0</v>
      </c>
      <c r="L100" s="87">
        <f t="shared" si="43"/>
        <v>0</v>
      </c>
      <c r="M100" s="68">
        <f>VLOOKUP($A100,[0]!Table,MATCH(M$4,[0]!Curves,0))</f>
        <v>2.5000000000000001E-3</v>
      </c>
      <c r="N100" s="69">
        <f t="shared" si="37"/>
        <v>2.5000000000000001E-3</v>
      </c>
      <c r="O100" s="87">
        <f t="shared" si="44"/>
        <v>2.5000000000000001E-3</v>
      </c>
      <c r="P100" s="60"/>
      <c r="Q100" s="87">
        <f t="shared" si="38"/>
        <v>3.9010000000000002</v>
      </c>
      <c r="R100" s="87">
        <f t="shared" si="39"/>
        <v>3.9010000000000002</v>
      </c>
      <c r="S100" s="87">
        <f t="shared" si="40"/>
        <v>1.85</v>
      </c>
      <c r="T100" s="70"/>
      <c r="U100" s="22">
        <f t="shared" si="29"/>
        <v>31</v>
      </c>
      <c r="V100" s="71">
        <f t="shared" si="30"/>
        <v>39995</v>
      </c>
      <c r="W100" s="22">
        <f t="shared" ca="1" si="31"/>
        <v>2931</v>
      </c>
      <c r="X100" s="68">
        <f>VLOOKUP($A100,[0]!Table,MATCH(X$4,[0]!Curves,0))</f>
        <v>6.04798356716705E-2</v>
      </c>
      <c r="Y100" s="72">
        <f t="shared" ca="1" si="32"/>
        <v>0.61993821740136668</v>
      </c>
      <c r="Z100" s="22">
        <f t="shared" si="33"/>
        <v>0</v>
      </c>
      <c r="AA100" s="22">
        <f t="shared" si="34"/>
        <v>0</v>
      </c>
      <c r="AC100" s="62">
        <f t="shared" ca="1" si="41"/>
        <v>0</v>
      </c>
      <c r="AD100" s="73"/>
      <c r="AE100" s="74"/>
    </row>
    <row r="101" spans="1:31">
      <c r="A101" s="65">
        <f t="shared" si="35"/>
        <v>40026</v>
      </c>
      <c r="B101" s="66">
        <f>'Inputs-Summary'!$B$7</f>
        <v>3017157.2166295233</v>
      </c>
      <c r="C101" s="75"/>
      <c r="D101" s="67">
        <f t="shared" si="26"/>
        <v>3017157.2166295233</v>
      </c>
      <c r="E101" s="56">
        <f t="shared" si="27"/>
        <v>0</v>
      </c>
      <c r="F101" s="56">
        <f t="shared" ca="1" si="28"/>
        <v>0</v>
      </c>
      <c r="G101" s="68">
        <f>VLOOKUP($A101,[0]!Table,MATCH(G$4,[0]!Curves,0))</f>
        <v>3.9490000000000003</v>
      </c>
      <c r="H101" s="69">
        <f t="shared" si="42"/>
        <v>3.9490000000000003</v>
      </c>
      <c r="I101" s="68">
        <f>'Inputs-Summary'!$B$16</f>
        <v>1.85</v>
      </c>
      <c r="J101" s="68">
        <f>VLOOKUP($A101,[0]!Table,MATCH(J$4,[0]!Curves,0))</f>
        <v>0</v>
      </c>
      <c r="K101" s="69">
        <f t="shared" si="36"/>
        <v>0</v>
      </c>
      <c r="L101" s="87">
        <f t="shared" si="43"/>
        <v>0</v>
      </c>
      <c r="M101" s="68">
        <f>VLOOKUP($A101,[0]!Table,MATCH(M$4,[0]!Curves,0))</f>
        <v>2.5000000000000001E-3</v>
      </c>
      <c r="N101" s="69">
        <f t="shared" si="37"/>
        <v>2.5000000000000001E-3</v>
      </c>
      <c r="O101" s="87">
        <f t="shared" si="44"/>
        <v>2.5000000000000001E-3</v>
      </c>
      <c r="P101" s="60"/>
      <c r="Q101" s="87">
        <f t="shared" si="38"/>
        <v>3.9490000000000003</v>
      </c>
      <c r="R101" s="87">
        <f t="shared" si="39"/>
        <v>3.9490000000000003</v>
      </c>
      <c r="S101" s="87">
        <f t="shared" si="40"/>
        <v>1.85</v>
      </c>
      <c r="T101" s="70"/>
      <c r="U101" s="22">
        <f t="shared" si="29"/>
        <v>31</v>
      </c>
      <c r="V101" s="71">
        <f t="shared" si="30"/>
        <v>40026</v>
      </c>
      <c r="W101" s="22">
        <f t="shared" ca="1" si="31"/>
        <v>2962</v>
      </c>
      <c r="X101" s="68">
        <f>VLOOKUP($A101,[0]!Table,MATCH(X$4,[0]!Curves,0))</f>
        <v>6.0559137694178304E-2</v>
      </c>
      <c r="Y101" s="72">
        <f t="shared" ca="1" si="32"/>
        <v>0.61642617465167582</v>
      </c>
      <c r="Z101" s="22">
        <f t="shared" si="33"/>
        <v>0</v>
      </c>
      <c r="AA101" s="22">
        <f t="shared" si="34"/>
        <v>0</v>
      </c>
      <c r="AC101" s="62">
        <f t="shared" ca="1" si="41"/>
        <v>0</v>
      </c>
      <c r="AD101" s="73"/>
      <c r="AE101" s="74"/>
    </row>
    <row r="102" spans="1:31">
      <c r="A102" s="65">
        <f t="shared" si="35"/>
        <v>40057</v>
      </c>
      <c r="B102" s="66">
        <f>'Inputs-Summary'!$B$7</f>
        <v>3017157.2166295233</v>
      </c>
      <c r="C102" s="75"/>
      <c r="D102" s="67">
        <f t="shared" si="26"/>
        <v>3017157.2166295233</v>
      </c>
      <c r="E102" s="56">
        <f t="shared" si="27"/>
        <v>0</v>
      </c>
      <c r="F102" s="56">
        <f t="shared" ca="1" si="28"/>
        <v>0</v>
      </c>
      <c r="G102" s="68">
        <f>VLOOKUP($A102,[0]!Table,MATCH(G$4,[0]!Curves,0))</f>
        <v>3.9630000000000001</v>
      </c>
      <c r="H102" s="69">
        <f t="shared" si="42"/>
        <v>3.9630000000000001</v>
      </c>
      <c r="I102" s="68">
        <f>'Inputs-Summary'!$B$16</f>
        <v>1.85</v>
      </c>
      <c r="J102" s="68">
        <f>VLOOKUP($A102,[0]!Table,MATCH(J$4,[0]!Curves,0))</f>
        <v>0</v>
      </c>
      <c r="K102" s="69">
        <f t="shared" si="36"/>
        <v>0</v>
      </c>
      <c r="L102" s="87">
        <f t="shared" si="43"/>
        <v>0</v>
      </c>
      <c r="M102" s="68">
        <f>VLOOKUP($A102,[0]!Table,MATCH(M$4,[0]!Curves,0))</f>
        <v>2.5000000000000001E-3</v>
      </c>
      <c r="N102" s="69">
        <f t="shared" si="37"/>
        <v>2.5000000000000001E-3</v>
      </c>
      <c r="O102" s="87">
        <f t="shared" si="44"/>
        <v>2.5000000000000001E-3</v>
      </c>
      <c r="P102" s="60"/>
      <c r="Q102" s="87">
        <f t="shared" si="38"/>
        <v>3.9630000000000001</v>
      </c>
      <c r="R102" s="87">
        <f t="shared" si="39"/>
        <v>3.9630000000000001</v>
      </c>
      <c r="S102" s="87">
        <f t="shared" si="40"/>
        <v>1.85</v>
      </c>
      <c r="T102" s="70"/>
      <c r="U102" s="22">
        <f t="shared" si="29"/>
        <v>30</v>
      </c>
      <c r="V102" s="71">
        <f t="shared" si="30"/>
        <v>40057</v>
      </c>
      <c r="W102" s="22">
        <f t="shared" ca="1" si="31"/>
        <v>2993</v>
      </c>
      <c r="X102" s="68">
        <f>VLOOKUP($A102,[0]!Table,MATCH(X$4,[0]!Curves,0))</f>
        <v>6.0638439718775597E-2</v>
      </c>
      <c r="Y102" s="72">
        <f t="shared" ca="1" si="32"/>
        <v>0.61292603454141403</v>
      </c>
      <c r="Z102" s="22">
        <f t="shared" si="33"/>
        <v>0</v>
      </c>
      <c r="AA102" s="22">
        <f t="shared" si="34"/>
        <v>0</v>
      </c>
      <c r="AC102" s="62">
        <f t="shared" ca="1" si="41"/>
        <v>0</v>
      </c>
      <c r="AD102" s="73"/>
      <c r="AE102" s="74"/>
    </row>
    <row r="103" spans="1:31">
      <c r="A103" s="65">
        <f t="shared" si="35"/>
        <v>40087</v>
      </c>
      <c r="B103" s="66">
        <f>'Inputs-Summary'!$B$7</f>
        <v>3017157.2166295233</v>
      </c>
      <c r="C103" s="75"/>
      <c r="D103" s="67">
        <f t="shared" si="26"/>
        <v>3017157.2166295233</v>
      </c>
      <c r="E103" s="56">
        <f t="shared" si="27"/>
        <v>0</v>
      </c>
      <c r="F103" s="56">
        <f t="shared" ca="1" si="28"/>
        <v>0</v>
      </c>
      <c r="G103" s="68">
        <f>VLOOKUP($A103,[0]!Table,MATCH(G$4,[0]!Curves,0))</f>
        <v>3.9910000000000001</v>
      </c>
      <c r="H103" s="69">
        <f t="shared" si="42"/>
        <v>3.9910000000000001</v>
      </c>
      <c r="I103" s="68">
        <f>'Inputs-Summary'!$B$16</f>
        <v>1.85</v>
      </c>
      <c r="J103" s="68">
        <f>VLOOKUP($A103,[0]!Table,MATCH(J$4,[0]!Curves,0))</f>
        <v>0</v>
      </c>
      <c r="K103" s="69">
        <f t="shared" si="36"/>
        <v>0</v>
      </c>
      <c r="L103" s="87">
        <f t="shared" si="43"/>
        <v>0</v>
      </c>
      <c r="M103" s="68">
        <f>VLOOKUP($A103,[0]!Table,MATCH(M$4,[0]!Curves,0))</f>
        <v>2.5000000000000001E-3</v>
      </c>
      <c r="N103" s="69">
        <f t="shared" si="37"/>
        <v>2.5000000000000001E-3</v>
      </c>
      <c r="O103" s="87">
        <f t="shared" si="44"/>
        <v>2.5000000000000001E-3</v>
      </c>
      <c r="P103" s="60"/>
      <c r="Q103" s="87">
        <f t="shared" si="38"/>
        <v>3.9910000000000001</v>
      </c>
      <c r="R103" s="87">
        <f t="shared" si="39"/>
        <v>3.9910000000000001</v>
      </c>
      <c r="S103" s="87">
        <f t="shared" si="40"/>
        <v>1.85</v>
      </c>
      <c r="T103" s="70"/>
      <c r="U103" s="22">
        <f t="shared" si="29"/>
        <v>31</v>
      </c>
      <c r="V103" s="71">
        <f t="shared" si="30"/>
        <v>40087</v>
      </c>
      <c r="W103" s="22">
        <f t="shared" ca="1" si="31"/>
        <v>3023</v>
      </c>
      <c r="X103" s="68">
        <f>VLOOKUP($A103,[0]!Table,MATCH(X$4,[0]!Curves,0))</f>
        <v>6.0715183615535698E-2</v>
      </c>
      <c r="Y103" s="72">
        <f t="shared" ca="1" si="32"/>
        <v>0.60955015759908338</v>
      </c>
      <c r="Z103" s="22">
        <f t="shared" si="33"/>
        <v>0</v>
      </c>
      <c r="AA103" s="22">
        <f t="shared" si="34"/>
        <v>0</v>
      </c>
      <c r="AC103" s="62">
        <f t="shared" ca="1" si="41"/>
        <v>0</v>
      </c>
      <c r="AD103" s="73"/>
      <c r="AE103" s="74"/>
    </row>
    <row r="104" spans="1:31">
      <c r="A104" s="65">
        <f t="shared" si="35"/>
        <v>40118</v>
      </c>
      <c r="B104" s="66">
        <f>'Inputs-Summary'!$B$7</f>
        <v>3017157.2166295233</v>
      </c>
      <c r="C104" s="75"/>
      <c r="D104" s="67">
        <f t="shared" si="26"/>
        <v>3017157.2166295233</v>
      </c>
      <c r="E104" s="56">
        <f t="shared" si="27"/>
        <v>0</v>
      </c>
      <c r="F104" s="56">
        <f t="shared" ca="1" si="28"/>
        <v>0</v>
      </c>
      <c r="G104" s="68">
        <f>VLOOKUP($A104,[0]!Table,MATCH(G$4,[0]!Curves,0))</f>
        <v>4.1260000000000003</v>
      </c>
      <c r="H104" s="69">
        <f t="shared" si="42"/>
        <v>4.1260000000000003</v>
      </c>
      <c r="I104" s="68">
        <f>'Inputs-Summary'!$B$16</f>
        <v>1.85</v>
      </c>
      <c r="J104" s="68">
        <f>VLOOKUP($A104,[0]!Table,MATCH(J$4,[0]!Curves,0))</f>
        <v>0</v>
      </c>
      <c r="K104" s="69">
        <f t="shared" si="36"/>
        <v>0</v>
      </c>
      <c r="L104" s="87">
        <f t="shared" si="43"/>
        <v>0</v>
      </c>
      <c r="M104" s="68">
        <f>VLOOKUP($A104,[0]!Table,MATCH(M$4,[0]!Curves,0))</f>
        <v>2.5000000000000001E-3</v>
      </c>
      <c r="N104" s="69">
        <f t="shared" si="37"/>
        <v>2.5000000000000001E-3</v>
      </c>
      <c r="O104" s="87">
        <f t="shared" si="44"/>
        <v>2.5000000000000001E-3</v>
      </c>
      <c r="P104" s="60"/>
      <c r="Q104" s="87">
        <f t="shared" si="38"/>
        <v>4.1260000000000003</v>
      </c>
      <c r="R104" s="87">
        <f t="shared" si="39"/>
        <v>4.1260000000000003</v>
      </c>
      <c r="S104" s="87">
        <f t="shared" si="40"/>
        <v>1.85</v>
      </c>
      <c r="T104" s="70"/>
      <c r="U104" s="22">
        <f t="shared" si="29"/>
        <v>30</v>
      </c>
      <c r="V104" s="71">
        <f t="shared" si="30"/>
        <v>40118</v>
      </c>
      <c r="W104" s="22">
        <f t="shared" ca="1" si="31"/>
        <v>3054</v>
      </c>
      <c r="X104" s="68">
        <f>VLOOKUP($A104,[0]!Table,MATCH(X$4,[0]!Curves,0))</f>
        <v>6.0794485644243099E-2</v>
      </c>
      <c r="Y104" s="72">
        <f t="shared" ca="1" si="32"/>
        <v>0.60607350804893734</v>
      </c>
      <c r="Z104" s="22">
        <f t="shared" si="33"/>
        <v>0</v>
      </c>
      <c r="AA104" s="22">
        <f t="shared" si="34"/>
        <v>0</v>
      </c>
      <c r="AC104" s="62">
        <f t="shared" ca="1" si="41"/>
        <v>0</v>
      </c>
      <c r="AD104" s="73"/>
      <c r="AE104" s="74"/>
    </row>
    <row r="105" spans="1:31">
      <c r="A105" s="65">
        <f t="shared" si="35"/>
        <v>40148</v>
      </c>
      <c r="B105" s="66">
        <f>'Inputs-Summary'!$B$7</f>
        <v>3017157.2166295233</v>
      </c>
      <c r="C105" s="75"/>
      <c r="D105" s="67">
        <f t="shared" si="26"/>
        <v>3017157.2166295233</v>
      </c>
      <c r="E105" s="56">
        <f t="shared" si="27"/>
        <v>0</v>
      </c>
      <c r="F105" s="56">
        <f t="shared" ca="1" si="28"/>
        <v>0</v>
      </c>
      <c r="G105" s="68">
        <f>VLOOKUP($A105,[0]!Table,MATCH(G$4,[0]!Curves,0))</f>
        <v>4.2610000000000001</v>
      </c>
      <c r="H105" s="69">
        <f t="shared" si="42"/>
        <v>4.2610000000000001</v>
      </c>
      <c r="I105" s="68">
        <f>'Inputs-Summary'!$B$16</f>
        <v>1.85</v>
      </c>
      <c r="J105" s="68">
        <f>VLOOKUP($A105,[0]!Table,MATCH(J$4,[0]!Curves,0))</f>
        <v>0</v>
      </c>
      <c r="K105" s="69">
        <f t="shared" si="36"/>
        <v>0</v>
      </c>
      <c r="L105" s="87">
        <f t="shared" si="43"/>
        <v>0</v>
      </c>
      <c r="M105" s="68">
        <f>VLOOKUP($A105,[0]!Table,MATCH(M$4,[0]!Curves,0))</f>
        <v>2.5000000000000001E-3</v>
      </c>
      <c r="N105" s="69">
        <f t="shared" si="37"/>
        <v>2.5000000000000001E-3</v>
      </c>
      <c r="O105" s="87">
        <f t="shared" si="44"/>
        <v>2.5000000000000001E-3</v>
      </c>
      <c r="P105" s="60"/>
      <c r="Q105" s="87">
        <f t="shared" si="38"/>
        <v>4.2610000000000001</v>
      </c>
      <c r="R105" s="87">
        <f t="shared" si="39"/>
        <v>4.2610000000000001</v>
      </c>
      <c r="S105" s="87">
        <f t="shared" si="40"/>
        <v>1.85</v>
      </c>
      <c r="T105" s="70"/>
      <c r="U105" s="22">
        <f t="shared" si="29"/>
        <v>31</v>
      </c>
      <c r="V105" s="71">
        <f t="shared" si="30"/>
        <v>40148</v>
      </c>
      <c r="W105" s="22">
        <f t="shared" ca="1" si="31"/>
        <v>3084</v>
      </c>
      <c r="X105" s="68">
        <f>VLOOKUP($A105,[0]!Table,MATCH(X$4,[0]!Curves,0))</f>
        <v>6.0871229544980504E-2</v>
      </c>
      <c r="Y105" s="72">
        <f t="shared" ca="1" si="32"/>
        <v>0.6027204070223029</v>
      </c>
      <c r="Z105" s="22">
        <f t="shared" si="33"/>
        <v>0</v>
      </c>
      <c r="AA105" s="22">
        <f t="shared" si="34"/>
        <v>0</v>
      </c>
      <c r="AC105" s="62">
        <f t="shared" ca="1" si="41"/>
        <v>0</v>
      </c>
      <c r="AD105" s="73"/>
      <c r="AE105" s="74"/>
    </row>
    <row r="106" spans="1:31">
      <c r="A106" s="65">
        <f t="shared" si="35"/>
        <v>40179</v>
      </c>
      <c r="B106" s="66">
        <f>'Inputs-Summary'!$B$7</f>
        <v>3017157.2166295233</v>
      </c>
      <c r="C106" s="75"/>
      <c r="D106" s="67">
        <f t="shared" si="26"/>
        <v>3017157.2166295233</v>
      </c>
      <c r="E106" s="56">
        <f t="shared" si="27"/>
        <v>0</v>
      </c>
      <c r="F106" s="56">
        <f t="shared" ca="1" si="28"/>
        <v>0</v>
      </c>
      <c r="G106" s="68">
        <f>VLOOKUP($A106,[0]!Table,MATCH(G$4,[0]!Curves,0))</f>
        <v>4.3609999999999998</v>
      </c>
      <c r="H106" s="69">
        <f t="shared" si="42"/>
        <v>4.3609999999999998</v>
      </c>
      <c r="I106" s="68">
        <f>'Inputs-Summary'!$B$16</f>
        <v>1.85</v>
      </c>
      <c r="J106" s="68">
        <f>VLOOKUP($A106,[0]!Table,MATCH(J$4,[0]!Curves,0))</f>
        <v>0</v>
      </c>
      <c r="K106" s="69">
        <f t="shared" si="36"/>
        <v>0</v>
      </c>
      <c r="L106" s="87">
        <f t="shared" si="43"/>
        <v>0</v>
      </c>
      <c r="M106" s="68">
        <f>VLOOKUP($A106,[0]!Table,MATCH(M$4,[0]!Curves,0))</f>
        <v>2.5000000000000001E-3</v>
      </c>
      <c r="N106" s="69">
        <f t="shared" si="37"/>
        <v>2.5000000000000001E-3</v>
      </c>
      <c r="O106" s="87">
        <f t="shared" si="44"/>
        <v>2.5000000000000001E-3</v>
      </c>
      <c r="P106" s="60"/>
      <c r="Q106" s="87">
        <f t="shared" si="38"/>
        <v>4.3609999999999998</v>
      </c>
      <c r="R106" s="87">
        <f t="shared" si="39"/>
        <v>4.3609999999999998</v>
      </c>
      <c r="S106" s="87">
        <f t="shared" si="40"/>
        <v>1.85</v>
      </c>
      <c r="T106" s="70"/>
      <c r="U106" s="22">
        <f t="shared" si="29"/>
        <v>31</v>
      </c>
      <c r="V106" s="71">
        <f t="shared" si="30"/>
        <v>40179</v>
      </c>
      <c r="W106" s="22">
        <f t="shared" ca="1" si="31"/>
        <v>3115</v>
      </c>
      <c r="X106" s="68">
        <f>VLOOKUP($A106,[0]!Table,MATCH(X$4,[0]!Curves,0))</f>
        <v>6.0950531577798304E-2</v>
      </c>
      <c r="Y106" s="72">
        <f t="shared" ca="1" si="32"/>
        <v>0.59926733597781245</v>
      </c>
      <c r="Z106" s="22">
        <f t="shared" si="33"/>
        <v>0</v>
      </c>
      <c r="AA106" s="22">
        <f t="shared" si="34"/>
        <v>0</v>
      </c>
      <c r="AC106" s="62">
        <f t="shared" ca="1" si="41"/>
        <v>0</v>
      </c>
      <c r="AD106" s="73"/>
      <c r="AE106" s="74"/>
    </row>
    <row r="107" spans="1:31">
      <c r="A107" s="65">
        <f t="shared" si="35"/>
        <v>40210</v>
      </c>
      <c r="B107" s="66">
        <f>'Inputs-Summary'!$B$7</f>
        <v>3017157.2166295233</v>
      </c>
      <c r="C107" s="75"/>
      <c r="D107" s="67">
        <f t="shared" si="26"/>
        <v>3017157.2166295233</v>
      </c>
      <c r="E107" s="56">
        <f t="shared" si="27"/>
        <v>0</v>
      </c>
      <c r="F107" s="56">
        <f t="shared" ca="1" si="28"/>
        <v>0</v>
      </c>
      <c r="G107" s="68">
        <f>VLOOKUP($A107,[0]!Table,MATCH(G$4,[0]!Curves,0))</f>
        <v>4.2430000000000003</v>
      </c>
      <c r="H107" s="69">
        <f t="shared" si="42"/>
        <v>4.2430000000000003</v>
      </c>
      <c r="I107" s="68">
        <f>'Inputs-Summary'!$B$16</f>
        <v>1.85</v>
      </c>
      <c r="J107" s="68">
        <f>VLOOKUP($A107,[0]!Table,MATCH(J$4,[0]!Curves,0))</f>
        <v>0</v>
      </c>
      <c r="K107" s="69">
        <f t="shared" si="36"/>
        <v>0</v>
      </c>
      <c r="L107" s="87">
        <f t="shared" si="43"/>
        <v>0</v>
      </c>
      <c r="M107" s="68">
        <f>VLOOKUP($A107,[0]!Table,MATCH(M$4,[0]!Curves,0))</f>
        <v>2.5000000000000001E-3</v>
      </c>
      <c r="N107" s="69">
        <f t="shared" si="37"/>
        <v>2.5000000000000001E-3</v>
      </c>
      <c r="O107" s="87">
        <f t="shared" si="44"/>
        <v>2.5000000000000001E-3</v>
      </c>
      <c r="P107" s="60"/>
      <c r="Q107" s="87">
        <f t="shared" si="38"/>
        <v>4.2430000000000003</v>
      </c>
      <c r="R107" s="87">
        <f t="shared" si="39"/>
        <v>4.2430000000000003</v>
      </c>
      <c r="S107" s="87">
        <f t="shared" si="40"/>
        <v>1.85</v>
      </c>
      <c r="T107" s="70"/>
      <c r="U107" s="22">
        <f t="shared" si="29"/>
        <v>28</v>
      </c>
      <c r="V107" s="71">
        <f t="shared" si="30"/>
        <v>40210</v>
      </c>
      <c r="W107" s="22">
        <f t="shared" ca="1" si="31"/>
        <v>3146</v>
      </c>
      <c r="X107" s="68">
        <f>VLOOKUP($A107,[0]!Table,MATCH(X$4,[0]!Curves,0))</f>
        <v>6.1029833612704198E-2</v>
      </c>
      <c r="Y107" s="72">
        <f t="shared" ca="1" si="32"/>
        <v>0.59582627968164703</v>
      </c>
      <c r="Z107" s="22">
        <f t="shared" si="33"/>
        <v>0</v>
      </c>
      <c r="AA107" s="22">
        <f t="shared" si="34"/>
        <v>0</v>
      </c>
      <c r="AC107" s="62">
        <f t="shared" ca="1" si="41"/>
        <v>0</v>
      </c>
      <c r="AD107" s="73"/>
      <c r="AE107" s="74"/>
    </row>
    <row r="108" spans="1:31">
      <c r="A108" s="65">
        <f t="shared" si="35"/>
        <v>40238</v>
      </c>
      <c r="B108" s="66">
        <f>'Inputs-Summary'!$B$7</f>
        <v>3017157.2166295233</v>
      </c>
      <c r="C108" s="75"/>
      <c r="D108" s="67">
        <f t="shared" si="26"/>
        <v>3017157.2166295233</v>
      </c>
      <c r="E108" s="56">
        <f t="shared" si="27"/>
        <v>0</v>
      </c>
      <c r="F108" s="56">
        <f t="shared" ca="1" si="28"/>
        <v>0</v>
      </c>
      <c r="G108" s="68">
        <f>VLOOKUP($A108,[0]!Table,MATCH(G$4,[0]!Curves,0))</f>
        <v>4.1100000000000003</v>
      </c>
      <c r="H108" s="69">
        <f t="shared" si="42"/>
        <v>4.1100000000000003</v>
      </c>
      <c r="I108" s="68">
        <f>'Inputs-Summary'!$B$16</f>
        <v>1.85</v>
      </c>
      <c r="J108" s="68">
        <f>VLOOKUP($A108,[0]!Table,MATCH(J$4,[0]!Curves,0))</f>
        <v>0</v>
      </c>
      <c r="K108" s="69">
        <f t="shared" si="36"/>
        <v>0</v>
      </c>
      <c r="L108" s="87">
        <f t="shared" si="43"/>
        <v>0</v>
      </c>
      <c r="M108" s="68">
        <f>VLOOKUP($A108,[0]!Table,MATCH(M$4,[0]!Curves,0))</f>
        <v>2.5000000000000001E-3</v>
      </c>
      <c r="N108" s="69">
        <f t="shared" si="37"/>
        <v>2.5000000000000001E-3</v>
      </c>
      <c r="O108" s="87">
        <f t="shared" si="44"/>
        <v>2.5000000000000001E-3</v>
      </c>
      <c r="P108" s="60"/>
      <c r="Q108" s="87">
        <f t="shared" si="38"/>
        <v>4.1100000000000003</v>
      </c>
      <c r="R108" s="87">
        <f t="shared" si="39"/>
        <v>4.1100000000000003</v>
      </c>
      <c r="S108" s="87">
        <f t="shared" si="40"/>
        <v>1.85</v>
      </c>
      <c r="T108" s="70"/>
      <c r="U108" s="22">
        <f t="shared" si="29"/>
        <v>31</v>
      </c>
      <c r="V108" s="71">
        <f t="shared" si="30"/>
        <v>40238</v>
      </c>
      <c r="W108" s="22">
        <f t="shared" ca="1" si="31"/>
        <v>3174</v>
      </c>
      <c r="X108" s="68">
        <f>VLOOKUP($A108,[0]!Table,MATCH(X$4,[0]!Curves,0))</f>
        <v>6.1101461258929998E-2</v>
      </c>
      <c r="Y108" s="72">
        <f t="shared" ca="1" si="32"/>
        <v>0.59272857318371419</v>
      </c>
      <c r="Z108" s="22">
        <f t="shared" si="33"/>
        <v>0</v>
      </c>
      <c r="AA108" s="22">
        <f t="shared" si="34"/>
        <v>0</v>
      </c>
      <c r="AC108" s="62">
        <f t="shared" ca="1" si="41"/>
        <v>0</v>
      </c>
      <c r="AD108" s="73"/>
      <c r="AE108" s="74"/>
    </row>
    <row r="109" spans="1:31">
      <c r="A109" s="65">
        <f t="shared" si="35"/>
        <v>40269</v>
      </c>
      <c r="B109" s="66">
        <f>'Inputs-Summary'!$B$7</f>
        <v>3017157.2166295233</v>
      </c>
      <c r="C109" s="75"/>
      <c r="D109" s="67">
        <f t="shared" si="26"/>
        <v>3017157.2166295233</v>
      </c>
      <c r="E109" s="56">
        <f t="shared" si="27"/>
        <v>0</v>
      </c>
      <c r="F109" s="56">
        <f t="shared" ca="1" si="28"/>
        <v>0</v>
      </c>
      <c r="G109" s="68">
        <f>VLOOKUP($A109,[0]!Table,MATCH(G$4,[0]!Curves,0))</f>
        <v>3.895</v>
      </c>
      <c r="H109" s="69">
        <f t="shared" si="42"/>
        <v>3.895</v>
      </c>
      <c r="I109" s="68">
        <f>'Inputs-Summary'!$B$16</f>
        <v>1.85</v>
      </c>
      <c r="J109" s="68">
        <f>VLOOKUP($A109,[0]!Table,MATCH(J$4,[0]!Curves,0))</f>
        <v>0</v>
      </c>
      <c r="K109" s="69">
        <f t="shared" si="36"/>
        <v>0</v>
      </c>
      <c r="L109" s="87">
        <f t="shared" si="43"/>
        <v>0</v>
      </c>
      <c r="M109" s="68">
        <f>VLOOKUP($A109,[0]!Table,MATCH(M$4,[0]!Curves,0))</f>
        <v>2.5000000000000001E-3</v>
      </c>
      <c r="N109" s="69">
        <f t="shared" si="37"/>
        <v>2.5000000000000001E-3</v>
      </c>
      <c r="O109" s="87">
        <f t="shared" si="44"/>
        <v>2.5000000000000001E-3</v>
      </c>
      <c r="P109" s="60"/>
      <c r="Q109" s="87">
        <f t="shared" si="38"/>
        <v>3.895</v>
      </c>
      <c r="R109" s="87">
        <f t="shared" si="39"/>
        <v>3.895</v>
      </c>
      <c r="S109" s="87">
        <f t="shared" si="40"/>
        <v>1.85</v>
      </c>
      <c r="T109" s="70"/>
      <c r="U109" s="22">
        <f t="shared" si="29"/>
        <v>30</v>
      </c>
      <c r="V109" s="71">
        <f t="shared" si="30"/>
        <v>40269</v>
      </c>
      <c r="W109" s="22">
        <f t="shared" ca="1" si="31"/>
        <v>3205</v>
      </c>
      <c r="X109" s="68">
        <f>VLOOKUP($A109,[0]!Table,MATCH(X$4,[0]!Curves,0))</f>
        <v>6.1180763297811004E-2</v>
      </c>
      <c r="Y109" s="72">
        <f t="shared" ca="1" si="32"/>
        <v>0.58931044098141028</v>
      </c>
      <c r="Z109" s="22">
        <f t="shared" si="33"/>
        <v>0</v>
      </c>
      <c r="AA109" s="22">
        <f t="shared" si="34"/>
        <v>0</v>
      </c>
      <c r="AC109" s="62">
        <f t="shared" ca="1" si="41"/>
        <v>0</v>
      </c>
      <c r="AD109" s="73"/>
      <c r="AE109" s="74"/>
    </row>
    <row r="110" spans="1:31">
      <c r="A110" s="65">
        <f t="shared" si="35"/>
        <v>40299</v>
      </c>
      <c r="B110" s="66">
        <f>'Inputs-Summary'!$B$7</f>
        <v>3017157.2166295233</v>
      </c>
      <c r="C110" s="75"/>
      <c r="D110" s="67">
        <f t="shared" si="26"/>
        <v>3017157.2166295233</v>
      </c>
      <c r="E110" s="56">
        <f t="shared" si="27"/>
        <v>0</v>
      </c>
      <c r="F110" s="56">
        <f t="shared" ca="1" si="28"/>
        <v>0</v>
      </c>
      <c r="G110" s="68">
        <f>VLOOKUP($A110,[0]!Table,MATCH(G$4,[0]!Curves,0))</f>
        <v>3.8849999999999998</v>
      </c>
      <c r="H110" s="69">
        <f t="shared" si="42"/>
        <v>3.8849999999999998</v>
      </c>
      <c r="I110" s="68">
        <f>'Inputs-Summary'!$B$16</f>
        <v>1.85</v>
      </c>
      <c r="J110" s="68">
        <f>VLOOKUP($A110,[0]!Table,MATCH(J$4,[0]!Curves,0))</f>
        <v>0</v>
      </c>
      <c r="K110" s="69">
        <f t="shared" si="36"/>
        <v>0</v>
      </c>
      <c r="L110" s="87">
        <f t="shared" ref="L110:L129" si="45">K110</f>
        <v>0</v>
      </c>
      <c r="M110" s="68">
        <f>VLOOKUP($A110,[0]!Table,MATCH(M$4,[0]!Curves,0))</f>
        <v>2.5000000000000001E-3</v>
      </c>
      <c r="N110" s="69">
        <f t="shared" si="37"/>
        <v>2.5000000000000001E-3</v>
      </c>
      <c r="O110" s="87">
        <f t="shared" ref="O110:O129" si="46">N110</f>
        <v>2.5000000000000001E-3</v>
      </c>
      <c r="P110" s="60"/>
      <c r="Q110" s="87">
        <f t="shared" si="38"/>
        <v>3.8849999999999998</v>
      </c>
      <c r="R110" s="87">
        <f t="shared" si="39"/>
        <v>3.8849999999999998</v>
      </c>
      <c r="S110" s="87">
        <f t="shared" si="40"/>
        <v>1.85</v>
      </c>
      <c r="T110" s="70"/>
      <c r="U110" s="22">
        <f t="shared" si="29"/>
        <v>31</v>
      </c>
      <c r="V110" s="71">
        <f t="shared" si="30"/>
        <v>40299</v>
      </c>
      <c r="W110" s="22">
        <f t="shared" ca="1" si="31"/>
        <v>3235</v>
      </c>
      <c r="X110" s="68">
        <f>VLOOKUP($A110,[0]!Table,MATCH(X$4,[0]!Curves,0))</f>
        <v>6.1257507208393798E-2</v>
      </c>
      <c r="Y110" s="72">
        <f t="shared" ca="1" si="32"/>
        <v>0.58601406682458057</v>
      </c>
      <c r="Z110" s="22">
        <f t="shared" si="33"/>
        <v>0</v>
      </c>
      <c r="AA110" s="22">
        <f t="shared" si="34"/>
        <v>0</v>
      </c>
      <c r="AC110" s="62">
        <f t="shared" ca="1" si="41"/>
        <v>0</v>
      </c>
      <c r="AD110" s="73"/>
      <c r="AE110" s="74"/>
    </row>
    <row r="111" spans="1:31">
      <c r="A111" s="65">
        <f t="shared" si="35"/>
        <v>40330</v>
      </c>
      <c r="B111" s="66">
        <f>'Inputs-Summary'!$B$7</f>
        <v>3017157.2166295233</v>
      </c>
      <c r="C111" s="75"/>
      <c r="D111" s="67">
        <f t="shared" si="26"/>
        <v>3017157.2166295233</v>
      </c>
      <c r="E111" s="56">
        <f t="shared" si="27"/>
        <v>0</v>
      </c>
      <c r="F111" s="56">
        <f t="shared" ca="1" si="28"/>
        <v>0</v>
      </c>
      <c r="G111" s="68">
        <f>VLOOKUP($A111,[0]!Table,MATCH(G$4,[0]!Curves,0))</f>
        <v>3.9210000000000003</v>
      </c>
      <c r="H111" s="69">
        <f t="shared" si="42"/>
        <v>3.9210000000000003</v>
      </c>
      <c r="I111" s="68">
        <f>'Inputs-Summary'!$B$16</f>
        <v>1.85</v>
      </c>
      <c r="J111" s="68">
        <f>VLOOKUP($A111,[0]!Table,MATCH(J$4,[0]!Curves,0))</f>
        <v>0</v>
      </c>
      <c r="K111" s="69">
        <f t="shared" si="36"/>
        <v>0</v>
      </c>
      <c r="L111" s="87">
        <f t="shared" si="45"/>
        <v>0</v>
      </c>
      <c r="M111" s="68">
        <f>VLOOKUP($A111,[0]!Table,MATCH(M$4,[0]!Curves,0))</f>
        <v>2.5000000000000001E-3</v>
      </c>
      <c r="N111" s="69">
        <f t="shared" si="37"/>
        <v>2.5000000000000001E-3</v>
      </c>
      <c r="O111" s="87">
        <f t="shared" si="46"/>
        <v>2.5000000000000001E-3</v>
      </c>
      <c r="P111" s="60"/>
      <c r="Q111" s="87">
        <f t="shared" si="38"/>
        <v>3.9210000000000003</v>
      </c>
      <c r="R111" s="87">
        <f t="shared" si="39"/>
        <v>3.9210000000000003</v>
      </c>
      <c r="S111" s="87">
        <f t="shared" si="40"/>
        <v>1.85</v>
      </c>
      <c r="T111" s="70"/>
      <c r="U111" s="22">
        <f t="shared" si="29"/>
        <v>30</v>
      </c>
      <c r="V111" s="71">
        <f t="shared" si="30"/>
        <v>40330</v>
      </c>
      <c r="W111" s="22">
        <f t="shared" ca="1" si="31"/>
        <v>3266</v>
      </c>
      <c r="X111" s="68">
        <f>VLOOKUP($A111,[0]!Table,MATCH(X$4,[0]!Curves,0))</f>
        <v>6.1336809251384003E-2</v>
      </c>
      <c r="Y111" s="72">
        <f t="shared" ca="1" si="32"/>
        <v>0.58261971113038213</v>
      </c>
      <c r="Z111" s="22">
        <f t="shared" si="33"/>
        <v>0</v>
      </c>
      <c r="AA111" s="22">
        <f t="shared" si="34"/>
        <v>0</v>
      </c>
      <c r="AC111" s="62">
        <f t="shared" ca="1" si="41"/>
        <v>0</v>
      </c>
      <c r="AD111" s="73"/>
      <c r="AE111" s="74"/>
    </row>
    <row r="112" spans="1:31">
      <c r="A112" s="65">
        <f t="shared" si="35"/>
        <v>40360</v>
      </c>
      <c r="B112" s="66">
        <f>'Inputs-Summary'!$B$7</f>
        <v>3017157.2166295233</v>
      </c>
      <c r="C112" s="75"/>
      <c r="D112" s="67">
        <f t="shared" si="26"/>
        <v>3017157.2166295233</v>
      </c>
      <c r="E112" s="56">
        <f t="shared" si="27"/>
        <v>0</v>
      </c>
      <c r="F112" s="56">
        <f t="shared" ca="1" si="28"/>
        <v>0</v>
      </c>
      <c r="G112" s="68">
        <f>VLOOKUP($A112,[0]!Table,MATCH(G$4,[0]!Curves,0))</f>
        <v>3.9660000000000002</v>
      </c>
      <c r="H112" s="69">
        <f t="shared" si="42"/>
        <v>3.9660000000000002</v>
      </c>
      <c r="I112" s="68">
        <f>'Inputs-Summary'!$B$16</f>
        <v>1.85</v>
      </c>
      <c r="J112" s="68">
        <f>VLOOKUP($A112,[0]!Table,MATCH(J$4,[0]!Curves,0))</f>
        <v>0</v>
      </c>
      <c r="K112" s="69">
        <f t="shared" si="36"/>
        <v>0</v>
      </c>
      <c r="L112" s="87">
        <f t="shared" si="45"/>
        <v>0</v>
      </c>
      <c r="M112" s="68">
        <f>VLOOKUP($A112,[0]!Table,MATCH(M$4,[0]!Curves,0))</f>
        <v>2.5000000000000001E-3</v>
      </c>
      <c r="N112" s="69">
        <f t="shared" si="37"/>
        <v>2.5000000000000001E-3</v>
      </c>
      <c r="O112" s="87">
        <f t="shared" si="46"/>
        <v>2.5000000000000001E-3</v>
      </c>
      <c r="P112" s="60"/>
      <c r="Q112" s="87">
        <f t="shared" si="38"/>
        <v>3.9660000000000002</v>
      </c>
      <c r="R112" s="87">
        <f t="shared" si="39"/>
        <v>3.9660000000000002</v>
      </c>
      <c r="S112" s="87">
        <f t="shared" si="40"/>
        <v>1.85</v>
      </c>
      <c r="T112" s="70"/>
      <c r="U112" s="22">
        <f t="shared" si="29"/>
        <v>31</v>
      </c>
      <c r="V112" s="71">
        <f t="shared" si="30"/>
        <v>40360</v>
      </c>
      <c r="W112" s="22">
        <f t="shared" ca="1" si="31"/>
        <v>3296</v>
      </c>
      <c r="X112" s="68">
        <f>VLOOKUP($A112,[0]!Table,MATCH(X$4,[0]!Curves,0))</f>
        <v>6.1413553165943199E-2</v>
      </c>
      <c r="Y112" s="72">
        <f t="shared" ca="1" si="32"/>
        <v>0.57934638194221688</v>
      </c>
      <c r="Z112" s="22">
        <f t="shared" si="33"/>
        <v>0</v>
      </c>
      <c r="AA112" s="22">
        <f t="shared" si="34"/>
        <v>0</v>
      </c>
      <c r="AC112" s="62">
        <f t="shared" ca="1" si="41"/>
        <v>0</v>
      </c>
      <c r="AD112" s="73"/>
      <c r="AE112" s="74"/>
    </row>
    <row r="113" spans="1:31">
      <c r="A113" s="65">
        <f t="shared" si="35"/>
        <v>40391</v>
      </c>
      <c r="B113" s="66">
        <f>'Inputs-Summary'!$B$7</f>
        <v>3017157.2166295233</v>
      </c>
      <c r="C113" s="75"/>
      <c r="D113" s="67">
        <f t="shared" si="26"/>
        <v>3017157.2166295233</v>
      </c>
      <c r="E113" s="56">
        <f t="shared" si="27"/>
        <v>0</v>
      </c>
      <c r="F113" s="56">
        <f t="shared" ca="1" si="28"/>
        <v>0</v>
      </c>
      <c r="G113" s="68">
        <f>VLOOKUP($A113,[0]!Table,MATCH(G$4,[0]!Curves,0))</f>
        <v>4.0140000000000002</v>
      </c>
      <c r="H113" s="69">
        <f t="shared" si="42"/>
        <v>4.0140000000000002</v>
      </c>
      <c r="I113" s="68">
        <f>'Inputs-Summary'!$B$16</f>
        <v>1.85</v>
      </c>
      <c r="J113" s="68">
        <f>VLOOKUP($A113,[0]!Table,MATCH(J$4,[0]!Curves,0))</f>
        <v>0</v>
      </c>
      <c r="K113" s="69">
        <f t="shared" si="36"/>
        <v>0</v>
      </c>
      <c r="L113" s="87">
        <f t="shared" si="45"/>
        <v>0</v>
      </c>
      <c r="M113" s="68">
        <f>VLOOKUP($A113,[0]!Table,MATCH(M$4,[0]!Curves,0))</f>
        <v>2.5000000000000001E-3</v>
      </c>
      <c r="N113" s="69">
        <f t="shared" si="37"/>
        <v>2.5000000000000001E-3</v>
      </c>
      <c r="O113" s="87">
        <f t="shared" si="46"/>
        <v>2.5000000000000001E-3</v>
      </c>
      <c r="P113" s="60"/>
      <c r="Q113" s="87">
        <f t="shared" si="38"/>
        <v>4.0140000000000002</v>
      </c>
      <c r="R113" s="87">
        <f t="shared" si="39"/>
        <v>4.0140000000000002</v>
      </c>
      <c r="S113" s="87">
        <f t="shared" si="40"/>
        <v>1.85</v>
      </c>
      <c r="T113" s="70"/>
      <c r="U113" s="22">
        <f t="shared" si="29"/>
        <v>31</v>
      </c>
      <c r="V113" s="71">
        <f t="shared" si="30"/>
        <v>40391</v>
      </c>
      <c r="W113" s="22">
        <f t="shared" ca="1" si="31"/>
        <v>3327</v>
      </c>
      <c r="X113" s="68">
        <f>VLOOKUP($A113,[0]!Table,MATCH(X$4,[0]!Curves,0))</f>
        <v>6.1492855213041604E-2</v>
      </c>
      <c r="Y113" s="72">
        <f t="shared" ca="1" si="32"/>
        <v>0.57597587488021407</v>
      </c>
      <c r="Z113" s="22">
        <f t="shared" si="33"/>
        <v>0</v>
      </c>
      <c r="AA113" s="22">
        <f t="shared" si="34"/>
        <v>0</v>
      </c>
      <c r="AC113" s="62">
        <f t="shared" ca="1" si="41"/>
        <v>0</v>
      </c>
      <c r="AD113" s="73"/>
      <c r="AE113" s="74"/>
    </row>
    <row r="114" spans="1:31">
      <c r="A114" s="65">
        <f t="shared" si="35"/>
        <v>40422</v>
      </c>
      <c r="B114" s="66">
        <f>'Inputs-Summary'!$B$7</f>
        <v>3017157.2166295233</v>
      </c>
      <c r="C114" s="75"/>
      <c r="D114" s="67">
        <f t="shared" si="26"/>
        <v>3017157.2166295233</v>
      </c>
      <c r="E114" s="56">
        <f t="shared" si="27"/>
        <v>0</v>
      </c>
      <c r="F114" s="56">
        <f t="shared" ca="1" si="28"/>
        <v>0</v>
      </c>
      <c r="G114" s="68">
        <f>VLOOKUP($A114,[0]!Table,MATCH(G$4,[0]!Curves,0))</f>
        <v>4.0280000000000005</v>
      </c>
      <c r="H114" s="69">
        <f t="shared" si="42"/>
        <v>4.0280000000000005</v>
      </c>
      <c r="I114" s="68">
        <f>'Inputs-Summary'!$B$16</f>
        <v>1.85</v>
      </c>
      <c r="J114" s="68">
        <f>VLOOKUP($A114,[0]!Table,MATCH(J$4,[0]!Curves,0))</f>
        <v>0</v>
      </c>
      <c r="K114" s="69">
        <f t="shared" si="36"/>
        <v>0</v>
      </c>
      <c r="L114" s="87">
        <f t="shared" si="45"/>
        <v>0</v>
      </c>
      <c r="M114" s="68">
        <f>VLOOKUP($A114,[0]!Table,MATCH(M$4,[0]!Curves,0))</f>
        <v>2.5000000000000001E-3</v>
      </c>
      <c r="N114" s="69">
        <f t="shared" si="37"/>
        <v>2.5000000000000001E-3</v>
      </c>
      <c r="O114" s="87">
        <f t="shared" si="46"/>
        <v>2.5000000000000001E-3</v>
      </c>
      <c r="P114" s="60"/>
      <c r="Q114" s="87">
        <f t="shared" si="38"/>
        <v>4.0280000000000005</v>
      </c>
      <c r="R114" s="87">
        <f t="shared" si="39"/>
        <v>4.0280000000000005</v>
      </c>
      <c r="S114" s="87">
        <f t="shared" si="40"/>
        <v>1.85</v>
      </c>
      <c r="T114" s="70"/>
      <c r="U114" s="22">
        <f t="shared" si="29"/>
        <v>30</v>
      </c>
      <c r="V114" s="71">
        <f t="shared" si="30"/>
        <v>40422</v>
      </c>
      <c r="W114" s="22">
        <f t="shared" ca="1" si="31"/>
        <v>3358</v>
      </c>
      <c r="X114" s="68">
        <f>VLOOKUP($A114,[0]!Table,MATCH(X$4,[0]!Curves,0))</f>
        <v>6.1572157262229005E-2</v>
      </c>
      <c r="Y114" s="72">
        <f t="shared" ca="1" si="32"/>
        <v>0.57261751382143067</v>
      </c>
      <c r="Z114" s="22">
        <f t="shared" si="33"/>
        <v>0</v>
      </c>
      <c r="AA114" s="22">
        <f t="shared" si="34"/>
        <v>0</v>
      </c>
      <c r="AC114" s="62">
        <f t="shared" ca="1" si="41"/>
        <v>0</v>
      </c>
      <c r="AD114" s="73"/>
      <c r="AE114" s="74"/>
    </row>
    <row r="115" spans="1:31">
      <c r="A115" s="65">
        <f t="shared" si="35"/>
        <v>40452</v>
      </c>
      <c r="B115" s="66">
        <f>'Inputs-Summary'!$B$7</f>
        <v>3017157.2166295233</v>
      </c>
      <c r="C115" s="75"/>
      <c r="D115" s="67">
        <f t="shared" si="26"/>
        <v>3017157.2166295233</v>
      </c>
      <c r="E115" s="56">
        <f t="shared" si="27"/>
        <v>0</v>
      </c>
      <c r="F115" s="56">
        <f t="shared" ca="1" si="28"/>
        <v>0</v>
      </c>
      <c r="G115" s="68">
        <f>VLOOKUP($A115,[0]!Table,MATCH(G$4,[0]!Curves,0))</f>
        <v>4.056</v>
      </c>
      <c r="H115" s="69">
        <f t="shared" si="42"/>
        <v>4.056</v>
      </c>
      <c r="I115" s="68">
        <f>'Inputs-Summary'!$B$16</f>
        <v>1.85</v>
      </c>
      <c r="J115" s="68">
        <f>VLOOKUP($A115,[0]!Table,MATCH(J$4,[0]!Curves,0))</f>
        <v>0</v>
      </c>
      <c r="K115" s="69">
        <f t="shared" si="36"/>
        <v>0</v>
      </c>
      <c r="L115" s="87">
        <f t="shared" si="45"/>
        <v>0</v>
      </c>
      <c r="M115" s="68">
        <f>VLOOKUP($A115,[0]!Table,MATCH(M$4,[0]!Curves,0))</f>
        <v>2.5000000000000001E-3</v>
      </c>
      <c r="N115" s="69">
        <f t="shared" si="37"/>
        <v>2.5000000000000001E-3</v>
      </c>
      <c r="O115" s="87">
        <f t="shared" si="46"/>
        <v>2.5000000000000001E-3</v>
      </c>
      <c r="P115" s="60"/>
      <c r="Q115" s="87">
        <f t="shared" si="38"/>
        <v>4.056</v>
      </c>
      <c r="R115" s="87">
        <f t="shared" si="39"/>
        <v>4.056</v>
      </c>
      <c r="S115" s="87">
        <f t="shared" si="40"/>
        <v>1.85</v>
      </c>
      <c r="T115" s="70"/>
      <c r="U115" s="22">
        <f t="shared" si="29"/>
        <v>31</v>
      </c>
      <c r="V115" s="71">
        <f t="shared" si="30"/>
        <v>40452</v>
      </c>
      <c r="W115" s="22">
        <f t="shared" ca="1" si="31"/>
        <v>3388</v>
      </c>
      <c r="X115" s="68">
        <f>VLOOKUP($A115,[0]!Table,MATCH(X$4,[0]!Curves,0))</f>
        <v>6.16489011827848E-2</v>
      </c>
      <c r="Y115" s="72">
        <f t="shared" ca="1" si="32"/>
        <v>0.56937906751549661</v>
      </c>
      <c r="Z115" s="22">
        <f t="shared" si="33"/>
        <v>0</v>
      </c>
      <c r="AA115" s="22">
        <f t="shared" si="34"/>
        <v>0</v>
      </c>
      <c r="AC115" s="62">
        <f t="shared" ca="1" si="41"/>
        <v>0</v>
      </c>
      <c r="AD115" s="73"/>
      <c r="AE115" s="74"/>
    </row>
    <row r="116" spans="1:31">
      <c r="A116" s="65">
        <f t="shared" si="35"/>
        <v>40483</v>
      </c>
      <c r="B116" s="66">
        <f>'Inputs-Summary'!$B$7</f>
        <v>3017157.2166295233</v>
      </c>
      <c r="C116" s="75"/>
      <c r="D116" s="67">
        <f t="shared" si="26"/>
        <v>3017157.2166295233</v>
      </c>
      <c r="E116" s="56">
        <f t="shared" si="27"/>
        <v>0</v>
      </c>
      <c r="F116" s="56">
        <f t="shared" ca="1" si="28"/>
        <v>0</v>
      </c>
      <c r="G116" s="68">
        <f>VLOOKUP($A116,[0]!Table,MATCH(G$4,[0]!Curves,0))</f>
        <v>4.1909999999999998</v>
      </c>
      <c r="H116" s="69">
        <f t="shared" si="42"/>
        <v>4.1909999999999998</v>
      </c>
      <c r="I116" s="68">
        <f>'Inputs-Summary'!$B$16</f>
        <v>1.85</v>
      </c>
      <c r="J116" s="68">
        <f>VLOOKUP($A116,[0]!Table,MATCH(J$4,[0]!Curves,0))</f>
        <v>0</v>
      </c>
      <c r="K116" s="69">
        <f t="shared" si="36"/>
        <v>0</v>
      </c>
      <c r="L116" s="87">
        <f t="shared" si="45"/>
        <v>0</v>
      </c>
      <c r="M116" s="68">
        <f>VLOOKUP($A116,[0]!Table,MATCH(M$4,[0]!Curves,0))</f>
        <v>2.5000000000000001E-3</v>
      </c>
      <c r="N116" s="69">
        <f t="shared" si="37"/>
        <v>2.5000000000000001E-3</v>
      </c>
      <c r="O116" s="87">
        <f t="shared" si="46"/>
        <v>2.5000000000000001E-3</v>
      </c>
      <c r="P116" s="60"/>
      <c r="Q116" s="87">
        <f t="shared" si="38"/>
        <v>4.1909999999999998</v>
      </c>
      <c r="R116" s="87">
        <f t="shared" si="39"/>
        <v>4.1909999999999998</v>
      </c>
      <c r="S116" s="87">
        <f t="shared" si="40"/>
        <v>1.85</v>
      </c>
      <c r="T116" s="70"/>
      <c r="U116" s="22">
        <f t="shared" si="29"/>
        <v>30</v>
      </c>
      <c r="V116" s="71">
        <f t="shared" si="30"/>
        <v>40483</v>
      </c>
      <c r="W116" s="22">
        <f t="shared" ca="1" si="31"/>
        <v>3419</v>
      </c>
      <c r="X116" s="68">
        <f>VLOOKUP($A116,[0]!Table,MATCH(X$4,[0]!Curves,0))</f>
        <v>6.1728203236079998E-2</v>
      </c>
      <c r="Y116" s="72">
        <f t="shared" ca="1" si="32"/>
        <v>0.5660446554244466</v>
      </c>
      <c r="Z116" s="22">
        <f t="shared" si="33"/>
        <v>0</v>
      </c>
      <c r="AA116" s="22">
        <f t="shared" si="34"/>
        <v>0</v>
      </c>
      <c r="AC116" s="62">
        <f t="shared" ca="1" si="41"/>
        <v>0</v>
      </c>
      <c r="AD116" s="73"/>
      <c r="AE116" s="74"/>
    </row>
    <row r="117" spans="1:31">
      <c r="A117" s="65">
        <f t="shared" si="35"/>
        <v>40513</v>
      </c>
      <c r="B117" s="66">
        <f>'Inputs-Summary'!$B$7</f>
        <v>3017157.2166295233</v>
      </c>
      <c r="C117" s="75"/>
      <c r="D117" s="67">
        <f t="shared" si="26"/>
        <v>3017157.2166295233</v>
      </c>
      <c r="E117" s="56">
        <f t="shared" si="27"/>
        <v>0</v>
      </c>
      <c r="F117" s="56">
        <f t="shared" ca="1" si="28"/>
        <v>0</v>
      </c>
      <c r="G117" s="68">
        <f>VLOOKUP($A117,[0]!Table,MATCH(G$4,[0]!Curves,0))</f>
        <v>4.3260000000000005</v>
      </c>
      <c r="H117" s="69">
        <f t="shared" si="42"/>
        <v>4.3260000000000005</v>
      </c>
      <c r="I117" s="68">
        <f>'Inputs-Summary'!$B$16</f>
        <v>1.85</v>
      </c>
      <c r="J117" s="68">
        <f>VLOOKUP($A117,[0]!Table,MATCH(J$4,[0]!Curves,0))</f>
        <v>0</v>
      </c>
      <c r="K117" s="69">
        <f t="shared" si="36"/>
        <v>0</v>
      </c>
      <c r="L117" s="87">
        <f t="shared" si="45"/>
        <v>0</v>
      </c>
      <c r="M117" s="68">
        <f>VLOOKUP($A117,[0]!Table,MATCH(M$4,[0]!Curves,0))</f>
        <v>2.5000000000000001E-3</v>
      </c>
      <c r="N117" s="69">
        <f t="shared" si="37"/>
        <v>2.5000000000000001E-3</v>
      </c>
      <c r="O117" s="87">
        <f t="shared" si="46"/>
        <v>2.5000000000000001E-3</v>
      </c>
      <c r="P117" s="60"/>
      <c r="Q117" s="87">
        <f t="shared" si="38"/>
        <v>4.3260000000000005</v>
      </c>
      <c r="R117" s="87">
        <f t="shared" si="39"/>
        <v>4.3260000000000005</v>
      </c>
      <c r="S117" s="87">
        <f t="shared" si="40"/>
        <v>1.85</v>
      </c>
      <c r="T117" s="70"/>
      <c r="U117" s="22">
        <f t="shared" si="29"/>
        <v>31</v>
      </c>
      <c r="V117" s="71">
        <f t="shared" si="30"/>
        <v>40513</v>
      </c>
      <c r="W117" s="22">
        <f t="shared" ca="1" si="31"/>
        <v>3449</v>
      </c>
      <c r="X117" s="68">
        <f>VLOOKUP($A117,[0]!Table,MATCH(X$4,[0]!Curves,0))</f>
        <v>6.1804947160611703E-2</v>
      </c>
      <c r="Y117" s="72">
        <f t="shared" ca="1" si="32"/>
        <v>0.56282941558243549</v>
      </c>
      <c r="Z117" s="22">
        <f t="shared" si="33"/>
        <v>0</v>
      </c>
      <c r="AA117" s="22">
        <f t="shared" si="34"/>
        <v>0</v>
      </c>
      <c r="AC117" s="62">
        <f t="shared" ca="1" si="41"/>
        <v>0</v>
      </c>
      <c r="AD117" s="73"/>
      <c r="AE117" s="74"/>
    </row>
    <row r="118" spans="1:31">
      <c r="A118" s="65">
        <f t="shared" si="35"/>
        <v>40544</v>
      </c>
      <c r="B118" s="66">
        <f>'Inputs-Summary'!$B$7</f>
        <v>3017157.2166295233</v>
      </c>
      <c r="C118" s="75"/>
      <c r="D118" s="67">
        <f t="shared" si="26"/>
        <v>3017157.2166295233</v>
      </c>
      <c r="E118" s="56">
        <f t="shared" si="27"/>
        <v>0</v>
      </c>
      <c r="F118" s="56">
        <f t="shared" ca="1" si="28"/>
        <v>0</v>
      </c>
      <c r="G118" s="68">
        <f>VLOOKUP($A118,[0]!Table,MATCH(G$4,[0]!Curves,0))</f>
        <v>4.431</v>
      </c>
      <c r="H118" s="69">
        <f t="shared" si="42"/>
        <v>4.431</v>
      </c>
      <c r="I118" s="68">
        <f>'Inputs-Summary'!$B$16</f>
        <v>1.85</v>
      </c>
      <c r="J118" s="68">
        <f>VLOOKUP($A118,[0]!Table,MATCH(J$4,[0]!Curves,0))</f>
        <v>0</v>
      </c>
      <c r="K118" s="69">
        <f t="shared" si="36"/>
        <v>0</v>
      </c>
      <c r="L118" s="87">
        <f t="shared" si="45"/>
        <v>0</v>
      </c>
      <c r="M118" s="68">
        <f>VLOOKUP($A118,[0]!Table,MATCH(M$4,[0]!Curves,0))</f>
        <v>2.5000000000000001E-3</v>
      </c>
      <c r="N118" s="69">
        <f t="shared" si="37"/>
        <v>2.5000000000000001E-3</v>
      </c>
      <c r="O118" s="87">
        <f t="shared" si="46"/>
        <v>2.5000000000000001E-3</v>
      </c>
      <c r="P118" s="60"/>
      <c r="Q118" s="87">
        <f t="shared" si="38"/>
        <v>4.431</v>
      </c>
      <c r="R118" s="87">
        <f t="shared" si="39"/>
        <v>4.431</v>
      </c>
      <c r="S118" s="87">
        <f t="shared" si="40"/>
        <v>1.85</v>
      </c>
      <c r="T118" s="70"/>
      <c r="U118" s="22">
        <f t="shared" si="29"/>
        <v>31</v>
      </c>
      <c r="V118" s="71">
        <f t="shared" si="30"/>
        <v>40544</v>
      </c>
      <c r="W118" s="22">
        <f t="shared" ca="1" si="31"/>
        <v>3480</v>
      </c>
      <c r="X118" s="68">
        <f>VLOOKUP($A118,[0]!Table,MATCH(X$4,[0]!Curves,0))</f>
        <v>6.1884249218015601E-2</v>
      </c>
      <c r="Y118" s="72">
        <f t="shared" ca="1" si="32"/>
        <v>0.5595190134450605</v>
      </c>
      <c r="Z118" s="22">
        <f t="shared" si="33"/>
        <v>0</v>
      </c>
      <c r="AA118" s="22">
        <f t="shared" si="34"/>
        <v>0</v>
      </c>
      <c r="AC118" s="62">
        <f t="shared" ca="1" si="41"/>
        <v>0</v>
      </c>
      <c r="AD118" s="73"/>
      <c r="AE118" s="74"/>
    </row>
    <row r="119" spans="1:31">
      <c r="A119" s="65">
        <f t="shared" si="35"/>
        <v>40575</v>
      </c>
      <c r="B119" s="66">
        <f>'Inputs-Summary'!$B$7</f>
        <v>3017157.2166295233</v>
      </c>
      <c r="C119" s="75"/>
      <c r="D119" s="67">
        <f t="shared" si="26"/>
        <v>3017157.2166295233</v>
      </c>
      <c r="E119" s="56">
        <f t="shared" si="27"/>
        <v>0</v>
      </c>
      <c r="F119" s="56">
        <f t="shared" ca="1" si="28"/>
        <v>0</v>
      </c>
      <c r="G119" s="68">
        <f>VLOOKUP($A119,[0]!Table,MATCH(G$4,[0]!Curves,0))</f>
        <v>4.3130000000000006</v>
      </c>
      <c r="H119" s="69">
        <f t="shared" si="42"/>
        <v>4.3130000000000006</v>
      </c>
      <c r="I119" s="68">
        <f>'Inputs-Summary'!$B$16</f>
        <v>1.85</v>
      </c>
      <c r="J119" s="68">
        <f>VLOOKUP($A119,[0]!Table,MATCH(J$4,[0]!Curves,0))</f>
        <v>0</v>
      </c>
      <c r="K119" s="69">
        <f t="shared" si="36"/>
        <v>0</v>
      </c>
      <c r="L119" s="87">
        <f t="shared" si="45"/>
        <v>0</v>
      </c>
      <c r="M119" s="68">
        <f>VLOOKUP($A119,[0]!Table,MATCH(M$4,[0]!Curves,0))</f>
        <v>2.5000000000000001E-3</v>
      </c>
      <c r="N119" s="69">
        <f t="shared" si="37"/>
        <v>2.5000000000000001E-3</v>
      </c>
      <c r="O119" s="87">
        <f t="shared" si="46"/>
        <v>2.5000000000000001E-3</v>
      </c>
      <c r="P119" s="60"/>
      <c r="Q119" s="87">
        <f t="shared" si="38"/>
        <v>4.3130000000000006</v>
      </c>
      <c r="R119" s="87">
        <f t="shared" si="39"/>
        <v>4.3130000000000006</v>
      </c>
      <c r="S119" s="87">
        <f t="shared" si="40"/>
        <v>1.85</v>
      </c>
      <c r="T119" s="70"/>
      <c r="U119" s="22">
        <f t="shared" si="29"/>
        <v>28</v>
      </c>
      <c r="V119" s="71">
        <f t="shared" si="30"/>
        <v>40575</v>
      </c>
      <c r="W119" s="22">
        <f t="shared" ca="1" si="31"/>
        <v>3511</v>
      </c>
      <c r="X119" s="68">
        <f>VLOOKUP($A119,[0]!Table,MATCH(X$4,[0]!Curves,0))</f>
        <v>6.1963551277507203E-2</v>
      </c>
      <c r="Y119" s="72">
        <f t="shared" ca="1" si="32"/>
        <v>0.55622083505658959</v>
      </c>
      <c r="Z119" s="22">
        <f t="shared" si="33"/>
        <v>0</v>
      </c>
      <c r="AA119" s="22">
        <f t="shared" si="34"/>
        <v>0</v>
      </c>
      <c r="AC119" s="62">
        <f t="shared" ca="1" si="41"/>
        <v>0</v>
      </c>
      <c r="AD119" s="73"/>
      <c r="AE119" s="74"/>
    </row>
    <row r="120" spans="1:31">
      <c r="A120" s="65">
        <f t="shared" si="35"/>
        <v>40603</v>
      </c>
      <c r="B120" s="66">
        <f>'Inputs-Summary'!$B$7</f>
        <v>3017157.2166295233</v>
      </c>
      <c r="C120" s="75"/>
      <c r="D120" s="67">
        <f t="shared" si="26"/>
        <v>3017157.2166295233</v>
      </c>
      <c r="E120" s="56">
        <f t="shared" si="27"/>
        <v>0</v>
      </c>
      <c r="F120" s="56">
        <f t="shared" ca="1" si="28"/>
        <v>0</v>
      </c>
      <c r="G120" s="68">
        <f>VLOOKUP($A120,[0]!Table,MATCH(G$4,[0]!Curves,0))</f>
        <v>4.18</v>
      </c>
      <c r="H120" s="69">
        <f t="shared" si="42"/>
        <v>4.18</v>
      </c>
      <c r="I120" s="68">
        <f>'Inputs-Summary'!$B$16</f>
        <v>1.85</v>
      </c>
      <c r="J120" s="68">
        <f>VLOOKUP($A120,[0]!Table,MATCH(J$4,[0]!Curves,0))</f>
        <v>0</v>
      </c>
      <c r="K120" s="69">
        <f t="shared" si="36"/>
        <v>0</v>
      </c>
      <c r="L120" s="87">
        <f t="shared" si="45"/>
        <v>0</v>
      </c>
      <c r="M120" s="68">
        <f>VLOOKUP($A120,[0]!Table,MATCH(M$4,[0]!Curves,0))</f>
        <v>2.5000000000000001E-3</v>
      </c>
      <c r="N120" s="69">
        <f t="shared" si="37"/>
        <v>2.5000000000000001E-3</v>
      </c>
      <c r="O120" s="87">
        <f t="shared" si="46"/>
        <v>2.5000000000000001E-3</v>
      </c>
      <c r="P120" s="60"/>
      <c r="Q120" s="87">
        <f t="shared" si="38"/>
        <v>4.18</v>
      </c>
      <c r="R120" s="87">
        <f t="shared" si="39"/>
        <v>4.18</v>
      </c>
      <c r="S120" s="87">
        <f t="shared" si="40"/>
        <v>1.85</v>
      </c>
      <c r="T120" s="70"/>
      <c r="U120" s="22">
        <f t="shared" si="29"/>
        <v>31</v>
      </c>
      <c r="V120" s="71">
        <f t="shared" si="30"/>
        <v>40603</v>
      </c>
      <c r="W120" s="22">
        <f t="shared" ca="1" si="31"/>
        <v>3539</v>
      </c>
      <c r="X120" s="68">
        <f>VLOOKUP($A120,[0]!Table,MATCH(X$4,[0]!Curves,0))</f>
        <v>6.20351789459384E-2</v>
      </c>
      <c r="Y120" s="72">
        <f t="shared" ca="1" si="32"/>
        <v>0.55325235349349133</v>
      </c>
      <c r="Z120" s="22">
        <f t="shared" si="33"/>
        <v>0</v>
      </c>
      <c r="AA120" s="22">
        <f t="shared" si="34"/>
        <v>0</v>
      </c>
      <c r="AC120" s="62">
        <f t="shared" ca="1" si="41"/>
        <v>0</v>
      </c>
      <c r="AD120" s="73"/>
      <c r="AE120" s="74"/>
    </row>
    <row r="121" spans="1:31">
      <c r="A121" s="65">
        <f t="shared" si="35"/>
        <v>40634</v>
      </c>
      <c r="B121" s="66">
        <f>'Inputs-Summary'!$B$7</f>
        <v>3017157.2166295233</v>
      </c>
      <c r="C121" s="75"/>
      <c r="D121" s="67">
        <f t="shared" si="26"/>
        <v>3017157.2166295233</v>
      </c>
      <c r="E121" s="56">
        <f t="shared" si="27"/>
        <v>0</v>
      </c>
      <c r="F121" s="56">
        <f t="shared" ca="1" si="28"/>
        <v>0</v>
      </c>
      <c r="G121" s="68">
        <f>VLOOKUP($A121,[0]!Table,MATCH(G$4,[0]!Curves,0))</f>
        <v>3.9649999999999999</v>
      </c>
      <c r="H121" s="69">
        <f t="shared" si="42"/>
        <v>3.9649999999999999</v>
      </c>
      <c r="I121" s="68">
        <f>'Inputs-Summary'!$B$16</f>
        <v>1.85</v>
      </c>
      <c r="J121" s="68">
        <f>VLOOKUP($A121,[0]!Table,MATCH(J$4,[0]!Curves,0))</f>
        <v>0</v>
      </c>
      <c r="K121" s="69">
        <f t="shared" si="36"/>
        <v>0</v>
      </c>
      <c r="L121" s="87">
        <f t="shared" si="45"/>
        <v>0</v>
      </c>
      <c r="M121" s="68">
        <f>VLOOKUP($A121,[0]!Table,MATCH(M$4,[0]!Curves,0))</f>
        <v>2.5000000000000001E-3</v>
      </c>
      <c r="N121" s="69">
        <f t="shared" si="37"/>
        <v>2.5000000000000001E-3</v>
      </c>
      <c r="O121" s="87">
        <f t="shared" si="46"/>
        <v>2.5000000000000001E-3</v>
      </c>
      <c r="P121" s="60"/>
      <c r="Q121" s="87">
        <f t="shared" si="38"/>
        <v>3.9649999999999999</v>
      </c>
      <c r="R121" s="87">
        <f t="shared" si="39"/>
        <v>3.9649999999999999</v>
      </c>
      <c r="S121" s="87">
        <f t="shared" si="40"/>
        <v>1.85</v>
      </c>
      <c r="T121" s="70"/>
      <c r="U121" s="22">
        <f t="shared" si="29"/>
        <v>30</v>
      </c>
      <c r="V121" s="71">
        <f t="shared" si="30"/>
        <v>40634</v>
      </c>
      <c r="W121" s="22">
        <f t="shared" ca="1" si="31"/>
        <v>3570</v>
      </c>
      <c r="X121" s="68">
        <f>VLOOKUP($A121,[0]!Table,MATCH(X$4,[0]!Curves,0))</f>
        <v>6.2114481009402804E-2</v>
      </c>
      <c r="Y121" s="72">
        <f t="shared" ca="1" si="32"/>
        <v>0.54997747800596442</v>
      </c>
      <c r="Z121" s="22">
        <f t="shared" si="33"/>
        <v>0</v>
      </c>
      <c r="AA121" s="22">
        <f t="shared" si="34"/>
        <v>0</v>
      </c>
      <c r="AC121" s="62">
        <f t="shared" ca="1" si="41"/>
        <v>0</v>
      </c>
      <c r="AD121" s="73"/>
      <c r="AE121" s="74"/>
    </row>
    <row r="122" spans="1:31">
      <c r="A122" s="65">
        <f t="shared" si="35"/>
        <v>40664</v>
      </c>
      <c r="B122" s="66">
        <f>'Inputs-Summary'!$B$7</f>
        <v>3017157.2166295233</v>
      </c>
      <c r="C122" s="75"/>
      <c r="D122" s="67">
        <f t="shared" si="26"/>
        <v>3017157.2166295233</v>
      </c>
      <c r="E122" s="56">
        <f t="shared" si="27"/>
        <v>0</v>
      </c>
      <c r="F122" s="56">
        <f t="shared" ca="1" si="28"/>
        <v>0</v>
      </c>
      <c r="G122" s="68">
        <f>VLOOKUP($A122,[0]!Table,MATCH(G$4,[0]!Curves,0))</f>
        <v>3.9550000000000001</v>
      </c>
      <c r="H122" s="69">
        <f t="shared" si="42"/>
        <v>3.9550000000000001</v>
      </c>
      <c r="I122" s="68">
        <f>'Inputs-Summary'!$B$16</f>
        <v>1.85</v>
      </c>
      <c r="J122" s="68">
        <f>VLOOKUP($A122,[0]!Table,MATCH(J$4,[0]!Curves,0))</f>
        <v>0</v>
      </c>
      <c r="K122" s="69">
        <f t="shared" si="36"/>
        <v>0</v>
      </c>
      <c r="L122" s="87">
        <f t="shared" si="45"/>
        <v>0</v>
      </c>
      <c r="M122" s="68">
        <f>VLOOKUP($A122,[0]!Table,MATCH(M$4,[0]!Curves,0))</f>
        <v>2.5000000000000001E-3</v>
      </c>
      <c r="N122" s="69">
        <f t="shared" si="37"/>
        <v>2.5000000000000001E-3</v>
      </c>
      <c r="O122" s="87">
        <f t="shared" si="46"/>
        <v>2.5000000000000001E-3</v>
      </c>
      <c r="P122" s="60"/>
      <c r="Q122" s="87">
        <f t="shared" si="38"/>
        <v>3.9550000000000001</v>
      </c>
      <c r="R122" s="87">
        <f t="shared" si="39"/>
        <v>3.9550000000000001</v>
      </c>
      <c r="S122" s="87">
        <f t="shared" si="40"/>
        <v>1.85</v>
      </c>
      <c r="T122" s="70"/>
      <c r="U122" s="22">
        <f t="shared" si="29"/>
        <v>31</v>
      </c>
      <c r="V122" s="71">
        <f t="shared" si="30"/>
        <v>40664</v>
      </c>
      <c r="W122" s="22">
        <f t="shared" ca="1" si="31"/>
        <v>3600</v>
      </c>
      <c r="X122" s="68">
        <f>VLOOKUP($A122,[0]!Table,MATCH(X$4,[0]!Curves,0))</f>
        <v>6.2191224943774999E-2</v>
      </c>
      <c r="Y122" s="72">
        <f t="shared" ca="1" si="32"/>
        <v>0.54681991952143161</v>
      </c>
      <c r="Z122" s="22">
        <f t="shared" si="33"/>
        <v>0</v>
      </c>
      <c r="AA122" s="22">
        <f t="shared" si="34"/>
        <v>0</v>
      </c>
      <c r="AC122" s="62">
        <f t="shared" ca="1" si="41"/>
        <v>0</v>
      </c>
      <c r="AD122" s="73"/>
      <c r="AE122" s="74"/>
    </row>
    <row r="123" spans="1:31">
      <c r="A123" s="65">
        <f t="shared" si="35"/>
        <v>40695</v>
      </c>
      <c r="B123" s="66">
        <f>'Inputs-Summary'!$B$7</f>
        <v>3017157.2166295233</v>
      </c>
      <c r="C123" s="75"/>
      <c r="D123" s="67">
        <f t="shared" si="26"/>
        <v>3017157.2166295233</v>
      </c>
      <c r="E123" s="56">
        <f t="shared" si="27"/>
        <v>0</v>
      </c>
      <c r="F123" s="56">
        <f t="shared" ca="1" si="28"/>
        <v>0</v>
      </c>
      <c r="G123" s="68">
        <f>VLOOKUP($A123,[0]!Table,MATCH(G$4,[0]!Curves,0))</f>
        <v>3.9910000000000001</v>
      </c>
      <c r="H123" s="69">
        <f t="shared" si="42"/>
        <v>3.9910000000000001</v>
      </c>
      <c r="I123" s="68">
        <f>'Inputs-Summary'!$B$16</f>
        <v>1.85</v>
      </c>
      <c r="J123" s="68">
        <f>VLOOKUP($A123,[0]!Table,MATCH(J$4,[0]!Curves,0))</f>
        <v>0</v>
      </c>
      <c r="K123" s="69">
        <f t="shared" si="36"/>
        <v>0</v>
      </c>
      <c r="L123" s="87">
        <f t="shared" si="45"/>
        <v>0</v>
      </c>
      <c r="M123" s="68">
        <f>VLOOKUP($A123,[0]!Table,MATCH(M$4,[0]!Curves,0))</f>
        <v>2.5000000000000001E-3</v>
      </c>
      <c r="N123" s="69">
        <f t="shared" si="37"/>
        <v>2.5000000000000001E-3</v>
      </c>
      <c r="O123" s="87">
        <f t="shared" si="46"/>
        <v>2.5000000000000001E-3</v>
      </c>
      <c r="P123" s="60"/>
      <c r="Q123" s="87">
        <f t="shared" si="38"/>
        <v>3.9910000000000001</v>
      </c>
      <c r="R123" s="87">
        <f t="shared" si="39"/>
        <v>3.9910000000000001</v>
      </c>
      <c r="S123" s="87">
        <f t="shared" si="40"/>
        <v>1.85</v>
      </c>
      <c r="T123" s="70"/>
      <c r="U123" s="22">
        <f t="shared" si="29"/>
        <v>30</v>
      </c>
      <c r="V123" s="71">
        <f t="shared" si="30"/>
        <v>40695</v>
      </c>
      <c r="W123" s="22">
        <f t="shared" ca="1" si="31"/>
        <v>3631</v>
      </c>
      <c r="X123" s="68">
        <f>VLOOKUP($A123,[0]!Table,MATCH(X$4,[0]!Curves,0))</f>
        <v>6.2270527011346805E-2</v>
      </c>
      <c r="Y123" s="72">
        <f t="shared" ca="1" si="32"/>
        <v>0.54356918622955919</v>
      </c>
      <c r="Z123" s="22">
        <f t="shared" si="33"/>
        <v>0</v>
      </c>
      <c r="AA123" s="22">
        <f t="shared" si="34"/>
        <v>0</v>
      </c>
      <c r="AC123" s="62">
        <f t="shared" ca="1" si="41"/>
        <v>0</v>
      </c>
      <c r="AD123" s="73"/>
      <c r="AE123" s="74"/>
    </row>
    <row r="124" spans="1:31">
      <c r="A124" s="65">
        <f t="shared" si="35"/>
        <v>40725</v>
      </c>
      <c r="B124" s="66">
        <f>'Inputs-Summary'!$B$7</f>
        <v>3017157.2166295233</v>
      </c>
      <c r="C124" s="75"/>
      <c r="D124" s="67">
        <f t="shared" si="26"/>
        <v>3017157.2166295233</v>
      </c>
      <c r="E124" s="56">
        <f t="shared" si="27"/>
        <v>0</v>
      </c>
      <c r="F124" s="56">
        <f t="shared" ca="1" si="28"/>
        <v>0</v>
      </c>
      <c r="G124" s="68">
        <f>VLOOKUP($A124,[0]!Table,MATCH(G$4,[0]!Curves,0))</f>
        <v>4.0360000000000005</v>
      </c>
      <c r="H124" s="69">
        <f t="shared" si="42"/>
        <v>4.0360000000000005</v>
      </c>
      <c r="I124" s="68">
        <f>'Inputs-Summary'!$B$16</f>
        <v>1.85</v>
      </c>
      <c r="J124" s="68">
        <f>VLOOKUP($A124,[0]!Table,MATCH(J$4,[0]!Curves,0))</f>
        <v>0</v>
      </c>
      <c r="K124" s="69">
        <f t="shared" si="36"/>
        <v>0</v>
      </c>
      <c r="L124" s="87">
        <f t="shared" si="45"/>
        <v>0</v>
      </c>
      <c r="M124" s="68">
        <f>VLOOKUP($A124,[0]!Table,MATCH(M$4,[0]!Curves,0))</f>
        <v>2.5000000000000001E-3</v>
      </c>
      <c r="N124" s="69">
        <f t="shared" si="37"/>
        <v>2.5000000000000001E-3</v>
      </c>
      <c r="O124" s="87">
        <f t="shared" si="46"/>
        <v>2.5000000000000001E-3</v>
      </c>
      <c r="P124" s="60"/>
      <c r="Q124" s="87">
        <f t="shared" si="38"/>
        <v>4.0360000000000005</v>
      </c>
      <c r="R124" s="87">
        <f t="shared" si="39"/>
        <v>4.0360000000000005</v>
      </c>
      <c r="S124" s="87">
        <f t="shared" si="40"/>
        <v>1.85</v>
      </c>
      <c r="T124" s="70"/>
      <c r="U124" s="22">
        <f t="shared" si="29"/>
        <v>31</v>
      </c>
      <c r="V124" s="71">
        <f t="shared" si="30"/>
        <v>40725</v>
      </c>
      <c r="W124" s="22">
        <f t="shared" ca="1" si="31"/>
        <v>3661</v>
      </c>
      <c r="X124" s="68">
        <f>VLOOKUP($A124,[0]!Table,MATCH(X$4,[0]!Curves,0))</f>
        <v>6.2334957215578204E-2</v>
      </c>
      <c r="Y124" s="72">
        <f t="shared" ca="1" si="32"/>
        <v>0.54049970408006409</v>
      </c>
      <c r="Z124" s="22">
        <f t="shared" si="33"/>
        <v>0</v>
      </c>
      <c r="AA124" s="22">
        <f t="shared" si="34"/>
        <v>0</v>
      </c>
      <c r="AC124" s="62">
        <f t="shared" ca="1" si="41"/>
        <v>0</v>
      </c>
      <c r="AD124" s="73"/>
      <c r="AE124" s="74"/>
    </row>
    <row r="125" spans="1:31">
      <c r="A125" s="65">
        <f t="shared" si="35"/>
        <v>40756</v>
      </c>
      <c r="B125" s="66">
        <f>'Inputs-Summary'!$B$7</f>
        <v>3017157.2166295233</v>
      </c>
      <c r="C125" s="75"/>
      <c r="D125" s="67">
        <f t="shared" si="26"/>
        <v>3017157.2166295233</v>
      </c>
      <c r="E125" s="56">
        <f t="shared" si="27"/>
        <v>0</v>
      </c>
      <c r="F125" s="56">
        <f t="shared" ca="1" si="28"/>
        <v>0</v>
      </c>
      <c r="G125" s="68">
        <f>VLOOKUP($A125,[0]!Table,MATCH(G$4,[0]!Curves,0))</f>
        <v>4.0840000000000005</v>
      </c>
      <c r="H125" s="69">
        <f t="shared" si="42"/>
        <v>4.0840000000000005</v>
      </c>
      <c r="I125" s="68">
        <f>'Inputs-Summary'!$B$16</f>
        <v>1.85</v>
      </c>
      <c r="J125" s="68">
        <f>VLOOKUP($A125,[0]!Table,MATCH(J$4,[0]!Curves,0))</f>
        <v>0</v>
      </c>
      <c r="K125" s="69">
        <f t="shared" si="36"/>
        <v>0</v>
      </c>
      <c r="L125" s="87">
        <f t="shared" si="45"/>
        <v>0</v>
      </c>
      <c r="M125" s="68">
        <f>VLOOKUP($A125,[0]!Table,MATCH(M$4,[0]!Curves,0))</f>
        <v>2.5000000000000001E-3</v>
      </c>
      <c r="N125" s="69">
        <f t="shared" si="37"/>
        <v>2.5000000000000001E-3</v>
      </c>
      <c r="O125" s="87">
        <f t="shared" si="46"/>
        <v>2.5000000000000001E-3</v>
      </c>
      <c r="P125" s="60"/>
      <c r="Q125" s="87">
        <f t="shared" si="38"/>
        <v>4.0840000000000005</v>
      </c>
      <c r="R125" s="87">
        <f t="shared" si="39"/>
        <v>4.0840000000000005</v>
      </c>
      <c r="S125" s="87">
        <f t="shared" si="40"/>
        <v>1.85</v>
      </c>
      <c r="T125" s="70"/>
      <c r="U125" s="22">
        <f t="shared" si="29"/>
        <v>31</v>
      </c>
      <c r="V125" s="71">
        <f t="shared" si="30"/>
        <v>40756</v>
      </c>
      <c r="W125" s="22">
        <f t="shared" ca="1" si="31"/>
        <v>3692</v>
      </c>
      <c r="X125" s="68">
        <f>VLOOKUP($A125,[0]!Table,MATCH(X$4,[0]!Curves,0))</f>
        <v>6.2376086710491704E-2</v>
      </c>
      <c r="Y125" s="72">
        <f t="shared" ca="1" si="32"/>
        <v>0.53747438954132032</v>
      </c>
      <c r="Z125" s="22">
        <f t="shared" si="33"/>
        <v>0</v>
      </c>
      <c r="AA125" s="22">
        <f t="shared" si="34"/>
        <v>0</v>
      </c>
      <c r="AC125" s="62">
        <f t="shared" ca="1" si="41"/>
        <v>0</v>
      </c>
      <c r="AD125" s="73"/>
      <c r="AE125" s="74"/>
    </row>
    <row r="126" spans="1:31">
      <c r="A126" s="65">
        <f t="shared" si="35"/>
        <v>40787</v>
      </c>
      <c r="B126" s="66">
        <f>'Inputs-Summary'!$B$7</f>
        <v>3017157.2166295233</v>
      </c>
      <c r="C126" s="75"/>
      <c r="D126" s="67">
        <f t="shared" si="26"/>
        <v>3017157.2166295233</v>
      </c>
      <c r="E126" s="56">
        <f t="shared" si="27"/>
        <v>0</v>
      </c>
      <c r="F126" s="56">
        <f t="shared" ca="1" si="28"/>
        <v>0</v>
      </c>
      <c r="G126" s="68">
        <f>VLOOKUP($A126,[0]!Table,MATCH(G$4,[0]!Curves,0))</f>
        <v>4.0979999999999999</v>
      </c>
      <c r="H126" s="69">
        <f t="shared" si="42"/>
        <v>4.0979999999999999</v>
      </c>
      <c r="I126" s="68">
        <f>'Inputs-Summary'!$B$16</f>
        <v>1.85</v>
      </c>
      <c r="J126" s="68">
        <f>VLOOKUP($A126,[0]!Table,MATCH(J$4,[0]!Curves,0))</f>
        <v>0</v>
      </c>
      <c r="K126" s="69">
        <f t="shared" si="36"/>
        <v>0</v>
      </c>
      <c r="L126" s="87">
        <f t="shared" si="45"/>
        <v>0</v>
      </c>
      <c r="M126" s="68">
        <f>VLOOKUP($A126,[0]!Table,MATCH(M$4,[0]!Curves,0))</f>
        <v>2.5000000000000001E-3</v>
      </c>
      <c r="N126" s="69">
        <f t="shared" si="37"/>
        <v>2.5000000000000001E-3</v>
      </c>
      <c r="O126" s="87">
        <f t="shared" si="46"/>
        <v>2.5000000000000001E-3</v>
      </c>
      <c r="P126" s="60"/>
      <c r="Q126" s="87">
        <f t="shared" si="38"/>
        <v>4.0979999999999999</v>
      </c>
      <c r="R126" s="87">
        <f t="shared" si="39"/>
        <v>4.0979999999999999</v>
      </c>
      <c r="S126" s="87">
        <f t="shared" si="40"/>
        <v>1.85</v>
      </c>
      <c r="T126" s="70"/>
      <c r="U126" s="22">
        <f t="shared" si="29"/>
        <v>30</v>
      </c>
      <c r="V126" s="71">
        <f t="shared" si="30"/>
        <v>40787</v>
      </c>
      <c r="W126" s="22">
        <f t="shared" ca="1" si="31"/>
        <v>3723</v>
      </c>
      <c r="X126" s="68">
        <f>VLOOKUP($A126,[0]!Table,MATCH(X$4,[0]!Curves,0))</f>
        <v>6.2417216205966401E-2</v>
      </c>
      <c r="Y126" s="72">
        <f t="shared" ca="1" si="32"/>
        <v>0.53446239419458974</v>
      </c>
      <c r="Z126" s="22">
        <f t="shared" si="33"/>
        <v>0</v>
      </c>
      <c r="AA126" s="22">
        <f t="shared" si="34"/>
        <v>0</v>
      </c>
      <c r="AC126" s="62">
        <f t="shared" ca="1" si="41"/>
        <v>0</v>
      </c>
      <c r="AD126" s="73"/>
      <c r="AE126" s="74"/>
    </row>
    <row r="127" spans="1:31">
      <c r="A127" s="65">
        <f t="shared" si="35"/>
        <v>40817</v>
      </c>
      <c r="B127" s="66">
        <f>'Inputs-Summary'!$B$7</f>
        <v>3017157.2166295233</v>
      </c>
      <c r="C127" s="75"/>
      <c r="D127" s="67">
        <f t="shared" si="26"/>
        <v>3017157.2166295233</v>
      </c>
      <c r="E127" s="56">
        <f t="shared" si="27"/>
        <v>0</v>
      </c>
      <c r="F127" s="56">
        <f t="shared" ca="1" si="28"/>
        <v>0</v>
      </c>
      <c r="G127" s="68">
        <f>VLOOKUP($A127,[0]!Table,MATCH(G$4,[0]!Curves,0))</f>
        <v>4.1260000000000003</v>
      </c>
      <c r="H127" s="69">
        <f t="shared" si="42"/>
        <v>4.1260000000000003</v>
      </c>
      <c r="I127" s="68">
        <f>'Inputs-Summary'!$B$16</f>
        <v>1.85</v>
      </c>
      <c r="J127" s="68">
        <f>VLOOKUP($A127,[0]!Table,MATCH(J$4,[0]!Curves,0))</f>
        <v>0</v>
      </c>
      <c r="K127" s="69">
        <f t="shared" si="36"/>
        <v>0</v>
      </c>
      <c r="L127" s="87">
        <f t="shared" si="45"/>
        <v>0</v>
      </c>
      <c r="M127" s="68">
        <f>VLOOKUP($A127,[0]!Table,MATCH(M$4,[0]!Curves,0))</f>
        <v>2.5000000000000001E-3</v>
      </c>
      <c r="N127" s="69">
        <f t="shared" si="37"/>
        <v>2.5000000000000001E-3</v>
      </c>
      <c r="O127" s="87">
        <f t="shared" si="46"/>
        <v>2.5000000000000001E-3</v>
      </c>
      <c r="P127" s="60"/>
      <c r="Q127" s="87">
        <f t="shared" si="38"/>
        <v>4.1260000000000003</v>
      </c>
      <c r="R127" s="87">
        <f t="shared" si="39"/>
        <v>4.1260000000000003</v>
      </c>
      <c r="S127" s="87">
        <f t="shared" si="40"/>
        <v>1.85</v>
      </c>
      <c r="T127" s="70"/>
      <c r="U127" s="22">
        <f t="shared" si="29"/>
        <v>31</v>
      </c>
      <c r="V127" s="71">
        <f t="shared" si="30"/>
        <v>40817</v>
      </c>
      <c r="W127" s="22">
        <f t="shared" ca="1" si="31"/>
        <v>3753</v>
      </c>
      <c r="X127" s="68">
        <f>VLOOKUP($A127,[0]!Table,MATCH(X$4,[0]!Curves,0))</f>
        <v>6.2457018944057204E-2</v>
      </c>
      <c r="Y127" s="72">
        <f t="shared" ca="1" si="32"/>
        <v>0.53156020969321172</v>
      </c>
      <c r="Z127" s="22">
        <f t="shared" si="33"/>
        <v>0</v>
      </c>
      <c r="AA127" s="22">
        <f t="shared" si="34"/>
        <v>0</v>
      </c>
      <c r="AC127" s="62">
        <f t="shared" ca="1" si="41"/>
        <v>0</v>
      </c>
      <c r="AD127" s="73"/>
      <c r="AE127" s="74"/>
    </row>
    <row r="128" spans="1:31">
      <c r="A128" s="65">
        <f t="shared" si="35"/>
        <v>40848</v>
      </c>
      <c r="B128" s="66">
        <f>'Inputs-Summary'!$B$7</f>
        <v>3017157.2166295233</v>
      </c>
      <c r="C128" s="75"/>
      <c r="D128" s="67">
        <f t="shared" si="26"/>
        <v>3017157.2166295233</v>
      </c>
      <c r="E128" s="56">
        <f t="shared" si="27"/>
        <v>0</v>
      </c>
      <c r="F128" s="56">
        <f t="shared" ca="1" si="28"/>
        <v>0</v>
      </c>
      <c r="G128" s="68">
        <f>VLOOKUP($A128,[0]!Table,MATCH(G$4,[0]!Curves,0))</f>
        <v>4.2610000000000001</v>
      </c>
      <c r="H128" s="69">
        <f t="shared" si="42"/>
        <v>4.2610000000000001</v>
      </c>
      <c r="I128" s="68">
        <f>'Inputs-Summary'!$B$16</f>
        <v>1.85</v>
      </c>
      <c r="J128" s="68">
        <f>VLOOKUP($A128,[0]!Table,MATCH(J$4,[0]!Curves,0))</f>
        <v>0</v>
      </c>
      <c r="K128" s="69">
        <f t="shared" si="36"/>
        <v>0</v>
      </c>
      <c r="L128" s="87">
        <f t="shared" si="45"/>
        <v>0</v>
      </c>
      <c r="M128" s="68">
        <f>VLOOKUP($A128,[0]!Table,MATCH(M$4,[0]!Curves,0))</f>
        <v>2.5000000000000001E-3</v>
      </c>
      <c r="N128" s="69">
        <f t="shared" si="37"/>
        <v>2.5000000000000001E-3</v>
      </c>
      <c r="O128" s="87">
        <f t="shared" si="46"/>
        <v>2.5000000000000001E-3</v>
      </c>
      <c r="P128" s="60"/>
      <c r="Q128" s="87">
        <f t="shared" si="38"/>
        <v>4.2610000000000001</v>
      </c>
      <c r="R128" s="87">
        <f t="shared" si="39"/>
        <v>4.2610000000000001</v>
      </c>
      <c r="S128" s="87">
        <f t="shared" si="40"/>
        <v>1.85</v>
      </c>
      <c r="T128" s="70"/>
      <c r="U128" s="22">
        <f t="shared" si="29"/>
        <v>30</v>
      </c>
      <c r="V128" s="71">
        <f t="shared" si="30"/>
        <v>40848</v>
      </c>
      <c r="W128" s="22">
        <f t="shared" ca="1" si="31"/>
        <v>3784</v>
      </c>
      <c r="X128" s="68">
        <f>VLOOKUP($A128,[0]!Table,MATCH(X$4,[0]!Curves,0))</f>
        <v>6.2498148440636399E-2</v>
      </c>
      <c r="Y128" s="72">
        <f t="shared" ca="1" si="32"/>
        <v>0.52857432398839999</v>
      </c>
      <c r="Z128" s="22">
        <f t="shared" si="33"/>
        <v>0</v>
      </c>
      <c r="AA128" s="22">
        <f t="shared" si="34"/>
        <v>0</v>
      </c>
      <c r="AC128" s="62">
        <f t="shared" ca="1" si="41"/>
        <v>0</v>
      </c>
      <c r="AD128" s="73"/>
      <c r="AE128" s="74"/>
    </row>
    <row r="129" spans="1:31">
      <c r="A129" s="65">
        <f t="shared" si="35"/>
        <v>40878</v>
      </c>
      <c r="B129" s="66">
        <f>'Inputs-Summary'!$B$7</f>
        <v>3017157.2166295233</v>
      </c>
      <c r="C129" s="75"/>
      <c r="D129" s="67">
        <f t="shared" si="26"/>
        <v>3017157.2166295233</v>
      </c>
      <c r="E129" s="56">
        <f t="shared" si="27"/>
        <v>0</v>
      </c>
      <c r="F129" s="56">
        <f t="shared" ca="1" si="28"/>
        <v>0</v>
      </c>
      <c r="G129" s="68">
        <f>VLOOKUP($A129,[0]!Table,MATCH(G$4,[0]!Curves,0))</f>
        <v>4.3959999999999999</v>
      </c>
      <c r="H129" s="69">
        <f t="shared" si="42"/>
        <v>4.3959999999999999</v>
      </c>
      <c r="I129" s="68">
        <f>'Inputs-Summary'!$B$16</f>
        <v>1.85</v>
      </c>
      <c r="J129" s="68">
        <f>VLOOKUP($A129,[0]!Table,MATCH(J$4,[0]!Curves,0))</f>
        <v>0</v>
      </c>
      <c r="K129" s="69">
        <f t="shared" si="36"/>
        <v>0</v>
      </c>
      <c r="L129" s="87">
        <f t="shared" si="45"/>
        <v>0</v>
      </c>
      <c r="M129" s="68">
        <f>VLOOKUP($A129,[0]!Table,MATCH(M$4,[0]!Curves,0))</f>
        <v>2.5000000000000001E-3</v>
      </c>
      <c r="N129" s="69">
        <f t="shared" si="37"/>
        <v>2.5000000000000001E-3</v>
      </c>
      <c r="O129" s="87">
        <f t="shared" si="46"/>
        <v>2.5000000000000001E-3</v>
      </c>
      <c r="P129" s="60"/>
      <c r="Q129" s="87">
        <f t="shared" si="38"/>
        <v>4.3959999999999999</v>
      </c>
      <c r="R129" s="87">
        <f t="shared" si="39"/>
        <v>4.3959999999999999</v>
      </c>
      <c r="S129" s="87">
        <f t="shared" si="40"/>
        <v>1.85</v>
      </c>
      <c r="T129" s="70"/>
      <c r="U129" s="22">
        <f t="shared" si="29"/>
        <v>31</v>
      </c>
      <c r="V129" s="71">
        <f t="shared" si="30"/>
        <v>40878</v>
      </c>
      <c r="W129" s="22">
        <f t="shared" ca="1" si="31"/>
        <v>3814</v>
      </c>
      <c r="X129" s="68">
        <f>VLOOKUP($A129,[0]!Table,MATCH(X$4,[0]!Curves,0))</f>
        <v>6.2537951179796603E-2</v>
      </c>
      <c r="Y129" s="72">
        <f t="shared" ca="1" si="32"/>
        <v>0.52569734312818917</v>
      </c>
      <c r="Z129" s="22">
        <f t="shared" si="33"/>
        <v>0</v>
      </c>
      <c r="AA129" s="22">
        <f t="shared" si="34"/>
        <v>0</v>
      </c>
      <c r="AC129" s="62">
        <f t="shared" ca="1" si="41"/>
        <v>0</v>
      </c>
      <c r="AD129" s="73"/>
      <c r="AE129" s="74"/>
    </row>
    <row r="130" spans="1:31">
      <c r="A130" s="65">
        <f t="shared" si="35"/>
        <v>40909</v>
      </c>
      <c r="B130" s="66">
        <f>'Inputs-Summary'!$B$7</f>
        <v>3017157.2166295233</v>
      </c>
      <c r="C130" s="75"/>
      <c r="D130" s="67">
        <f t="shared" si="26"/>
        <v>3017157.2166295233</v>
      </c>
      <c r="E130" s="56">
        <f t="shared" si="27"/>
        <v>0</v>
      </c>
      <c r="F130" s="56">
        <f t="shared" ca="1" si="28"/>
        <v>0</v>
      </c>
      <c r="G130" s="68">
        <f>VLOOKUP($A130,[0]!Table,MATCH(G$4,[0]!Curves,0))</f>
        <v>4.5060000000000002</v>
      </c>
      <c r="H130" s="69">
        <f t="shared" si="42"/>
        <v>4.5060000000000002</v>
      </c>
      <c r="I130" s="68">
        <f>'Inputs-Summary'!$B$16</f>
        <v>1.85</v>
      </c>
      <c r="J130" s="68">
        <f>VLOOKUP($A130,[0]!Table,MATCH(J$4,[0]!Curves,0))</f>
        <v>0</v>
      </c>
      <c r="K130" s="69">
        <f t="shared" si="36"/>
        <v>0</v>
      </c>
      <c r="L130" s="87">
        <f t="shared" ref="L130:L149" si="47">K130</f>
        <v>0</v>
      </c>
      <c r="M130" s="68">
        <f>VLOOKUP($A130,[0]!Table,MATCH(M$4,[0]!Curves,0))</f>
        <v>2.5000000000000001E-3</v>
      </c>
      <c r="N130" s="69">
        <f t="shared" si="37"/>
        <v>2.5000000000000001E-3</v>
      </c>
      <c r="O130" s="87">
        <f t="shared" ref="O130:O149" si="48">N130</f>
        <v>2.5000000000000001E-3</v>
      </c>
      <c r="P130" s="60"/>
      <c r="Q130" s="87">
        <f t="shared" si="38"/>
        <v>4.5060000000000002</v>
      </c>
      <c r="R130" s="87">
        <f t="shared" si="39"/>
        <v>4.5060000000000002</v>
      </c>
      <c r="S130" s="87">
        <f t="shared" si="40"/>
        <v>1.85</v>
      </c>
      <c r="T130" s="70"/>
      <c r="U130" s="22">
        <f t="shared" si="29"/>
        <v>31</v>
      </c>
      <c r="V130" s="71">
        <f t="shared" si="30"/>
        <v>40909</v>
      </c>
      <c r="W130" s="22">
        <f t="shared" ca="1" si="31"/>
        <v>3845</v>
      </c>
      <c r="X130" s="68">
        <f>VLOOKUP($A130,[0]!Table,MATCH(X$4,[0]!Curves,0))</f>
        <v>6.2579080677480595E-2</v>
      </c>
      <c r="Y130" s="72">
        <f t="shared" ca="1" si="32"/>
        <v>0.5227374351563896</v>
      </c>
      <c r="Z130" s="22">
        <f t="shared" si="33"/>
        <v>0</v>
      </c>
      <c r="AA130" s="22">
        <f t="shared" si="34"/>
        <v>0</v>
      </c>
      <c r="AC130" s="62">
        <f t="shared" ca="1" si="41"/>
        <v>0</v>
      </c>
      <c r="AD130" s="73"/>
      <c r="AE130" s="74"/>
    </row>
    <row r="131" spans="1:31">
      <c r="A131" s="65">
        <f t="shared" si="35"/>
        <v>40940</v>
      </c>
      <c r="B131" s="66">
        <f>'Inputs-Summary'!$B$7</f>
        <v>3017157.2166295233</v>
      </c>
      <c r="C131" s="75"/>
      <c r="D131" s="67">
        <f t="shared" si="26"/>
        <v>3017157.2166295233</v>
      </c>
      <c r="E131" s="56">
        <f t="shared" si="27"/>
        <v>0</v>
      </c>
      <c r="F131" s="56">
        <f t="shared" ca="1" si="28"/>
        <v>0</v>
      </c>
      <c r="G131" s="68">
        <f>VLOOKUP($A131,[0]!Table,MATCH(G$4,[0]!Curves,0))</f>
        <v>4.3879999999999999</v>
      </c>
      <c r="H131" s="69">
        <f t="shared" si="42"/>
        <v>4.3879999999999999</v>
      </c>
      <c r="I131" s="68">
        <f>'Inputs-Summary'!$B$16</f>
        <v>1.85</v>
      </c>
      <c r="J131" s="68">
        <f>VLOOKUP($A131,[0]!Table,MATCH(J$4,[0]!Curves,0))</f>
        <v>0</v>
      </c>
      <c r="K131" s="69">
        <f t="shared" si="36"/>
        <v>0</v>
      </c>
      <c r="L131" s="87">
        <f t="shared" si="47"/>
        <v>0</v>
      </c>
      <c r="M131" s="68">
        <f>VLOOKUP($A131,[0]!Table,MATCH(M$4,[0]!Curves,0))</f>
        <v>2.5000000000000001E-3</v>
      </c>
      <c r="N131" s="69">
        <f t="shared" si="37"/>
        <v>2.5000000000000001E-3</v>
      </c>
      <c r="O131" s="87">
        <f t="shared" si="48"/>
        <v>2.5000000000000001E-3</v>
      </c>
      <c r="P131" s="60"/>
      <c r="Q131" s="87">
        <f t="shared" si="38"/>
        <v>4.3879999999999999</v>
      </c>
      <c r="R131" s="87">
        <f t="shared" si="39"/>
        <v>4.3879999999999999</v>
      </c>
      <c r="S131" s="87">
        <f t="shared" si="40"/>
        <v>1.85</v>
      </c>
      <c r="T131" s="70"/>
      <c r="U131" s="22">
        <f t="shared" si="29"/>
        <v>29</v>
      </c>
      <c r="V131" s="71">
        <f t="shared" si="30"/>
        <v>40940</v>
      </c>
      <c r="W131" s="22">
        <f t="shared" ca="1" si="31"/>
        <v>3876</v>
      </c>
      <c r="X131" s="68">
        <f>VLOOKUP($A131,[0]!Table,MATCH(X$4,[0]!Curves,0))</f>
        <v>6.2620210175725999E-2</v>
      </c>
      <c r="Y131" s="72">
        <f t="shared" ca="1" si="32"/>
        <v>0.51979067824294523</v>
      </c>
      <c r="Z131" s="22">
        <f t="shared" si="33"/>
        <v>0</v>
      </c>
      <c r="AA131" s="22">
        <f t="shared" si="34"/>
        <v>0</v>
      </c>
      <c r="AC131" s="62">
        <f t="shared" ca="1" si="41"/>
        <v>0</v>
      </c>
      <c r="AD131" s="73"/>
      <c r="AE131" s="74"/>
    </row>
    <row r="132" spans="1:31">
      <c r="A132" s="65">
        <f t="shared" si="35"/>
        <v>40969</v>
      </c>
      <c r="B132" s="66">
        <f>'Inputs-Summary'!$B$7</f>
        <v>3017157.2166295233</v>
      </c>
      <c r="C132" s="75"/>
      <c r="D132" s="67">
        <f t="shared" si="26"/>
        <v>3017157.2166295233</v>
      </c>
      <c r="E132" s="56">
        <f t="shared" si="27"/>
        <v>0</v>
      </c>
      <c r="F132" s="56">
        <f t="shared" ca="1" si="28"/>
        <v>0</v>
      </c>
      <c r="G132" s="68">
        <f>VLOOKUP($A132,[0]!Table,MATCH(G$4,[0]!Curves,0))</f>
        <v>4.2549999999999999</v>
      </c>
      <c r="H132" s="69">
        <f t="shared" si="42"/>
        <v>4.2549999999999999</v>
      </c>
      <c r="I132" s="68">
        <f>'Inputs-Summary'!$B$16</f>
        <v>1.85</v>
      </c>
      <c r="J132" s="68">
        <f>VLOOKUP($A132,[0]!Table,MATCH(J$4,[0]!Curves,0))</f>
        <v>0</v>
      </c>
      <c r="K132" s="69">
        <f t="shared" si="36"/>
        <v>0</v>
      </c>
      <c r="L132" s="87">
        <f t="shared" si="47"/>
        <v>0</v>
      </c>
      <c r="M132" s="68">
        <f>VLOOKUP($A132,[0]!Table,MATCH(M$4,[0]!Curves,0))</f>
        <v>2.5000000000000001E-3</v>
      </c>
      <c r="N132" s="69">
        <f t="shared" si="37"/>
        <v>2.5000000000000001E-3</v>
      </c>
      <c r="O132" s="87">
        <f t="shared" si="48"/>
        <v>2.5000000000000001E-3</v>
      </c>
      <c r="P132" s="60"/>
      <c r="Q132" s="87">
        <f t="shared" si="38"/>
        <v>4.2549999999999999</v>
      </c>
      <c r="R132" s="87">
        <f t="shared" si="39"/>
        <v>4.2549999999999999</v>
      </c>
      <c r="S132" s="87">
        <f t="shared" si="40"/>
        <v>1.85</v>
      </c>
      <c r="T132" s="70"/>
      <c r="U132" s="22">
        <f t="shared" si="29"/>
        <v>31</v>
      </c>
      <c r="V132" s="71">
        <f t="shared" si="30"/>
        <v>40969</v>
      </c>
      <c r="W132" s="22">
        <f t="shared" ca="1" si="31"/>
        <v>3905</v>
      </c>
      <c r="X132" s="68">
        <f>VLOOKUP($A132,[0]!Table,MATCH(X$4,[0]!Curves,0))</f>
        <v>6.2658686158463706E-2</v>
      </c>
      <c r="Y132" s="72">
        <f t="shared" ca="1" si="32"/>
        <v>0.51704591004547218</v>
      </c>
      <c r="Z132" s="22">
        <f t="shared" si="33"/>
        <v>0</v>
      </c>
      <c r="AA132" s="22">
        <f t="shared" si="34"/>
        <v>0</v>
      </c>
      <c r="AC132" s="62">
        <f t="shared" ca="1" si="41"/>
        <v>0</v>
      </c>
      <c r="AD132" s="73"/>
      <c r="AE132" s="74"/>
    </row>
    <row r="133" spans="1:31">
      <c r="A133" s="65">
        <f t="shared" si="35"/>
        <v>41000</v>
      </c>
      <c r="B133" s="66">
        <f>'Inputs-Summary'!$B$7</f>
        <v>3017157.2166295233</v>
      </c>
      <c r="C133" s="75"/>
      <c r="D133" s="67">
        <f t="shared" si="26"/>
        <v>3017157.2166295233</v>
      </c>
      <c r="E133" s="56">
        <f t="shared" si="27"/>
        <v>0</v>
      </c>
      <c r="F133" s="56">
        <f t="shared" ca="1" si="28"/>
        <v>0</v>
      </c>
      <c r="G133" s="68">
        <f>VLOOKUP($A133,[0]!Table,MATCH(G$4,[0]!Curves,0))</f>
        <v>4.04</v>
      </c>
      <c r="H133" s="69">
        <f t="shared" si="42"/>
        <v>4.04</v>
      </c>
      <c r="I133" s="68">
        <f>'Inputs-Summary'!$B$16</f>
        <v>1.85</v>
      </c>
      <c r="J133" s="68">
        <f>VLOOKUP($A133,[0]!Table,MATCH(J$4,[0]!Curves,0))</f>
        <v>0</v>
      </c>
      <c r="K133" s="69">
        <f t="shared" si="36"/>
        <v>0</v>
      </c>
      <c r="L133" s="87">
        <f t="shared" si="47"/>
        <v>0</v>
      </c>
      <c r="M133" s="68">
        <f>VLOOKUP($A133,[0]!Table,MATCH(M$4,[0]!Curves,0))</f>
        <v>2.5000000000000001E-3</v>
      </c>
      <c r="N133" s="69">
        <f t="shared" si="37"/>
        <v>2.5000000000000001E-3</v>
      </c>
      <c r="O133" s="87">
        <f t="shared" si="48"/>
        <v>2.5000000000000001E-3</v>
      </c>
      <c r="P133" s="60"/>
      <c r="Q133" s="87">
        <f t="shared" si="38"/>
        <v>4.04</v>
      </c>
      <c r="R133" s="87">
        <f t="shared" si="39"/>
        <v>4.04</v>
      </c>
      <c r="S133" s="87">
        <f t="shared" si="40"/>
        <v>1.85</v>
      </c>
      <c r="T133" s="70"/>
      <c r="U133" s="22">
        <f t="shared" si="29"/>
        <v>30</v>
      </c>
      <c r="V133" s="71">
        <f t="shared" si="30"/>
        <v>41000</v>
      </c>
      <c r="W133" s="22">
        <f t="shared" ca="1" si="31"/>
        <v>3936</v>
      </c>
      <c r="X133" s="68">
        <f>VLOOKUP($A133,[0]!Table,MATCH(X$4,[0]!Curves,0))</f>
        <v>6.2699815657795407E-2</v>
      </c>
      <c r="Y133" s="72">
        <f t="shared" ca="1" si="32"/>
        <v>0.5141245093052873</v>
      </c>
      <c r="Z133" s="22">
        <f t="shared" si="33"/>
        <v>0</v>
      </c>
      <c r="AA133" s="22">
        <f t="shared" si="34"/>
        <v>0</v>
      </c>
      <c r="AC133" s="62">
        <f t="shared" ca="1" si="41"/>
        <v>0</v>
      </c>
      <c r="AD133" s="73"/>
      <c r="AE133" s="74"/>
    </row>
    <row r="134" spans="1:31">
      <c r="A134" s="65">
        <f t="shared" si="35"/>
        <v>41030</v>
      </c>
      <c r="B134" s="66">
        <f>'Inputs-Summary'!$B$7</f>
        <v>3017157.2166295233</v>
      </c>
      <c r="C134" s="75"/>
      <c r="D134" s="67">
        <f t="shared" si="26"/>
        <v>3017157.2166295233</v>
      </c>
      <c r="E134" s="56">
        <f t="shared" si="27"/>
        <v>0</v>
      </c>
      <c r="F134" s="56">
        <f t="shared" ca="1" si="28"/>
        <v>0</v>
      </c>
      <c r="G134" s="68">
        <f>VLOOKUP($A134,[0]!Table,MATCH(G$4,[0]!Curves,0))</f>
        <v>4.03</v>
      </c>
      <c r="H134" s="69">
        <f t="shared" si="42"/>
        <v>4.03</v>
      </c>
      <c r="I134" s="68">
        <f>'Inputs-Summary'!$B$16</f>
        <v>1.85</v>
      </c>
      <c r="J134" s="68">
        <f>VLOOKUP($A134,[0]!Table,MATCH(J$4,[0]!Curves,0))</f>
        <v>0</v>
      </c>
      <c r="K134" s="69">
        <f t="shared" si="36"/>
        <v>0</v>
      </c>
      <c r="L134" s="87">
        <f t="shared" si="47"/>
        <v>0</v>
      </c>
      <c r="M134" s="68">
        <f>VLOOKUP($A134,[0]!Table,MATCH(M$4,[0]!Curves,0))</f>
        <v>2.5000000000000001E-3</v>
      </c>
      <c r="N134" s="69">
        <f t="shared" si="37"/>
        <v>2.5000000000000001E-3</v>
      </c>
      <c r="O134" s="87">
        <f t="shared" si="48"/>
        <v>2.5000000000000001E-3</v>
      </c>
      <c r="P134" s="60"/>
      <c r="Q134" s="87">
        <f t="shared" si="38"/>
        <v>4.03</v>
      </c>
      <c r="R134" s="87">
        <f t="shared" si="39"/>
        <v>4.03</v>
      </c>
      <c r="S134" s="87">
        <f t="shared" si="40"/>
        <v>1.85</v>
      </c>
      <c r="T134" s="70"/>
      <c r="U134" s="22">
        <f t="shared" si="29"/>
        <v>31</v>
      </c>
      <c r="V134" s="71">
        <f t="shared" si="30"/>
        <v>41030</v>
      </c>
      <c r="W134" s="22">
        <f t="shared" ca="1" si="31"/>
        <v>3966</v>
      </c>
      <c r="X134" s="68">
        <f>VLOOKUP($A134,[0]!Table,MATCH(X$4,[0]!Curves,0))</f>
        <v>6.2739618399619196E-2</v>
      </c>
      <c r="Y134" s="72">
        <f t="shared" ca="1" si="32"/>
        <v>0.51130977316141224</v>
      </c>
      <c r="Z134" s="22">
        <f t="shared" si="33"/>
        <v>0</v>
      </c>
      <c r="AA134" s="22">
        <f t="shared" si="34"/>
        <v>0</v>
      </c>
      <c r="AC134" s="62">
        <f t="shared" ca="1" si="41"/>
        <v>0</v>
      </c>
      <c r="AD134" s="73"/>
      <c r="AE134" s="74"/>
    </row>
    <row r="135" spans="1:31">
      <c r="A135" s="65">
        <f t="shared" si="35"/>
        <v>41061</v>
      </c>
      <c r="B135" s="66">
        <f>'Inputs-Summary'!$B$7</f>
        <v>3017157.2166295233</v>
      </c>
      <c r="C135" s="75"/>
      <c r="D135" s="67">
        <f t="shared" si="26"/>
        <v>3017157.2166295233</v>
      </c>
      <c r="E135" s="56">
        <f t="shared" si="27"/>
        <v>0</v>
      </c>
      <c r="F135" s="56">
        <f t="shared" ca="1" si="28"/>
        <v>0</v>
      </c>
      <c r="G135" s="68">
        <f>VLOOKUP($A135,[0]!Table,MATCH(G$4,[0]!Curves,0))</f>
        <v>4.0659999999999998</v>
      </c>
      <c r="H135" s="69">
        <f t="shared" si="42"/>
        <v>4.0659999999999998</v>
      </c>
      <c r="I135" s="68">
        <f>'Inputs-Summary'!$B$16</f>
        <v>1.85</v>
      </c>
      <c r="J135" s="68">
        <f>VLOOKUP($A135,[0]!Table,MATCH(J$4,[0]!Curves,0))</f>
        <v>0</v>
      </c>
      <c r="K135" s="69">
        <f t="shared" si="36"/>
        <v>0</v>
      </c>
      <c r="L135" s="87">
        <f t="shared" si="47"/>
        <v>0</v>
      </c>
      <c r="M135" s="68">
        <f>VLOOKUP($A135,[0]!Table,MATCH(M$4,[0]!Curves,0))</f>
        <v>2.5000000000000001E-3</v>
      </c>
      <c r="N135" s="69">
        <f t="shared" si="37"/>
        <v>2.5000000000000001E-3</v>
      </c>
      <c r="O135" s="87">
        <f t="shared" si="48"/>
        <v>2.5000000000000001E-3</v>
      </c>
      <c r="P135" s="60"/>
      <c r="Q135" s="87">
        <f t="shared" si="38"/>
        <v>4.0659999999999998</v>
      </c>
      <c r="R135" s="87">
        <f t="shared" si="39"/>
        <v>4.0659999999999998</v>
      </c>
      <c r="S135" s="87">
        <f t="shared" si="40"/>
        <v>1.85</v>
      </c>
      <c r="T135" s="70"/>
      <c r="U135" s="22">
        <f t="shared" si="29"/>
        <v>30</v>
      </c>
      <c r="V135" s="71">
        <f t="shared" si="30"/>
        <v>41061</v>
      </c>
      <c r="W135" s="22">
        <f t="shared" ca="1" si="31"/>
        <v>3997</v>
      </c>
      <c r="X135" s="68">
        <f>VLOOKUP($A135,[0]!Table,MATCH(X$4,[0]!Curves,0))</f>
        <v>6.2780747900055694E-2</v>
      </c>
      <c r="Y135" s="72">
        <f t="shared" ca="1" si="32"/>
        <v>0.50841401895370919</v>
      </c>
      <c r="Z135" s="22">
        <f t="shared" si="33"/>
        <v>0</v>
      </c>
      <c r="AA135" s="22">
        <f t="shared" si="34"/>
        <v>0</v>
      </c>
      <c r="AC135" s="62">
        <f t="shared" ca="1" si="41"/>
        <v>0</v>
      </c>
      <c r="AD135" s="73"/>
      <c r="AE135" s="74"/>
    </row>
    <row r="136" spans="1:31">
      <c r="A136" s="65">
        <f t="shared" si="35"/>
        <v>41091</v>
      </c>
      <c r="B136" s="66">
        <f>'Inputs-Summary'!$B$7</f>
        <v>3017157.2166295233</v>
      </c>
      <c r="C136" s="75"/>
      <c r="D136" s="67">
        <f t="shared" si="26"/>
        <v>3017157.2166295233</v>
      </c>
      <c r="E136" s="56">
        <f t="shared" si="27"/>
        <v>0</v>
      </c>
      <c r="F136" s="56">
        <f t="shared" ca="1" si="28"/>
        <v>0</v>
      </c>
      <c r="G136" s="68">
        <f>VLOOKUP($A136,[0]!Table,MATCH(G$4,[0]!Curves,0))</f>
        <v>4.1109999999999998</v>
      </c>
      <c r="H136" s="69">
        <f t="shared" si="42"/>
        <v>4.1109999999999998</v>
      </c>
      <c r="I136" s="68">
        <f>'Inputs-Summary'!$B$16</f>
        <v>1.85</v>
      </c>
      <c r="J136" s="68">
        <f>VLOOKUP($A136,[0]!Table,MATCH(J$4,[0]!Curves,0))</f>
        <v>0</v>
      </c>
      <c r="K136" s="69">
        <f t="shared" si="36"/>
        <v>0</v>
      </c>
      <c r="L136" s="87">
        <f t="shared" si="47"/>
        <v>0</v>
      </c>
      <c r="M136" s="68">
        <f>VLOOKUP($A136,[0]!Table,MATCH(M$4,[0]!Curves,0))</f>
        <v>2.5000000000000001E-3</v>
      </c>
      <c r="N136" s="69">
        <f t="shared" si="37"/>
        <v>2.5000000000000001E-3</v>
      </c>
      <c r="O136" s="87">
        <f t="shared" si="48"/>
        <v>2.5000000000000001E-3</v>
      </c>
      <c r="P136" s="60"/>
      <c r="Q136" s="87">
        <f t="shared" si="38"/>
        <v>4.1109999999999998</v>
      </c>
      <c r="R136" s="87">
        <f t="shared" si="39"/>
        <v>4.1109999999999998</v>
      </c>
      <c r="S136" s="87">
        <f t="shared" si="40"/>
        <v>1.85</v>
      </c>
      <c r="T136" s="70"/>
      <c r="U136" s="22">
        <f t="shared" si="29"/>
        <v>31</v>
      </c>
      <c r="V136" s="71">
        <f t="shared" si="30"/>
        <v>41091</v>
      </c>
      <c r="W136" s="22">
        <f t="shared" ca="1" si="31"/>
        <v>4027</v>
      </c>
      <c r="X136" s="68">
        <f>VLOOKUP($A136,[0]!Table,MATCH(X$4,[0]!Curves,0))</f>
        <v>6.2820550642948003E-2</v>
      </c>
      <c r="Y136" s="72">
        <f t="shared" ca="1" si="32"/>
        <v>0.50562403732312111</v>
      </c>
      <c r="Z136" s="22">
        <f t="shared" si="33"/>
        <v>0</v>
      </c>
      <c r="AA136" s="22">
        <f t="shared" si="34"/>
        <v>0</v>
      </c>
      <c r="AC136" s="62">
        <f t="shared" ca="1" si="41"/>
        <v>0</v>
      </c>
      <c r="AD136" s="73"/>
      <c r="AE136" s="74"/>
    </row>
    <row r="137" spans="1:31">
      <c r="A137" s="65">
        <f t="shared" si="35"/>
        <v>41122</v>
      </c>
      <c r="B137" s="66">
        <f>'Inputs-Summary'!$B$7</f>
        <v>3017157.2166295233</v>
      </c>
      <c r="C137" s="75"/>
      <c r="D137" s="67">
        <f t="shared" si="26"/>
        <v>3017157.2166295233</v>
      </c>
      <c r="E137" s="56">
        <f t="shared" si="27"/>
        <v>0</v>
      </c>
      <c r="F137" s="56">
        <f t="shared" ca="1" si="28"/>
        <v>0</v>
      </c>
      <c r="G137" s="68">
        <f>VLOOKUP($A137,[0]!Table,MATCH(G$4,[0]!Curves,0))</f>
        <v>4.1589999999999998</v>
      </c>
      <c r="H137" s="69">
        <f t="shared" si="42"/>
        <v>4.1589999999999998</v>
      </c>
      <c r="I137" s="68">
        <f>'Inputs-Summary'!$B$16</f>
        <v>1.85</v>
      </c>
      <c r="J137" s="68">
        <f>VLOOKUP($A137,[0]!Table,MATCH(J$4,[0]!Curves,0))</f>
        <v>0</v>
      </c>
      <c r="K137" s="69">
        <f t="shared" si="36"/>
        <v>0</v>
      </c>
      <c r="L137" s="87">
        <f t="shared" si="47"/>
        <v>0</v>
      </c>
      <c r="M137" s="68">
        <f>VLOOKUP($A137,[0]!Table,MATCH(M$4,[0]!Curves,0))</f>
        <v>2.5000000000000001E-3</v>
      </c>
      <c r="N137" s="69">
        <f t="shared" si="37"/>
        <v>2.5000000000000001E-3</v>
      </c>
      <c r="O137" s="87">
        <f t="shared" si="48"/>
        <v>2.5000000000000001E-3</v>
      </c>
      <c r="P137" s="60"/>
      <c r="Q137" s="87">
        <f t="shared" si="38"/>
        <v>4.1589999999999998</v>
      </c>
      <c r="R137" s="87">
        <f t="shared" si="39"/>
        <v>4.1589999999999998</v>
      </c>
      <c r="S137" s="87">
        <f t="shared" si="40"/>
        <v>1.85</v>
      </c>
      <c r="T137" s="70"/>
      <c r="U137" s="22">
        <f t="shared" si="29"/>
        <v>31</v>
      </c>
      <c r="V137" s="71">
        <f t="shared" si="30"/>
        <v>41122</v>
      </c>
      <c r="W137" s="22">
        <f t="shared" ca="1" si="31"/>
        <v>4058</v>
      </c>
      <c r="X137" s="68">
        <f>VLOOKUP($A137,[0]!Table,MATCH(X$4,[0]!Curves,0))</f>
        <v>6.2861680144489007E-2</v>
      </c>
      <c r="Y137" s="72">
        <f t="shared" ca="1" si="32"/>
        <v>0.50275379577815027</v>
      </c>
      <c r="Z137" s="22">
        <f t="shared" si="33"/>
        <v>0</v>
      </c>
      <c r="AA137" s="22">
        <f t="shared" si="34"/>
        <v>0</v>
      </c>
      <c r="AC137" s="62">
        <f t="shared" ca="1" si="41"/>
        <v>0</v>
      </c>
      <c r="AD137" s="73"/>
      <c r="AE137" s="74"/>
    </row>
    <row r="138" spans="1:31">
      <c r="A138" s="65">
        <f t="shared" si="35"/>
        <v>41153</v>
      </c>
      <c r="B138" s="66">
        <f>'Inputs-Summary'!$B$7</f>
        <v>3017157.2166295233</v>
      </c>
      <c r="C138" s="75"/>
      <c r="D138" s="67">
        <f t="shared" ref="D138:D201" si="49">B138+C138</f>
        <v>3017157.2166295233</v>
      </c>
      <c r="E138" s="56">
        <f t="shared" ref="E138:E201" si="50">IF(Z138=0,0,IF(AND(Z138=1,$H$3=1),D138*U138,IF($H$3=2,D138,"N/A")))</f>
        <v>0</v>
      </c>
      <c r="F138" s="56">
        <f t="shared" ref="F138:F201" ca="1" si="51">E138*Y138</f>
        <v>0</v>
      </c>
      <c r="G138" s="68">
        <f>VLOOKUP($A138,[0]!Table,MATCH(G$4,[0]!Curves,0))</f>
        <v>4.173</v>
      </c>
      <c r="H138" s="69">
        <f t="shared" si="42"/>
        <v>4.173</v>
      </c>
      <c r="I138" s="68">
        <f>'Inputs-Summary'!$B$16</f>
        <v>1.85</v>
      </c>
      <c r="J138" s="68">
        <f>VLOOKUP($A138,[0]!Table,MATCH(J$4,[0]!Curves,0))</f>
        <v>0</v>
      </c>
      <c r="K138" s="69">
        <f t="shared" si="36"/>
        <v>0</v>
      </c>
      <c r="L138" s="87">
        <f t="shared" si="47"/>
        <v>0</v>
      </c>
      <c r="M138" s="68">
        <f>VLOOKUP($A138,[0]!Table,MATCH(M$4,[0]!Curves,0))</f>
        <v>2.5000000000000001E-3</v>
      </c>
      <c r="N138" s="69">
        <f t="shared" si="37"/>
        <v>2.5000000000000001E-3</v>
      </c>
      <c r="O138" s="87">
        <f t="shared" si="48"/>
        <v>2.5000000000000001E-3</v>
      </c>
      <c r="P138" s="60"/>
      <c r="Q138" s="87">
        <f t="shared" si="38"/>
        <v>4.173</v>
      </c>
      <c r="R138" s="87">
        <f t="shared" si="39"/>
        <v>4.173</v>
      </c>
      <c r="S138" s="87">
        <f t="shared" si="40"/>
        <v>1.85</v>
      </c>
      <c r="T138" s="70"/>
      <c r="U138" s="22">
        <f t="shared" ref="U138:U201" si="52">A139-A138</f>
        <v>30</v>
      </c>
      <c r="V138" s="71">
        <f t="shared" ref="V138:V201" si="53">CHOOSE(F$3,A139+24,A138)</f>
        <v>41153</v>
      </c>
      <c r="W138" s="22">
        <f t="shared" ref="W138:W201" ca="1" si="54">V138-C$3</f>
        <v>4089</v>
      </c>
      <c r="X138" s="68">
        <f>VLOOKUP($A138,[0]!Table,MATCH(X$4,[0]!Curves,0))</f>
        <v>6.2902809646590896E-2</v>
      </c>
      <c r="Y138" s="72">
        <f t="shared" ref="Y138:Y201" ca="1" si="55">1/(1+CHOOSE(F$3,(X139+($K$3/10000))/2,(X138+($K$3/10000))/2))^(2*W138/365.25)</f>
        <v>0.49989646821565453</v>
      </c>
      <c r="Z138" s="22">
        <f t="shared" ref="Z138:Z201" si="56">IF(AND(mthbeg&lt;=A138,mthend&gt;=A138),1,0)</f>
        <v>0</v>
      </c>
      <c r="AA138" s="22">
        <f t="shared" ref="AA138:AA201" si="57">U138*Z138</f>
        <v>0</v>
      </c>
      <c r="AC138" s="62">
        <f t="shared" ca="1" si="41"/>
        <v>0</v>
      </c>
      <c r="AD138" s="73"/>
      <c r="AE138" s="74"/>
    </row>
    <row r="139" spans="1:31">
      <c r="A139" s="65">
        <f t="shared" ref="A139:A202" si="58">EDATE(A138,1)</f>
        <v>41183</v>
      </c>
      <c r="B139" s="66">
        <f>'Inputs-Summary'!$B$7</f>
        <v>3017157.2166295233</v>
      </c>
      <c r="C139" s="75"/>
      <c r="D139" s="67">
        <f t="shared" si="49"/>
        <v>3017157.2166295233</v>
      </c>
      <c r="E139" s="56">
        <f t="shared" si="50"/>
        <v>0</v>
      </c>
      <c r="F139" s="56">
        <f t="shared" ca="1" si="51"/>
        <v>0</v>
      </c>
      <c r="G139" s="68">
        <f>VLOOKUP($A139,[0]!Table,MATCH(G$4,[0]!Curves,0))</f>
        <v>4.2010000000000005</v>
      </c>
      <c r="H139" s="69">
        <f t="shared" si="42"/>
        <v>4.2010000000000005</v>
      </c>
      <c r="I139" s="68">
        <f>'Inputs-Summary'!$B$16</f>
        <v>1.85</v>
      </c>
      <c r="J139" s="68">
        <f>VLOOKUP($A139,[0]!Table,MATCH(J$4,[0]!Curves,0))</f>
        <v>0</v>
      </c>
      <c r="K139" s="69">
        <f t="shared" ref="K139:K202" si="59">J139+$K$7</f>
        <v>0</v>
      </c>
      <c r="L139" s="87">
        <f t="shared" si="47"/>
        <v>0</v>
      </c>
      <c r="M139" s="68">
        <f>VLOOKUP($A139,[0]!Table,MATCH(M$4,[0]!Curves,0))</f>
        <v>2.5000000000000001E-3</v>
      </c>
      <c r="N139" s="69">
        <f t="shared" ref="N139:N202" si="60">M139+$N$7</f>
        <v>2.5000000000000001E-3</v>
      </c>
      <c r="O139" s="87">
        <f t="shared" si="48"/>
        <v>2.5000000000000001E-3</v>
      </c>
      <c r="P139" s="60"/>
      <c r="Q139" s="87">
        <f t="shared" ref="Q139:Q202" si="61">IF($F$3=1,M139+J139+G139,J139+G139)</f>
        <v>4.2010000000000005</v>
      </c>
      <c r="R139" s="87">
        <f t="shared" ref="R139:R202" si="62">IF($F$3=1,N139+K139+H139,K139+H139)</f>
        <v>4.2010000000000005</v>
      </c>
      <c r="S139" s="87">
        <f t="shared" ref="S139:S202" si="63">IF($F$3=1,O139+L139+I139,L139+I139)</f>
        <v>1.85</v>
      </c>
      <c r="T139" s="70"/>
      <c r="U139" s="22">
        <f t="shared" si="52"/>
        <v>31</v>
      </c>
      <c r="V139" s="71">
        <f t="shared" si="53"/>
        <v>41183</v>
      </c>
      <c r="W139" s="22">
        <f t="shared" ca="1" si="54"/>
        <v>4119</v>
      </c>
      <c r="X139" s="68">
        <f>VLOOKUP($A139,[0]!Table,MATCH(X$4,[0]!Curves,0))</f>
        <v>6.2942612391095207E-2</v>
      </c>
      <c r="Y139" s="72">
        <f t="shared" ca="1" si="55"/>
        <v>0.49714357558930311</v>
      </c>
      <c r="Z139" s="22">
        <f t="shared" si="56"/>
        <v>0</v>
      </c>
      <c r="AA139" s="22">
        <f t="shared" si="57"/>
        <v>0</v>
      </c>
      <c r="AC139" s="62">
        <f t="shared" ref="AC139:AC202" ca="1" si="64">F139*(H139-I139)</f>
        <v>0</v>
      </c>
      <c r="AD139" s="73"/>
      <c r="AE139" s="74"/>
    </row>
    <row r="140" spans="1:31">
      <c r="A140" s="65">
        <f t="shared" si="58"/>
        <v>41214</v>
      </c>
      <c r="B140" s="66">
        <f>'Inputs-Summary'!$B$7</f>
        <v>3017157.2166295233</v>
      </c>
      <c r="C140" s="75"/>
      <c r="D140" s="67">
        <f t="shared" si="49"/>
        <v>3017157.2166295233</v>
      </c>
      <c r="E140" s="56">
        <f t="shared" si="50"/>
        <v>0</v>
      </c>
      <c r="F140" s="56">
        <f t="shared" ca="1" si="51"/>
        <v>0</v>
      </c>
      <c r="G140" s="68">
        <f>VLOOKUP($A140,[0]!Table,MATCH(G$4,[0]!Curves,0))</f>
        <v>4.3360000000000003</v>
      </c>
      <c r="H140" s="69">
        <f t="shared" ref="H140:H203" si="65">G140+$H$7</f>
        <v>4.3360000000000003</v>
      </c>
      <c r="I140" s="68">
        <f>'Inputs-Summary'!$B$16</f>
        <v>1.85</v>
      </c>
      <c r="J140" s="68">
        <f>VLOOKUP($A140,[0]!Table,MATCH(J$4,[0]!Curves,0))</f>
        <v>0</v>
      </c>
      <c r="K140" s="69">
        <f t="shared" si="59"/>
        <v>0</v>
      </c>
      <c r="L140" s="87">
        <f t="shared" si="47"/>
        <v>0</v>
      </c>
      <c r="M140" s="68">
        <f>VLOOKUP($A140,[0]!Table,MATCH(M$4,[0]!Curves,0))</f>
        <v>2.5000000000000001E-3</v>
      </c>
      <c r="N140" s="69">
        <f t="shared" si="60"/>
        <v>2.5000000000000001E-3</v>
      </c>
      <c r="O140" s="87">
        <f t="shared" si="48"/>
        <v>2.5000000000000001E-3</v>
      </c>
      <c r="P140" s="60"/>
      <c r="Q140" s="87">
        <f t="shared" si="61"/>
        <v>4.3360000000000003</v>
      </c>
      <c r="R140" s="87">
        <f t="shared" si="62"/>
        <v>4.3360000000000003</v>
      </c>
      <c r="S140" s="87">
        <f t="shared" si="63"/>
        <v>1.85</v>
      </c>
      <c r="T140" s="70"/>
      <c r="U140" s="22">
        <f t="shared" si="52"/>
        <v>30</v>
      </c>
      <c r="V140" s="71">
        <f t="shared" si="53"/>
        <v>41214</v>
      </c>
      <c r="W140" s="22">
        <f t="shared" ca="1" si="54"/>
        <v>4150</v>
      </c>
      <c r="X140" s="68">
        <f>VLOOKUP($A140,[0]!Table,MATCH(X$4,[0]!Curves,0))</f>
        <v>6.2983741894302003E-2</v>
      </c>
      <c r="Y140" s="72">
        <f t="shared" ca="1" si="55"/>
        <v>0.49431155781796254</v>
      </c>
      <c r="Z140" s="22">
        <f t="shared" si="56"/>
        <v>0</v>
      </c>
      <c r="AA140" s="22">
        <f t="shared" si="57"/>
        <v>0</v>
      </c>
      <c r="AC140" s="62">
        <f t="shared" ca="1" si="64"/>
        <v>0</v>
      </c>
      <c r="AD140" s="73"/>
      <c r="AE140" s="74"/>
    </row>
    <row r="141" spans="1:31">
      <c r="A141" s="65">
        <f t="shared" si="58"/>
        <v>41244</v>
      </c>
      <c r="B141" s="66">
        <f>'Inputs-Summary'!$B$7</f>
        <v>3017157.2166295233</v>
      </c>
      <c r="C141" s="75"/>
      <c r="D141" s="67">
        <f t="shared" si="49"/>
        <v>3017157.2166295233</v>
      </c>
      <c r="E141" s="56">
        <f t="shared" si="50"/>
        <v>0</v>
      </c>
      <c r="F141" s="56">
        <f t="shared" ca="1" si="51"/>
        <v>0</v>
      </c>
      <c r="G141" s="68">
        <f>VLOOKUP($A141,[0]!Table,MATCH(G$4,[0]!Curves,0))</f>
        <v>4.4710000000000001</v>
      </c>
      <c r="H141" s="69">
        <f t="shared" si="65"/>
        <v>4.4710000000000001</v>
      </c>
      <c r="I141" s="68">
        <f>'Inputs-Summary'!$B$16</f>
        <v>1.85</v>
      </c>
      <c r="J141" s="68">
        <f>VLOOKUP($A141,[0]!Table,MATCH(J$4,[0]!Curves,0))</f>
        <v>0</v>
      </c>
      <c r="K141" s="69">
        <f t="shared" si="59"/>
        <v>0</v>
      </c>
      <c r="L141" s="87">
        <f t="shared" si="47"/>
        <v>0</v>
      </c>
      <c r="M141" s="68">
        <f>VLOOKUP($A141,[0]!Table,MATCH(M$4,[0]!Curves,0))</f>
        <v>2.5000000000000001E-3</v>
      </c>
      <c r="N141" s="69">
        <f t="shared" si="60"/>
        <v>2.5000000000000001E-3</v>
      </c>
      <c r="O141" s="87">
        <f t="shared" si="48"/>
        <v>2.5000000000000001E-3</v>
      </c>
      <c r="P141" s="60"/>
      <c r="Q141" s="87">
        <f t="shared" si="61"/>
        <v>4.4710000000000001</v>
      </c>
      <c r="R141" s="87">
        <f t="shared" si="62"/>
        <v>4.4710000000000001</v>
      </c>
      <c r="S141" s="87">
        <f t="shared" si="63"/>
        <v>1.85</v>
      </c>
      <c r="T141" s="70"/>
      <c r="U141" s="22">
        <f t="shared" si="52"/>
        <v>31</v>
      </c>
      <c r="V141" s="71">
        <f t="shared" si="53"/>
        <v>41244</v>
      </c>
      <c r="W141" s="22">
        <f t="shared" ca="1" si="54"/>
        <v>4180</v>
      </c>
      <c r="X141" s="68">
        <f>VLOOKUP($A141,[0]!Table,MATCH(X$4,[0]!Curves,0))</f>
        <v>6.3023544639875195E-2</v>
      </c>
      <c r="Y141" s="72">
        <f t="shared" ca="1" si="55"/>
        <v>0.49158309321207355</v>
      </c>
      <c r="Z141" s="22">
        <f t="shared" si="56"/>
        <v>0</v>
      </c>
      <c r="AA141" s="22">
        <f t="shared" si="57"/>
        <v>0</v>
      </c>
      <c r="AC141" s="62">
        <f t="shared" ca="1" si="64"/>
        <v>0</v>
      </c>
      <c r="AD141" s="73"/>
      <c r="AE141" s="74"/>
    </row>
    <row r="142" spans="1:31">
      <c r="A142" s="65">
        <f t="shared" si="58"/>
        <v>41275</v>
      </c>
      <c r="B142" s="66">
        <f>'Inputs-Summary'!$B$7</f>
        <v>3017157.2166295233</v>
      </c>
      <c r="C142" s="75"/>
      <c r="D142" s="67">
        <f t="shared" si="49"/>
        <v>3017157.2166295233</v>
      </c>
      <c r="E142" s="56">
        <f t="shared" si="50"/>
        <v>0</v>
      </c>
      <c r="F142" s="56">
        <f t="shared" ca="1" si="51"/>
        <v>0</v>
      </c>
      <c r="G142" s="68">
        <f>VLOOKUP($A142,[0]!Table,MATCH(G$4,[0]!Curves,0))</f>
        <v>4.5860000000000003</v>
      </c>
      <c r="H142" s="69">
        <f t="shared" si="65"/>
        <v>4.5860000000000003</v>
      </c>
      <c r="I142" s="68">
        <f>'Inputs-Summary'!$B$16</f>
        <v>1.85</v>
      </c>
      <c r="J142" s="68">
        <f>VLOOKUP($A142,[0]!Table,MATCH(J$4,[0]!Curves,0))</f>
        <v>0</v>
      </c>
      <c r="K142" s="69">
        <f t="shared" si="59"/>
        <v>0</v>
      </c>
      <c r="L142" s="87">
        <f t="shared" si="47"/>
        <v>0</v>
      </c>
      <c r="M142" s="68">
        <f>VLOOKUP($A142,[0]!Table,MATCH(M$4,[0]!Curves,0))</f>
        <v>2.5000000000000001E-3</v>
      </c>
      <c r="N142" s="69">
        <f t="shared" si="60"/>
        <v>2.5000000000000001E-3</v>
      </c>
      <c r="O142" s="87">
        <f t="shared" si="48"/>
        <v>2.5000000000000001E-3</v>
      </c>
      <c r="P142" s="60"/>
      <c r="Q142" s="87">
        <f t="shared" si="61"/>
        <v>4.5860000000000003</v>
      </c>
      <c r="R142" s="87">
        <f t="shared" si="62"/>
        <v>4.5860000000000003</v>
      </c>
      <c r="S142" s="87">
        <f t="shared" si="63"/>
        <v>1.85</v>
      </c>
      <c r="T142" s="70"/>
      <c r="U142" s="22">
        <f t="shared" si="52"/>
        <v>31</v>
      </c>
      <c r="V142" s="71">
        <f t="shared" si="53"/>
        <v>41275</v>
      </c>
      <c r="W142" s="22">
        <f t="shared" ca="1" si="54"/>
        <v>4211</v>
      </c>
      <c r="X142" s="68">
        <f>VLOOKUP($A142,[0]!Table,MATCH(X$4,[0]!Curves,0))</f>
        <v>6.3064674144186497E-2</v>
      </c>
      <c r="Y142" s="72">
        <f t="shared" ca="1" si="55"/>
        <v>0.488776250105528</v>
      </c>
      <c r="Z142" s="22">
        <f t="shared" si="56"/>
        <v>0</v>
      </c>
      <c r="AA142" s="22">
        <f t="shared" si="57"/>
        <v>0</v>
      </c>
      <c r="AC142" s="62">
        <f t="shared" ca="1" si="64"/>
        <v>0</v>
      </c>
      <c r="AD142" s="73"/>
      <c r="AE142" s="74"/>
    </row>
    <row r="143" spans="1:31">
      <c r="A143" s="65">
        <f t="shared" si="58"/>
        <v>41306</v>
      </c>
      <c r="B143" s="66">
        <f>'Inputs-Summary'!$B$7</f>
        <v>3017157.2166295233</v>
      </c>
      <c r="C143" s="75"/>
      <c r="D143" s="67">
        <f t="shared" si="49"/>
        <v>3017157.2166295233</v>
      </c>
      <c r="E143" s="56">
        <f t="shared" si="50"/>
        <v>0</v>
      </c>
      <c r="F143" s="56">
        <f t="shared" ca="1" si="51"/>
        <v>0</v>
      </c>
      <c r="G143" s="68">
        <f>VLOOKUP($A143,[0]!Table,MATCH(G$4,[0]!Curves,0))</f>
        <v>4.468</v>
      </c>
      <c r="H143" s="69">
        <f t="shared" si="65"/>
        <v>4.468</v>
      </c>
      <c r="I143" s="68">
        <f>'Inputs-Summary'!$B$16</f>
        <v>1.85</v>
      </c>
      <c r="J143" s="68">
        <f>VLOOKUP($A143,[0]!Table,MATCH(J$4,[0]!Curves,0))</f>
        <v>0</v>
      </c>
      <c r="K143" s="69">
        <f t="shared" si="59"/>
        <v>0</v>
      </c>
      <c r="L143" s="87">
        <f t="shared" si="47"/>
        <v>0</v>
      </c>
      <c r="M143" s="68">
        <f>VLOOKUP($A143,[0]!Table,MATCH(M$4,[0]!Curves,0))</f>
        <v>2.5000000000000001E-3</v>
      </c>
      <c r="N143" s="69">
        <f t="shared" si="60"/>
        <v>2.5000000000000001E-3</v>
      </c>
      <c r="O143" s="87">
        <f t="shared" si="48"/>
        <v>2.5000000000000001E-3</v>
      </c>
      <c r="P143" s="60"/>
      <c r="Q143" s="87">
        <f t="shared" si="61"/>
        <v>4.468</v>
      </c>
      <c r="R143" s="87">
        <f t="shared" si="62"/>
        <v>4.468</v>
      </c>
      <c r="S143" s="87">
        <f t="shared" si="63"/>
        <v>1.85</v>
      </c>
      <c r="T143" s="70"/>
      <c r="U143" s="22">
        <f t="shared" si="52"/>
        <v>28</v>
      </c>
      <c r="V143" s="71">
        <f t="shared" si="53"/>
        <v>41306</v>
      </c>
      <c r="W143" s="22">
        <f t="shared" ca="1" si="54"/>
        <v>4242</v>
      </c>
      <c r="X143" s="68">
        <f>VLOOKUP($A143,[0]!Table,MATCH(X$4,[0]!Curves,0))</f>
        <v>6.3105803649058601E-2</v>
      </c>
      <c r="Y143" s="72">
        <f t="shared" ca="1" si="55"/>
        <v>0.48598214874641477</v>
      </c>
      <c r="Z143" s="22">
        <f t="shared" si="56"/>
        <v>0</v>
      </c>
      <c r="AA143" s="22">
        <f t="shared" si="57"/>
        <v>0</v>
      </c>
      <c r="AC143" s="62">
        <f t="shared" ca="1" si="64"/>
        <v>0</v>
      </c>
      <c r="AD143" s="73"/>
      <c r="AE143" s="74"/>
    </row>
    <row r="144" spans="1:31">
      <c r="A144" s="65">
        <f t="shared" si="58"/>
        <v>41334</v>
      </c>
      <c r="B144" s="66">
        <f>'Inputs-Summary'!$B$7</f>
        <v>3017157.2166295233</v>
      </c>
      <c r="C144" s="75"/>
      <c r="D144" s="67">
        <f t="shared" si="49"/>
        <v>3017157.2166295233</v>
      </c>
      <c r="E144" s="56">
        <f t="shared" si="50"/>
        <v>0</v>
      </c>
      <c r="F144" s="56">
        <f t="shared" ca="1" si="51"/>
        <v>0</v>
      </c>
      <c r="G144" s="68">
        <f>VLOOKUP($A144,[0]!Table,MATCH(G$4,[0]!Curves,0))</f>
        <v>4.335</v>
      </c>
      <c r="H144" s="69">
        <f t="shared" si="65"/>
        <v>4.335</v>
      </c>
      <c r="I144" s="68">
        <f>'Inputs-Summary'!$B$16</f>
        <v>1.85</v>
      </c>
      <c r="J144" s="68">
        <f>VLOOKUP($A144,[0]!Table,MATCH(J$4,[0]!Curves,0))</f>
        <v>0</v>
      </c>
      <c r="K144" s="69">
        <f t="shared" si="59"/>
        <v>0</v>
      </c>
      <c r="L144" s="87">
        <f t="shared" si="47"/>
        <v>0</v>
      </c>
      <c r="M144" s="68">
        <f>VLOOKUP($A144,[0]!Table,MATCH(M$4,[0]!Curves,0))</f>
        <v>2.5000000000000001E-3</v>
      </c>
      <c r="N144" s="69">
        <f t="shared" si="60"/>
        <v>2.5000000000000001E-3</v>
      </c>
      <c r="O144" s="87">
        <f t="shared" si="48"/>
        <v>2.5000000000000001E-3</v>
      </c>
      <c r="P144" s="60"/>
      <c r="Q144" s="87">
        <f t="shared" si="61"/>
        <v>4.335</v>
      </c>
      <c r="R144" s="87">
        <f t="shared" si="62"/>
        <v>4.335</v>
      </c>
      <c r="S144" s="87">
        <f t="shared" si="63"/>
        <v>1.85</v>
      </c>
      <c r="T144" s="70"/>
      <c r="U144" s="22">
        <f t="shared" si="52"/>
        <v>31</v>
      </c>
      <c r="V144" s="71">
        <f t="shared" si="53"/>
        <v>41334</v>
      </c>
      <c r="W144" s="22">
        <f t="shared" ca="1" si="54"/>
        <v>4270</v>
      </c>
      <c r="X144" s="68">
        <f>VLOOKUP($A144,[0]!Table,MATCH(X$4,[0]!Curves,0))</f>
        <v>6.3142952879748498E-2</v>
      </c>
      <c r="Y144" s="72">
        <f t="shared" ca="1" si="55"/>
        <v>0.4834693669200133</v>
      </c>
      <c r="Z144" s="22">
        <f t="shared" si="56"/>
        <v>0</v>
      </c>
      <c r="AA144" s="22">
        <f t="shared" si="57"/>
        <v>0</v>
      </c>
      <c r="AC144" s="62">
        <f t="shared" ca="1" si="64"/>
        <v>0</v>
      </c>
      <c r="AD144" s="73"/>
      <c r="AE144" s="74"/>
    </row>
    <row r="145" spans="1:31">
      <c r="A145" s="65">
        <f t="shared" si="58"/>
        <v>41365</v>
      </c>
      <c r="B145" s="66">
        <f>'Inputs-Summary'!$B$7</f>
        <v>3017157.2166295233</v>
      </c>
      <c r="C145" s="75"/>
      <c r="D145" s="67">
        <f t="shared" si="49"/>
        <v>3017157.2166295233</v>
      </c>
      <c r="E145" s="56">
        <f t="shared" si="50"/>
        <v>0</v>
      </c>
      <c r="F145" s="56">
        <f t="shared" ca="1" si="51"/>
        <v>0</v>
      </c>
      <c r="G145" s="68">
        <f>VLOOKUP($A145,[0]!Table,MATCH(G$4,[0]!Curves,0))</f>
        <v>4.12</v>
      </c>
      <c r="H145" s="69">
        <f t="shared" si="65"/>
        <v>4.12</v>
      </c>
      <c r="I145" s="68">
        <f>'Inputs-Summary'!$B$16</f>
        <v>1.85</v>
      </c>
      <c r="J145" s="68">
        <f>VLOOKUP($A145,[0]!Table,MATCH(J$4,[0]!Curves,0))</f>
        <v>0</v>
      </c>
      <c r="K145" s="69">
        <f t="shared" si="59"/>
        <v>0</v>
      </c>
      <c r="L145" s="87">
        <f t="shared" si="47"/>
        <v>0</v>
      </c>
      <c r="M145" s="68">
        <f>VLOOKUP($A145,[0]!Table,MATCH(M$4,[0]!Curves,0))</f>
        <v>2.5000000000000001E-3</v>
      </c>
      <c r="N145" s="69">
        <f t="shared" si="60"/>
        <v>2.5000000000000001E-3</v>
      </c>
      <c r="O145" s="87">
        <f t="shared" si="48"/>
        <v>2.5000000000000001E-3</v>
      </c>
      <c r="P145" s="60"/>
      <c r="Q145" s="87">
        <f t="shared" si="61"/>
        <v>4.12</v>
      </c>
      <c r="R145" s="87">
        <f t="shared" si="62"/>
        <v>4.12</v>
      </c>
      <c r="S145" s="87">
        <f t="shared" si="63"/>
        <v>1.85</v>
      </c>
      <c r="T145" s="70"/>
      <c r="U145" s="22">
        <f t="shared" si="52"/>
        <v>30</v>
      </c>
      <c r="V145" s="71">
        <f t="shared" si="53"/>
        <v>41365</v>
      </c>
      <c r="W145" s="22">
        <f t="shared" ca="1" si="54"/>
        <v>4301</v>
      </c>
      <c r="X145" s="68">
        <f>VLOOKUP($A145,[0]!Table,MATCH(X$4,[0]!Curves,0))</f>
        <v>6.3184082385689108E-2</v>
      </c>
      <c r="Y145" s="72">
        <f t="shared" ca="1" si="55"/>
        <v>0.48069941902288099</v>
      </c>
      <c r="Z145" s="22">
        <f t="shared" si="56"/>
        <v>0</v>
      </c>
      <c r="AA145" s="22">
        <f t="shared" si="57"/>
        <v>0</v>
      </c>
      <c r="AC145" s="62">
        <f t="shared" ca="1" si="64"/>
        <v>0</v>
      </c>
      <c r="AD145" s="73"/>
      <c r="AE145" s="74"/>
    </row>
    <row r="146" spans="1:31">
      <c r="A146" s="65">
        <f t="shared" si="58"/>
        <v>41395</v>
      </c>
      <c r="B146" s="66">
        <f>'Inputs-Summary'!$B$7</f>
        <v>3017157.2166295233</v>
      </c>
      <c r="C146" s="75"/>
      <c r="D146" s="67">
        <f t="shared" si="49"/>
        <v>3017157.2166295233</v>
      </c>
      <c r="E146" s="56">
        <f t="shared" si="50"/>
        <v>0</v>
      </c>
      <c r="F146" s="56">
        <f t="shared" ca="1" si="51"/>
        <v>0</v>
      </c>
      <c r="G146" s="68">
        <f>VLOOKUP($A146,[0]!Table,MATCH(G$4,[0]!Curves,0))</f>
        <v>4.1100000000000003</v>
      </c>
      <c r="H146" s="69">
        <f t="shared" si="65"/>
        <v>4.1100000000000003</v>
      </c>
      <c r="I146" s="68">
        <f>'Inputs-Summary'!$B$16</f>
        <v>1.85</v>
      </c>
      <c r="J146" s="68">
        <f>VLOOKUP($A146,[0]!Table,MATCH(J$4,[0]!Curves,0))</f>
        <v>0</v>
      </c>
      <c r="K146" s="69">
        <f t="shared" si="59"/>
        <v>0</v>
      </c>
      <c r="L146" s="87">
        <f t="shared" si="47"/>
        <v>0</v>
      </c>
      <c r="M146" s="68">
        <f>VLOOKUP($A146,[0]!Table,MATCH(M$4,[0]!Curves,0))</f>
        <v>2.5000000000000001E-3</v>
      </c>
      <c r="N146" s="69">
        <f t="shared" si="60"/>
        <v>2.5000000000000001E-3</v>
      </c>
      <c r="O146" s="87">
        <f t="shared" si="48"/>
        <v>2.5000000000000001E-3</v>
      </c>
      <c r="P146" s="60"/>
      <c r="Q146" s="87">
        <f t="shared" si="61"/>
        <v>4.1100000000000003</v>
      </c>
      <c r="R146" s="87">
        <f t="shared" si="62"/>
        <v>4.1100000000000003</v>
      </c>
      <c r="S146" s="87">
        <f t="shared" si="63"/>
        <v>1.85</v>
      </c>
      <c r="T146" s="70"/>
      <c r="U146" s="22">
        <f t="shared" si="52"/>
        <v>31</v>
      </c>
      <c r="V146" s="71">
        <f t="shared" si="53"/>
        <v>41395</v>
      </c>
      <c r="W146" s="22">
        <f t="shared" ca="1" si="54"/>
        <v>4331</v>
      </c>
      <c r="X146" s="68">
        <f>VLOOKUP($A146,[0]!Table,MATCH(X$4,[0]!Curves,0))</f>
        <v>6.3223885133907295E-2</v>
      </c>
      <c r="Y146" s="72">
        <f t="shared" ca="1" si="55"/>
        <v>0.4780308593683591</v>
      </c>
      <c r="Z146" s="22">
        <f t="shared" si="56"/>
        <v>0</v>
      </c>
      <c r="AA146" s="22">
        <f t="shared" si="57"/>
        <v>0</v>
      </c>
      <c r="AC146" s="62">
        <f t="shared" ca="1" si="64"/>
        <v>0</v>
      </c>
      <c r="AD146" s="73"/>
      <c r="AE146" s="74"/>
    </row>
    <row r="147" spans="1:31">
      <c r="A147" s="65">
        <f t="shared" si="58"/>
        <v>41426</v>
      </c>
      <c r="B147" s="66">
        <f>'Inputs-Summary'!$B$7</f>
        <v>3017157.2166295233</v>
      </c>
      <c r="C147" s="75"/>
      <c r="D147" s="67">
        <f t="shared" si="49"/>
        <v>3017157.2166295233</v>
      </c>
      <c r="E147" s="56">
        <f t="shared" si="50"/>
        <v>0</v>
      </c>
      <c r="F147" s="56">
        <f t="shared" ca="1" si="51"/>
        <v>0</v>
      </c>
      <c r="G147" s="68">
        <f>VLOOKUP($A147,[0]!Table,MATCH(G$4,[0]!Curves,0))</f>
        <v>4.1459999999999999</v>
      </c>
      <c r="H147" s="69">
        <f t="shared" si="65"/>
        <v>4.1459999999999999</v>
      </c>
      <c r="I147" s="68">
        <f>'Inputs-Summary'!$B$16</f>
        <v>1.85</v>
      </c>
      <c r="J147" s="68">
        <f>VLOOKUP($A147,[0]!Table,MATCH(J$4,[0]!Curves,0))</f>
        <v>0</v>
      </c>
      <c r="K147" s="69">
        <f t="shared" si="59"/>
        <v>0</v>
      </c>
      <c r="L147" s="87">
        <f t="shared" si="47"/>
        <v>0</v>
      </c>
      <c r="M147" s="68">
        <f>VLOOKUP($A147,[0]!Table,MATCH(M$4,[0]!Curves,0))</f>
        <v>2.5000000000000001E-3</v>
      </c>
      <c r="N147" s="69">
        <f t="shared" si="60"/>
        <v>2.5000000000000001E-3</v>
      </c>
      <c r="O147" s="87">
        <f t="shared" si="48"/>
        <v>2.5000000000000001E-3</v>
      </c>
      <c r="P147" s="60"/>
      <c r="Q147" s="87">
        <f t="shared" si="61"/>
        <v>4.1459999999999999</v>
      </c>
      <c r="R147" s="87">
        <f t="shared" si="62"/>
        <v>4.1459999999999999</v>
      </c>
      <c r="S147" s="87">
        <f t="shared" si="63"/>
        <v>1.85</v>
      </c>
      <c r="T147" s="70"/>
      <c r="U147" s="22">
        <f t="shared" si="52"/>
        <v>30</v>
      </c>
      <c r="V147" s="71">
        <f t="shared" si="53"/>
        <v>41426</v>
      </c>
      <c r="W147" s="22">
        <f t="shared" ca="1" si="54"/>
        <v>4362</v>
      </c>
      <c r="X147" s="68">
        <f>VLOOKUP($A147,[0]!Table,MATCH(X$4,[0]!Curves,0))</f>
        <v>6.3265014640952397E-2</v>
      </c>
      <c r="Y147" s="72">
        <f t="shared" ca="1" si="55"/>
        <v>0.47528574967868498</v>
      </c>
      <c r="Z147" s="22">
        <f t="shared" si="56"/>
        <v>0</v>
      </c>
      <c r="AA147" s="22">
        <f t="shared" si="57"/>
        <v>0</v>
      </c>
      <c r="AC147" s="62">
        <f t="shared" ca="1" si="64"/>
        <v>0</v>
      </c>
      <c r="AD147" s="73"/>
      <c r="AE147" s="74"/>
    </row>
    <row r="148" spans="1:31">
      <c r="A148" s="65">
        <f t="shared" si="58"/>
        <v>41456</v>
      </c>
      <c r="B148" s="66">
        <f>'Inputs-Summary'!$B$7</f>
        <v>3017157.2166295233</v>
      </c>
      <c r="C148" s="75"/>
      <c r="D148" s="67">
        <f t="shared" si="49"/>
        <v>3017157.2166295233</v>
      </c>
      <c r="E148" s="56">
        <f t="shared" si="50"/>
        <v>0</v>
      </c>
      <c r="F148" s="56">
        <f t="shared" ca="1" si="51"/>
        <v>0</v>
      </c>
      <c r="G148" s="68">
        <f>VLOOKUP($A148,[0]!Table,MATCH(G$4,[0]!Curves,0))</f>
        <v>4.1909999999999998</v>
      </c>
      <c r="H148" s="69">
        <f t="shared" si="65"/>
        <v>4.1909999999999998</v>
      </c>
      <c r="I148" s="68">
        <f>'Inputs-Summary'!$B$16</f>
        <v>1.85</v>
      </c>
      <c r="J148" s="68">
        <f>VLOOKUP($A148,[0]!Table,MATCH(J$4,[0]!Curves,0))</f>
        <v>0</v>
      </c>
      <c r="K148" s="69">
        <f t="shared" si="59"/>
        <v>0</v>
      </c>
      <c r="L148" s="87">
        <f t="shared" si="47"/>
        <v>0</v>
      </c>
      <c r="M148" s="68">
        <f>VLOOKUP($A148,[0]!Table,MATCH(M$4,[0]!Curves,0))</f>
        <v>2.5000000000000001E-3</v>
      </c>
      <c r="N148" s="69">
        <f t="shared" si="60"/>
        <v>2.5000000000000001E-3</v>
      </c>
      <c r="O148" s="87">
        <f t="shared" si="48"/>
        <v>2.5000000000000001E-3</v>
      </c>
      <c r="P148" s="60"/>
      <c r="Q148" s="87">
        <f t="shared" si="61"/>
        <v>4.1909999999999998</v>
      </c>
      <c r="R148" s="87">
        <f t="shared" si="62"/>
        <v>4.1909999999999998</v>
      </c>
      <c r="S148" s="87">
        <f t="shared" si="63"/>
        <v>1.85</v>
      </c>
      <c r="T148" s="70"/>
      <c r="U148" s="22">
        <f t="shared" si="52"/>
        <v>31</v>
      </c>
      <c r="V148" s="71">
        <f t="shared" si="53"/>
        <v>41456</v>
      </c>
      <c r="W148" s="22">
        <f t="shared" ca="1" si="54"/>
        <v>4392</v>
      </c>
      <c r="X148" s="68">
        <f>VLOOKUP($A148,[0]!Table,MATCH(X$4,[0]!Curves,0))</f>
        <v>6.3304817390239507E-2</v>
      </c>
      <c r="Y148" s="72">
        <f t="shared" ca="1" si="55"/>
        <v>0.47264116092158664</v>
      </c>
      <c r="Z148" s="22">
        <f t="shared" si="56"/>
        <v>0</v>
      </c>
      <c r="AA148" s="22">
        <f t="shared" si="57"/>
        <v>0</v>
      </c>
      <c r="AC148" s="62">
        <f t="shared" ca="1" si="64"/>
        <v>0</v>
      </c>
      <c r="AD148" s="73"/>
      <c r="AE148" s="74"/>
    </row>
    <row r="149" spans="1:31">
      <c r="A149" s="65">
        <f t="shared" si="58"/>
        <v>41487</v>
      </c>
      <c r="B149" s="66">
        <f>'Inputs-Summary'!$B$7</f>
        <v>3017157.2166295233</v>
      </c>
      <c r="C149" s="75"/>
      <c r="D149" s="67">
        <f t="shared" si="49"/>
        <v>3017157.2166295233</v>
      </c>
      <c r="E149" s="56">
        <f t="shared" si="50"/>
        <v>0</v>
      </c>
      <c r="F149" s="56">
        <f t="shared" ca="1" si="51"/>
        <v>0</v>
      </c>
      <c r="G149" s="68">
        <f>VLOOKUP($A149,[0]!Table,MATCH(G$4,[0]!Curves,0))</f>
        <v>4.2389999999999999</v>
      </c>
      <c r="H149" s="69">
        <f t="shared" si="65"/>
        <v>4.2389999999999999</v>
      </c>
      <c r="I149" s="68">
        <f>'Inputs-Summary'!$B$16</f>
        <v>1.85</v>
      </c>
      <c r="J149" s="68">
        <f>VLOOKUP($A149,[0]!Table,MATCH(J$4,[0]!Curves,0))</f>
        <v>0</v>
      </c>
      <c r="K149" s="69">
        <f t="shared" si="59"/>
        <v>0</v>
      </c>
      <c r="L149" s="87">
        <f t="shared" si="47"/>
        <v>0</v>
      </c>
      <c r="M149" s="68">
        <f>VLOOKUP($A149,[0]!Table,MATCH(M$4,[0]!Curves,0))</f>
        <v>2.5000000000000001E-3</v>
      </c>
      <c r="N149" s="69">
        <f t="shared" si="60"/>
        <v>2.5000000000000001E-3</v>
      </c>
      <c r="O149" s="87">
        <f t="shared" si="48"/>
        <v>2.5000000000000001E-3</v>
      </c>
      <c r="P149" s="60"/>
      <c r="Q149" s="87">
        <f t="shared" si="61"/>
        <v>4.2389999999999999</v>
      </c>
      <c r="R149" s="87">
        <f t="shared" si="62"/>
        <v>4.2389999999999999</v>
      </c>
      <c r="S149" s="87">
        <f t="shared" si="63"/>
        <v>1.85</v>
      </c>
      <c r="T149" s="70"/>
      <c r="U149" s="22">
        <f t="shared" si="52"/>
        <v>31</v>
      </c>
      <c r="V149" s="71">
        <f t="shared" si="53"/>
        <v>41487</v>
      </c>
      <c r="W149" s="22">
        <f t="shared" ca="1" si="54"/>
        <v>4423</v>
      </c>
      <c r="X149" s="68">
        <f>VLOOKUP($A149,[0]!Table,MATCH(X$4,[0]!Curves,0))</f>
        <v>6.33459468983886E-2</v>
      </c>
      <c r="Y149" s="72">
        <f t="shared" ca="1" si="55"/>
        <v>0.46992075277645345</v>
      </c>
      <c r="Z149" s="22">
        <f t="shared" si="56"/>
        <v>0</v>
      </c>
      <c r="AA149" s="22">
        <f t="shared" si="57"/>
        <v>0</v>
      </c>
      <c r="AC149" s="62">
        <f t="shared" ca="1" si="64"/>
        <v>0</v>
      </c>
      <c r="AD149" s="73"/>
      <c r="AE149" s="74"/>
    </row>
    <row r="150" spans="1:31">
      <c r="A150" s="65">
        <f t="shared" si="58"/>
        <v>41518</v>
      </c>
      <c r="B150" s="66">
        <f>'Inputs-Summary'!$B$7</f>
        <v>3017157.2166295233</v>
      </c>
      <c r="C150" s="75"/>
      <c r="D150" s="67">
        <f t="shared" si="49"/>
        <v>3017157.2166295233</v>
      </c>
      <c r="E150" s="56">
        <f t="shared" si="50"/>
        <v>0</v>
      </c>
      <c r="F150" s="56">
        <f t="shared" ca="1" si="51"/>
        <v>0</v>
      </c>
      <c r="G150" s="68">
        <f>VLOOKUP($A150,[0]!Table,MATCH(G$4,[0]!Curves,0))</f>
        <v>4.2530000000000001</v>
      </c>
      <c r="H150" s="69">
        <f t="shared" si="65"/>
        <v>4.2530000000000001</v>
      </c>
      <c r="I150" s="68">
        <f>'Inputs-Summary'!$B$16</f>
        <v>1.85</v>
      </c>
      <c r="J150" s="68">
        <f>VLOOKUP($A150,[0]!Table,MATCH(J$4,[0]!Curves,0))</f>
        <v>0</v>
      </c>
      <c r="K150" s="69">
        <f t="shared" si="59"/>
        <v>0</v>
      </c>
      <c r="L150" s="87">
        <f t="shared" ref="L150:L169" si="66">K150</f>
        <v>0</v>
      </c>
      <c r="M150" s="68">
        <f>VLOOKUP($A150,[0]!Table,MATCH(M$4,[0]!Curves,0))</f>
        <v>2.5000000000000001E-3</v>
      </c>
      <c r="N150" s="69">
        <f t="shared" si="60"/>
        <v>2.5000000000000001E-3</v>
      </c>
      <c r="O150" s="87">
        <f t="shared" ref="O150:O169" si="67">N150</f>
        <v>2.5000000000000001E-3</v>
      </c>
      <c r="P150" s="60"/>
      <c r="Q150" s="87">
        <f t="shared" si="61"/>
        <v>4.2530000000000001</v>
      </c>
      <c r="R150" s="87">
        <f t="shared" si="62"/>
        <v>4.2530000000000001</v>
      </c>
      <c r="S150" s="87">
        <f t="shared" si="63"/>
        <v>1.85</v>
      </c>
      <c r="T150" s="70"/>
      <c r="U150" s="22">
        <f t="shared" si="52"/>
        <v>30</v>
      </c>
      <c r="V150" s="71">
        <f t="shared" si="53"/>
        <v>41518</v>
      </c>
      <c r="W150" s="22">
        <f t="shared" ca="1" si="54"/>
        <v>4454</v>
      </c>
      <c r="X150" s="68">
        <f>VLOOKUP($A150,[0]!Table,MATCH(X$4,[0]!Curves,0))</f>
        <v>6.3387076407099008E-2</v>
      </c>
      <c r="Y150" s="72">
        <f t="shared" ca="1" si="55"/>
        <v>0.4672128453733207</v>
      </c>
      <c r="Z150" s="22">
        <f t="shared" si="56"/>
        <v>0</v>
      </c>
      <c r="AA150" s="22">
        <f t="shared" si="57"/>
        <v>0</v>
      </c>
      <c r="AC150" s="62">
        <f t="shared" ca="1" si="64"/>
        <v>0</v>
      </c>
      <c r="AD150" s="73"/>
      <c r="AE150" s="74"/>
    </row>
    <row r="151" spans="1:31">
      <c r="A151" s="65">
        <f t="shared" si="58"/>
        <v>41548</v>
      </c>
      <c r="B151" s="66">
        <f>'Inputs-Summary'!$B$7</f>
        <v>3017157.2166295233</v>
      </c>
      <c r="C151" s="75"/>
      <c r="D151" s="67">
        <f t="shared" si="49"/>
        <v>3017157.2166295233</v>
      </c>
      <c r="E151" s="56">
        <f t="shared" si="50"/>
        <v>0</v>
      </c>
      <c r="F151" s="56">
        <f t="shared" ca="1" si="51"/>
        <v>0</v>
      </c>
      <c r="G151" s="68">
        <f>VLOOKUP($A151,[0]!Table,MATCH(G$4,[0]!Curves,0))</f>
        <v>4.2810000000000006</v>
      </c>
      <c r="H151" s="69">
        <f t="shared" si="65"/>
        <v>4.2810000000000006</v>
      </c>
      <c r="I151" s="68">
        <f>'Inputs-Summary'!$B$16</f>
        <v>1.85</v>
      </c>
      <c r="J151" s="68">
        <f>VLOOKUP($A151,[0]!Table,MATCH(J$4,[0]!Curves,0))</f>
        <v>0</v>
      </c>
      <c r="K151" s="69">
        <f t="shared" si="59"/>
        <v>0</v>
      </c>
      <c r="L151" s="87">
        <f t="shared" si="66"/>
        <v>0</v>
      </c>
      <c r="M151" s="68">
        <f>VLOOKUP($A151,[0]!Table,MATCH(M$4,[0]!Curves,0))</f>
        <v>2.5000000000000001E-3</v>
      </c>
      <c r="N151" s="69">
        <f t="shared" si="60"/>
        <v>2.5000000000000001E-3</v>
      </c>
      <c r="O151" s="87">
        <f t="shared" si="67"/>
        <v>2.5000000000000001E-3</v>
      </c>
      <c r="P151" s="60"/>
      <c r="Q151" s="87">
        <f t="shared" si="61"/>
        <v>4.2810000000000006</v>
      </c>
      <c r="R151" s="87">
        <f t="shared" si="62"/>
        <v>4.2810000000000006</v>
      </c>
      <c r="S151" s="87">
        <f t="shared" si="63"/>
        <v>1.85</v>
      </c>
      <c r="T151" s="70"/>
      <c r="U151" s="22">
        <f t="shared" si="52"/>
        <v>31</v>
      </c>
      <c r="V151" s="71">
        <f t="shared" si="53"/>
        <v>41548</v>
      </c>
      <c r="W151" s="22">
        <f t="shared" ca="1" si="54"/>
        <v>4484</v>
      </c>
      <c r="X151" s="68">
        <f>VLOOKUP($A151,[0]!Table,MATCH(X$4,[0]!Curves,0))</f>
        <v>6.3426879157997704E-2</v>
      </c>
      <c r="Y151" s="72">
        <f t="shared" ca="1" si="55"/>
        <v>0.4646041588045392</v>
      </c>
      <c r="Z151" s="22">
        <f t="shared" si="56"/>
        <v>0</v>
      </c>
      <c r="AA151" s="22">
        <f t="shared" si="57"/>
        <v>0</v>
      </c>
      <c r="AC151" s="62">
        <f t="shared" ca="1" si="64"/>
        <v>0</v>
      </c>
      <c r="AD151" s="73"/>
      <c r="AE151" s="74"/>
    </row>
    <row r="152" spans="1:31">
      <c r="A152" s="65">
        <f t="shared" si="58"/>
        <v>41579</v>
      </c>
      <c r="B152" s="66">
        <f>'Inputs-Summary'!$B$7</f>
        <v>3017157.2166295233</v>
      </c>
      <c r="C152" s="75"/>
      <c r="D152" s="67">
        <f t="shared" si="49"/>
        <v>3017157.2166295233</v>
      </c>
      <c r="E152" s="56">
        <f t="shared" si="50"/>
        <v>0</v>
      </c>
      <c r="F152" s="56">
        <f t="shared" ca="1" si="51"/>
        <v>0</v>
      </c>
      <c r="G152" s="68">
        <f>VLOOKUP($A152,[0]!Table,MATCH(G$4,[0]!Curves,0))</f>
        <v>4.4160000000000004</v>
      </c>
      <c r="H152" s="69">
        <f t="shared" si="65"/>
        <v>4.4160000000000004</v>
      </c>
      <c r="I152" s="68">
        <f>'Inputs-Summary'!$B$16</f>
        <v>1.85</v>
      </c>
      <c r="J152" s="68">
        <f>VLOOKUP($A152,[0]!Table,MATCH(J$4,[0]!Curves,0))</f>
        <v>0</v>
      </c>
      <c r="K152" s="69">
        <f t="shared" si="59"/>
        <v>0</v>
      </c>
      <c r="L152" s="87">
        <f t="shared" si="66"/>
        <v>0</v>
      </c>
      <c r="M152" s="68">
        <f>VLOOKUP($A152,[0]!Table,MATCH(M$4,[0]!Curves,0))</f>
        <v>2.5000000000000001E-3</v>
      </c>
      <c r="N152" s="69">
        <f t="shared" si="60"/>
        <v>2.5000000000000001E-3</v>
      </c>
      <c r="O152" s="87">
        <f t="shared" si="67"/>
        <v>2.5000000000000001E-3</v>
      </c>
      <c r="P152" s="60"/>
      <c r="Q152" s="87">
        <f t="shared" si="61"/>
        <v>4.4160000000000004</v>
      </c>
      <c r="R152" s="87">
        <f t="shared" si="62"/>
        <v>4.4160000000000004</v>
      </c>
      <c r="S152" s="87">
        <f t="shared" si="63"/>
        <v>1.85</v>
      </c>
      <c r="T152" s="70"/>
      <c r="U152" s="22">
        <f t="shared" si="52"/>
        <v>30</v>
      </c>
      <c r="V152" s="71">
        <f t="shared" si="53"/>
        <v>41579</v>
      </c>
      <c r="W152" s="22">
        <f t="shared" ca="1" si="54"/>
        <v>4515</v>
      </c>
      <c r="X152" s="68">
        <f>VLOOKUP($A152,[0]!Table,MATCH(X$4,[0]!Curves,0))</f>
        <v>6.3468008667812104E-2</v>
      </c>
      <c r="Y152" s="72">
        <f t="shared" ca="1" si="55"/>
        <v>0.46192074608291683</v>
      </c>
      <c r="Z152" s="22">
        <f t="shared" si="56"/>
        <v>0</v>
      </c>
      <c r="AA152" s="22">
        <f t="shared" si="57"/>
        <v>0</v>
      </c>
      <c r="AC152" s="62">
        <f t="shared" ca="1" si="64"/>
        <v>0</v>
      </c>
      <c r="AD152" s="73"/>
      <c r="AE152" s="74"/>
    </row>
    <row r="153" spans="1:31">
      <c r="A153" s="65">
        <f t="shared" si="58"/>
        <v>41609</v>
      </c>
      <c r="B153" s="66">
        <f>'Inputs-Summary'!$B$7</f>
        <v>3017157.2166295233</v>
      </c>
      <c r="C153" s="75"/>
      <c r="D153" s="67">
        <f t="shared" si="49"/>
        <v>3017157.2166295233</v>
      </c>
      <c r="E153" s="56">
        <f t="shared" si="50"/>
        <v>0</v>
      </c>
      <c r="F153" s="56">
        <f t="shared" ca="1" si="51"/>
        <v>0</v>
      </c>
      <c r="G153" s="68">
        <f>VLOOKUP($A153,[0]!Table,MATCH(G$4,[0]!Curves,0))</f>
        <v>4.5510000000000002</v>
      </c>
      <c r="H153" s="69">
        <f t="shared" si="65"/>
        <v>4.5510000000000002</v>
      </c>
      <c r="I153" s="68">
        <f>'Inputs-Summary'!$B$16</f>
        <v>1.85</v>
      </c>
      <c r="J153" s="68">
        <f>VLOOKUP($A153,[0]!Table,MATCH(J$4,[0]!Curves,0))</f>
        <v>0</v>
      </c>
      <c r="K153" s="69">
        <f t="shared" si="59"/>
        <v>0</v>
      </c>
      <c r="L153" s="87">
        <f t="shared" si="66"/>
        <v>0</v>
      </c>
      <c r="M153" s="68">
        <f>VLOOKUP($A153,[0]!Table,MATCH(M$4,[0]!Curves,0))</f>
        <v>2.5000000000000001E-3</v>
      </c>
      <c r="N153" s="69">
        <f t="shared" si="60"/>
        <v>2.5000000000000001E-3</v>
      </c>
      <c r="O153" s="87">
        <f t="shared" si="67"/>
        <v>2.5000000000000001E-3</v>
      </c>
      <c r="P153" s="60"/>
      <c r="Q153" s="87">
        <f t="shared" si="61"/>
        <v>4.5510000000000002</v>
      </c>
      <c r="R153" s="87">
        <f t="shared" si="62"/>
        <v>4.5510000000000002</v>
      </c>
      <c r="S153" s="87">
        <f t="shared" si="63"/>
        <v>1.85</v>
      </c>
      <c r="T153" s="70"/>
      <c r="U153" s="22">
        <f t="shared" si="52"/>
        <v>31</v>
      </c>
      <c r="V153" s="71">
        <f t="shared" si="53"/>
        <v>41609</v>
      </c>
      <c r="W153" s="22">
        <f t="shared" ca="1" si="54"/>
        <v>4545</v>
      </c>
      <c r="X153" s="68">
        <f>VLOOKUP($A153,[0]!Table,MATCH(X$4,[0]!Curves,0))</f>
        <v>6.3507811419779403E-2</v>
      </c>
      <c r="Y153" s="72">
        <f t="shared" ca="1" si="55"/>
        <v>0.4593356974945062</v>
      </c>
      <c r="Z153" s="22">
        <f t="shared" si="56"/>
        <v>0</v>
      </c>
      <c r="AA153" s="22">
        <f t="shared" si="57"/>
        <v>0</v>
      </c>
      <c r="AC153" s="62">
        <f t="shared" ca="1" si="64"/>
        <v>0</v>
      </c>
      <c r="AD153" s="73"/>
      <c r="AE153" s="74"/>
    </row>
    <row r="154" spans="1:31">
      <c r="A154" s="65">
        <f t="shared" si="58"/>
        <v>41640</v>
      </c>
      <c r="B154" s="66">
        <f>'Inputs-Summary'!$B$7</f>
        <v>3017157.2166295233</v>
      </c>
      <c r="C154" s="75"/>
      <c r="D154" s="67">
        <f t="shared" si="49"/>
        <v>3017157.2166295233</v>
      </c>
      <c r="E154" s="56">
        <f t="shared" si="50"/>
        <v>0</v>
      </c>
      <c r="F154" s="56">
        <f t="shared" ca="1" si="51"/>
        <v>0</v>
      </c>
      <c r="G154" s="68">
        <f>VLOOKUP($A154,[0]!Table,MATCH(G$4,[0]!Curves,0))</f>
        <v>4.6660000000000004</v>
      </c>
      <c r="H154" s="69">
        <f t="shared" si="65"/>
        <v>4.6660000000000004</v>
      </c>
      <c r="I154" s="68">
        <f>'Inputs-Summary'!$B$16</f>
        <v>1.85</v>
      </c>
      <c r="J154" s="68">
        <f>VLOOKUP($A154,[0]!Table,MATCH(J$4,[0]!Curves,0))</f>
        <v>0</v>
      </c>
      <c r="K154" s="69">
        <f t="shared" si="59"/>
        <v>0</v>
      </c>
      <c r="L154" s="87">
        <f t="shared" si="66"/>
        <v>0</v>
      </c>
      <c r="M154" s="68">
        <f>VLOOKUP($A154,[0]!Table,MATCH(M$4,[0]!Curves,0))</f>
        <v>2.5000000000000001E-3</v>
      </c>
      <c r="N154" s="69">
        <f t="shared" si="60"/>
        <v>2.5000000000000001E-3</v>
      </c>
      <c r="O154" s="87">
        <f t="shared" si="67"/>
        <v>2.5000000000000001E-3</v>
      </c>
      <c r="P154" s="60"/>
      <c r="Q154" s="87">
        <f t="shared" si="61"/>
        <v>4.6660000000000004</v>
      </c>
      <c r="R154" s="87">
        <f t="shared" si="62"/>
        <v>4.6660000000000004</v>
      </c>
      <c r="S154" s="87">
        <f t="shared" si="63"/>
        <v>1.85</v>
      </c>
      <c r="T154" s="70"/>
      <c r="U154" s="22">
        <f t="shared" si="52"/>
        <v>31</v>
      </c>
      <c r="V154" s="71">
        <f t="shared" si="53"/>
        <v>41640</v>
      </c>
      <c r="W154" s="22">
        <f t="shared" ca="1" si="54"/>
        <v>4576</v>
      </c>
      <c r="X154" s="68">
        <f>VLOOKUP($A154,[0]!Table,MATCH(X$4,[0]!Curves,0))</f>
        <v>6.3548940930697698E-2</v>
      </c>
      <c r="Y154" s="72">
        <f t="shared" ca="1" si="55"/>
        <v>0.45667664182674517</v>
      </c>
      <c r="Z154" s="22">
        <f t="shared" si="56"/>
        <v>0</v>
      </c>
      <c r="AA154" s="22">
        <f t="shared" si="57"/>
        <v>0</v>
      </c>
      <c r="AC154" s="62">
        <f t="shared" ca="1" si="64"/>
        <v>0</v>
      </c>
      <c r="AD154" s="73"/>
      <c r="AE154" s="74"/>
    </row>
    <row r="155" spans="1:31">
      <c r="A155" s="65">
        <f t="shared" si="58"/>
        <v>41671</v>
      </c>
      <c r="B155" s="66">
        <f>'Inputs-Summary'!$B$7</f>
        <v>3017157.2166295233</v>
      </c>
      <c r="C155" s="75"/>
      <c r="D155" s="67">
        <f t="shared" si="49"/>
        <v>3017157.2166295233</v>
      </c>
      <c r="E155" s="56">
        <f t="shared" si="50"/>
        <v>0</v>
      </c>
      <c r="F155" s="56">
        <f t="shared" ca="1" si="51"/>
        <v>0</v>
      </c>
      <c r="G155" s="68">
        <f>VLOOKUP($A155,[0]!Table,MATCH(G$4,[0]!Curves,0))</f>
        <v>4.548</v>
      </c>
      <c r="H155" s="69">
        <f t="shared" si="65"/>
        <v>4.548</v>
      </c>
      <c r="I155" s="68">
        <f>'Inputs-Summary'!$B$16</f>
        <v>1.85</v>
      </c>
      <c r="J155" s="68">
        <f>VLOOKUP($A155,[0]!Table,MATCH(J$4,[0]!Curves,0))</f>
        <v>0</v>
      </c>
      <c r="K155" s="69">
        <f t="shared" si="59"/>
        <v>0</v>
      </c>
      <c r="L155" s="87">
        <f t="shared" si="66"/>
        <v>0</v>
      </c>
      <c r="M155" s="68">
        <f>VLOOKUP($A155,[0]!Table,MATCH(M$4,[0]!Curves,0))</f>
        <v>2.5000000000000001E-3</v>
      </c>
      <c r="N155" s="69">
        <f t="shared" si="60"/>
        <v>2.5000000000000001E-3</v>
      </c>
      <c r="O155" s="87">
        <f t="shared" si="67"/>
        <v>2.5000000000000001E-3</v>
      </c>
      <c r="P155" s="60"/>
      <c r="Q155" s="87">
        <f t="shared" si="61"/>
        <v>4.548</v>
      </c>
      <c r="R155" s="87">
        <f t="shared" si="62"/>
        <v>4.548</v>
      </c>
      <c r="S155" s="87">
        <f t="shared" si="63"/>
        <v>1.85</v>
      </c>
      <c r="T155" s="70"/>
      <c r="U155" s="22">
        <f t="shared" si="52"/>
        <v>28</v>
      </c>
      <c r="V155" s="71">
        <f t="shared" si="53"/>
        <v>41671</v>
      </c>
      <c r="W155" s="22">
        <f t="shared" ca="1" si="54"/>
        <v>4607</v>
      </c>
      <c r="X155" s="68">
        <f>VLOOKUP($A155,[0]!Table,MATCH(X$4,[0]!Curves,0))</f>
        <v>6.3590070442177002E-2</v>
      </c>
      <c r="Y155" s="72">
        <f t="shared" ca="1" si="55"/>
        <v>0.45402991147742172</v>
      </c>
      <c r="Z155" s="22">
        <f t="shared" si="56"/>
        <v>0</v>
      </c>
      <c r="AA155" s="22">
        <f t="shared" si="57"/>
        <v>0</v>
      </c>
      <c r="AC155" s="62">
        <f t="shared" ca="1" si="64"/>
        <v>0</v>
      </c>
      <c r="AD155" s="73"/>
      <c r="AE155" s="74"/>
    </row>
    <row r="156" spans="1:31">
      <c r="A156" s="65">
        <f t="shared" si="58"/>
        <v>41699</v>
      </c>
      <c r="B156" s="66">
        <f>'Inputs-Summary'!$B$7</f>
        <v>3017157.2166295233</v>
      </c>
      <c r="C156" s="75"/>
      <c r="D156" s="67">
        <f t="shared" si="49"/>
        <v>3017157.2166295233</v>
      </c>
      <c r="E156" s="56">
        <f t="shared" si="50"/>
        <v>0</v>
      </c>
      <c r="F156" s="56">
        <f t="shared" ca="1" si="51"/>
        <v>0</v>
      </c>
      <c r="G156" s="68">
        <f>VLOOKUP($A156,[0]!Table,MATCH(G$4,[0]!Curves,0))</f>
        <v>4.415</v>
      </c>
      <c r="H156" s="69">
        <f t="shared" si="65"/>
        <v>4.415</v>
      </c>
      <c r="I156" s="68">
        <f>'Inputs-Summary'!$B$16</f>
        <v>1.85</v>
      </c>
      <c r="J156" s="68">
        <f>VLOOKUP($A156,[0]!Table,MATCH(J$4,[0]!Curves,0))</f>
        <v>0</v>
      </c>
      <c r="K156" s="69">
        <f t="shared" si="59"/>
        <v>0</v>
      </c>
      <c r="L156" s="87">
        <f t="shared" si="66"/>
        <v>0</v>
      </c>
      <c r="M156" s="68">
        <f>VLOOKUP($A156,[0]!Table,MATCH(M$4,[0]!Curves,0))</f>
        <v>2.5000000000000001E-3</v>
      </c>
      <c r="N156" s="69">
        <f t="shared" si="60"/>
        <v>2.5000000000000001E-3</v>
      </c>
      <c r="O156" s="87">
        <f t="shared" si="67"/>
        <v>2.5000000000000001E-3</v>
      </c>
      <c r="P156" s="60"/>
      <c r="Q156" s="87">
        <f t="shared" si="61"/>
        <v>4.415</v>
      </c>
      <c r="R156" s="87">
        <f t="shared" si="62"/>
        <v>4.415</v>
      </c>
      <c r="S156" s="87">
        <f t="shared" si="63"/>
        <v>1.85</v>
      </c>
      <c r="T156" s="70"/>
      <c r="U156" s="22">
        <f t="shared" si="52"/>
        <v>31</v>
      </c>
      <c r="V156" s="71">
        <f t="shared" si="53"/>
        <v>41699</v>
      </c>
      <c r="W156" s="22">
        <f t="shared" ca="1" si="54"/>
        <v>4635</v>
      </c>
      <c r="X156" s="68">
        <f>VLOOKUP($A156,[0]!Table,MATCH(X$4,[0]!Curves,0))</f>
        <v>6.3627219678835001E-2</v>
      </c>
      <c r="Y156" s="72">
        <f t="shared" ca="1" si="55"/>
        <v>0.45164988052002175</v>
      </c>
      <c r="Z156" s="22">
        <f t="shared" si="56"/>
        <v>0</v>
      </c>
      <c r="AA156" s="22">
        <f t="shared" si="57"/>
        <v>0</v>
      </c>
      <c r="AC156" s="62">
        <f t="shared" ca="1" si="64"/>
        <v>0</v>
      </c>
      <c r="AD156" s="73"/>
      <c r="AE156" s="74"/>
    </row>
    <row r="157" spans="1:31">
      <c r="A157" s="65">
        <f t="shared" si="58"/>
        <v>41730</v>
      </c>
      <c r="B157" s="66">
        <f>'Inputs-Summary'!$B$7</f>
        <v>3017157.2166295233</v>
      </c>
      <c r="C157" s="75"/>
      <c r="D157" s="67">
        <f t="shared" si="49"/>
        <v>3017157.2166295233</v>
      </c>
      <c r="E157" s="56">
        <f t="shared" si="50"/>
        <v>0</v>
      </c>
      <c r="F157" s="56">
        <f t="shared" ca="1" si="51"/>
        <v>0</v>
      </c>
      <c r="G157" s="68">
        <f>VLOOKUP($A157,[0]!Table,MATCH(G$4,[0]!Curves,0))</f>
        <v>4.2</v>
      </c>
      <c r="H157" s="69">
        <f t="shared" si="65"/>
        <v>4.2</v>
      </c>
      <c r="I157" s="68">
        <f>'Inputs-Summary'!$B$16</f>
        <v>1.85</v>
      </c>
      <c r="J157" s="68">
        <f>VLOOKUP($A157,[0]!Table,MATCH(J$4,[0]!Curves,0))</f>
        <v>0</v>
      </c>
      <c r="K157" s="69">
        <f t="shared" si="59"/>
        <v>0</v>
      </c>
      <c r="L157" s="87">
        <f t="shared" si="66"/>
        <v>0</v>
      </c>
      <c r="M157" s="68">
        <f>VLOOKUP($A157,[0]!Table,MATCH(M$4,[0]!Curves,0))</f>
        <v>2.5000000000000001E-3</v>
      </c>
      <c r="N157" s="69">
        <f t="shared" si="60"/>
        <v>2.5000000000000001E-3</v>
      </c>
      <c r="O157" s="87">
        <f t="shared" si="67"/>
        <v>2.5000000000000001E-3</v>
      </c>
      <c r="P157" s="60"/>
      <c r="Q157" s="87">
        <f t="shared" si="61"/>
        <v>4.2</v>
      </c>
      <c r="R157" s="87">
        <f t="shared" si="62"/>
        <v>4.2</v>
      </c>
      <c r="S157" s="87">
        <f t="shared" si="63"/>
        <v>1.85</v>
      </c>
      <c r="T157" s="70"/>
      <c r="U157" s="22">
        <f t="shared" si="52"/>
        <v>30</v>
      </c>
      <c r="V157" s="71">
        <f t="shared" si="53"/>
        <v>41730</v>
      </c>
      <c r="W157" s="22">
        <f t="shared" ca="1" si="54"/>
        <v>4666</v>
      </c>
      <c r="X157" s="68">
        <f>VLOOKUP($A157,[0]!Table,MATCH(X$4,[0]!Curves,0))</f>
        <v>6.3668349191381896E-2</v>
      </c>
      <c r="Y157" s="72">
        <f t="shared" ca="1" si="55"/>
        <v>0.44902650942508471</v>
      </c>
      <c r="Z157" s="22">
        <f t="shared" si="56"/>
        <v>0</v>
      </c>
      <c r="AA157" s="22">
        <f t="shared" si="57"/>
        <v>0</v>
      </c>
      <c r="AC157" s="62">
        <f t="shared" ca="1" si="64"/>
        <v>0</v>
      </c>
      <c r="AD157" s="73"/>
      <c r="AE157" s="74"/>
    </row>
    <row r="158" spans="1:31">
      <c r="A158" s="65">
        <f t="shared" si="58"/>
        <v>41760</v>
      </c>
      <c r="B158" s="66">
        <f>'Inputs-Summary'!$B$7</f>
        <v>3017157.2166295233</v>
      </c>
      <c r="C158" s="75"/>
      <c r="D158" s="67">
        <f t="shared" si="49"/>
        <v>3017157.2166295233</v>
      </c>
      <c r="E158" s="56">
        <f t="shared" si="50"/>
        <v>0</v>
      </c>
      <c r="F158" s="56">
        <f t="shared" ca="1" si="51"/>
        <v>0</v>
      </c>
      <c r="G158" s="68">
        <f>VLOOKUP($A158,[0]!Table,MATCH(G$4,[0]!Curves,0))</f>
        <v>4.1900000000000004</v>
      </c>
      <c r="H158" s="69">
        <f t="shared" si="65"/>
        <v>4.1900000000000004</v>
      </c>
      <c r="I158" s="68">
        <f>'Inputs-Summary'!$B$16</f>
        <v>1.85</v>
      </c>
      <c r="J158" s="68">
        <f>VLOOKUP($A158,[0]!Table,MATCH(J$4,[0]!Curves,0))</f>
        <v>0</v>
      </c>
      <c r="K158" s="69">
        <f t="shared" si="59"/>
        <v>0</v>
      </c>
      <c r="L158" s="87">
        <f t="shared" si="66"/>
        <v>0</v>
      </c>
      <c r="M158" s="68">
        <f>VLOOKUP($A158,[0]!Table,MATCH(M$4,[0]!Curves,0))</f>
        <v>2.5000000000000001E-3</v>
      </c>
      <c r="N158" s="69">
        <f t="shared" si="60"/>
        <v>2.5000000000000001E-3</v>
      </c>
      <c r="O158" s="87">
        <f t="shared" si="67"/>
        <v>2.5000000000000001E-3</v>
      </c>
      <c r="P158" s="60"/>
      <c r="Q158" s="87">
        <f t="shared" si="61"/>
        <v>4.1900000000000004</v>
      </c>
      <c r="R158" s="87">
        <f t="shared" si="62"/>
        <v>4.1900000000000004</v>
      </c>
      <c r="S158" s="87">
        <f t="shared" si="63"/>
        <v>1.85</v>
      </c>
      <c r="T158" s="70"/>
      <c r="U158" s="22">
        <f t="shared" si="52"/>
        <v>31</v>
      </c>
      <c r="V158" s="71">
        <f t="shared" si="53"/>
        <v>41760</v>
      </c>
      <c r="W158" s="22">
        <f t="shared" ca="1" si="54"/>
        <v>4696</v>
      </c>
      <c r="X158" s="68">
        <f>VLOOKUP($A158,[0]!Table,MATCH(X$4,[0]!Curves,0))</f>
        <v>6.3708151945994607E-2</v>
      </c>
      <c r="Y158" s="72">
        <f t="shared" ca="1" si="55"/>
        <v>0.44649940017531087</v>
      </c>
      <c r="Z158" s="22">
        <f t="shared" si="56"/>
        <v>0</v>
      </c>
      <c r="AA158" s="22">
        <f t="shared" si="57"/>
        <v>0</v>
      </c>
      <c r="AC158" s="62">
        <f t="shared" ca="1" si="64"/>
        <v>0</v>
      </c>
      <c r="AD158" s="73"/>
      <c r="AE158" s="74"/>
    </row>
    <row r="159" spans="1:31">
      <c r="A159" s="65">
        <f t="shared" si="58"/>
        <v>41791</v>
      </c>
      <c r="B159" s="66">
        <f>'Inputs-Summary'!$B$7</f>
        <v>3017157.2166295233</v>
      </c>
      <c r="C159" s="75"/>
      <c r="D159" s="67">
        <f t="shared" si="49"/>
        <v>3017157.2166295233</v>
      </c>
      <c r="E159" s="56">
        <f t="shared" si="50"/>
        <v>0</v>
      </c>
      <c r="F159" s="56">
        <f t="shared" ca="1" si="51"/>
        <v>0</v>
      </c>
      <c r="G159" s="68">
        <f>VLOOKUP($A159,[0]!Table,MATCH(G$4,[0]!Curves,0))</f>
        <v>4.226</v>
      </c>
      <c r="H159" s="69">
        <f t="shared" si="65"/>
        <v>4.226</v>
      </c>
      <c r="I159" s="68">
        <f>'Inputs-Summary'!$B$16</f>
        <v>1.85</v>
      </c>
      <c r="J159" s="68">
        <f>VLOOKUP($A159,[0]!Table,MATCH(J$4,[0]!Curves,0))</f>
        <v>0</v>
      </c>
      <c r="K159" s="69">
        <f t="shared" si="59"/>
        <v>0</v>
      </c>
      <c r="L159" s="87">
        <f t="shared" si="66"/>
        <v>0</v>
      </c>
      <c r="M159" s="68">
        <f>VLOOKUP($A159,[0]!Table,MATCH(M$4,[0]!Curves,0))</f>
        <v>2.5000000000000001E-3</v>
      </c>
      <c r="N159" s="69">
        <f t="shared" si="60"/>
        <v>2.5000000000000001E-3</v>
      </c>
      <c r="O159" s="87">
        <f t="shared" si="67"/>
        <v>2.5000000000000001E-3</v>
      </c>
      <c r="P159" s="60"/>
      <c r="Q159" s="87">
        <f t="shared" si="61"/>
        <v>4.226</v>
      </c>
      <c r="R159" s="87">
        <f t="shared" si="62"/>
        <v>4.226</v>
      </c>
      <c r="S159" s="87">
        <f t="shared" si="63"/>
        <v>1.85</v>
      </c>
      <c r="T159" s="70"/>
      <c r="U159" s="22">
        <f t="shared" si="52"/>
        <v>30</v>
      </c>
      <c r="V159" s="71">
        <f t="shared" si="53"/>
        <v>41791</v>
      </c>
      <c r="W159" s="22">
        <f t="shared" ca="1" si="54"/>
        <v>4727</v>
      </c>
      <c r="X159" s="68">
        <f>VLOOKUP($A159,[0]!Table,MATCH(X$4,[0]!Curves,0))</f>
        <v>6.3749281459645896E-2</v>
      </c>
      <c r="Y159" s="72">
        <f t="shared" ca="1" si="55"/>
        <v>0.44390004397621868</v>
      </c>
      <c r="Z159" s="22">
        <f t="shared" si="56"/>
        <v>0</v>
      </c>
      <c r="AA159" s="22">
        <f t="shared" si="57"/>
        <v>0</v>
      </c>
      <c r="AC159" s="62">
        <f t="shared" ca="1" si="64"/>
        <v>0</v>
      </c>
      <c r="AD159" s="73"/>
      <c r="AE159" s="74"/>
    </row>
    <row r="160" spans="1:31">
      <c r="A160" s="65">
        <f t="shared" si="58"/>
        <v>41821</v>
      </c>
      <c r="B160" s="66">
        <f>'Inputs-Summary'!$B$7</f>
        <v>3017157.2166295233</v>
      </c>
      <c r="C160" s="75"/>
      <c r="D160" s="67">
        <f t="shared" si="49"/>
        <v>3017157.2166295233</v>
      </c>
      <c r="E160" s="56">
        <f t="shared" si="50"/>
        <v>0</v>
      </c>
      <c r="F160" s="56">
        <f t="shared" ca="1" si="51"/>
        <v>0</v>
      </c>
      <c r="G160" s="68">
        <f>VLOOKUP($A160,[0]!Table,MATCH(G$4,[0]!Curves,0))</f>
        <v>4.2709999999999999</v>
      </c>
      <c r="H160" s="69">
        <f t="shared" si="65"/>
        <v>4.2709999999999999</v>
      </c>
      <c r="I160" s="68">
        <f>'Inputs-Summary'!$B$16</f>
        <v>1.85</v>
      </c>
      <c r="J160" s="68">
        <f>VLOOKUP($A160,[0]!Table,MATCH(J$4,[0]!Curves,0))</f>
        <v>0</v>
      </c>
      <c r="K160" s="69">
        <f t="shared" si="59"/>
        <v>0</v>
      </c>
      <c r="L160" s="87">
        <f t="shared" si="66"/>
        <v>0</v>
      </c>
      <c r="M160" s="68">
        <f>VLOOKUP($A160,[0]!Table,MATCH(M$4,[0]!Curves,0))</f>
        <v>2.5000000000000001E-3</v>
      </c>
      <c r="N160" s="69">
        <f t="shared" si="60"/>
        <v>2.5000000000000001E-3</v>
      </c>
      <c r="O160" s="87">
        <f t="shared" si="67"/>
        <v>2.5000000000000001E-3</v>
      </c>
      <c r="P160" s="60"/>
      <c r="Q160" s="87">
        <f t="shared" si="61"/>
        <v>4.2709999999999999</v>
      </c>
      <c r="R160" s="87">
        <f t="shared" si="62"/>
        <v>4.2709999999999999</v>
      </c>
      <c r="S160" s="87">
        <f t="shared" si="63"/>
        <v>1.85</v>
      </c>
      <c r="T160" s="70"/>
      <c r="U160" s="22">
        <f t="shared" si="52"/>
        <v>31</v>
      </c>
      <c r="V160" s="71">
        <f t="shared" si="53"/>
        <v>41821</v>
      </c>
      <c r="W160" s="22">
        <f t="shared" ca="1" si="54"/>
        <v>4757</v>
      </c>
      <c r="X160" s="68">
        <f>VLOOKUP($A160,[0]!Table,MATCH(X$4,[0]!Curves,0))</f>
        <v>6.37890842153266E-2</v>
      </c>
      <c r="Y160" s="72">
        <f t="shared" ca="1" si="55"/>
        <v>0.44139610783752786</v>
      </c>
      <c r="Z160" s="22">
        <f t="shared" si="56"/>
        <v>0</v>
      </c>
      <c r="AA160" s="22">
        <f t="shared" si="57"/>
        <v>0</v>
      </c>
      <c r="AC160" s="62">
        <f t="shared" ca="1" si="64"/>
        <v>0</v>
      </c>
      <c r="AD160" s="73"/>
      <c r="AE160" s="74"/>
    </row>
    <row r="161" spans="1:31">
      <c r="A161" s="65">
        <f t="shared" si="58"/>
        <v>41852</v>
      </c>
      <c r="B161" s="66">
        <f>'Inputs-Summary'!$B$7</f>
        <v>3017157.2166295233</v>
      </c>
      <c r="C161" s="75"/>
      <c r="D161" s="67">
        <f t="shared" si="49"/>
        <v>3017157.2166295233</v>
      </c>
      <c r="E161" s="56">
        <f t="shared" si="50"/>
        <v>0</v>
      </c>
      <c r="F161" s="56">
        <f t="shared" ca="1" si="51"/>
        <v>0</v>
      </c>
      <c r="G161" s="68">
        <f>VLOOKUP($A161,[0]!Table,MATCH(G$4,[0]!Curves,0))</f>
        <v>4.319</v>
      </c>
      <c r="H161" s="69">
        <f t="shared" si="65"/>
        <v>4.319</v>
      </c>
      <c r="I161" s="68">
        <f>'Inputs-Summary'!$B$16</f>
        <v>1.85</v>
      </c>
      <c r="J161" s="68">
        <f>VLOOKUP($A161,[0]!Table,MATCH(J$4,[0]!Curves,0))</f>
        <v>0</v>
      </c>
      <c r="K161" s="69">
        <f t="shared" si="59"/>
        <v>0</v>
      </c>
      <c r="L161" s="87">
        <f t="shared" si="66"/>
        <v>0</v>
      </c>
      <c r="M161" s="68">
        <f>VLOOKUP($A161,[0]!Table,MATCH(M$4,[0]!Curves,0))</f>
        <v>2.5000000000000001E-3</v>
      </c>
      <c r="N161" s="69">
        <f t="shared" si="60"/>
        <v>2.5000000000000001E-3</v>
      </c>
      <c r="O161" s="87">
        <f t="shared" si="67"/>
        <v>2.5000000000000001E-3</v>
      </c>
      <c r="P161" s="60"/>
      <c r="Q161" s="87">
        <f t="shared" si="61"/>
        <v>4.319</v>
      </c>
      <c r="R161" s="87">
        <f t="shared" si="62"/>
        <v>4.319</v>
      </c>
      <c r="S161" s="87">
        <f t="shared" si="63"/>
        <v>1.85</v>
      </c>
      <c r="T161" s="70"/>
      <c r="U161" s="22">
        <f t="shared" si="52"/>
        <v>31</v>
      </c>
      <c r="V161" s="71">
        <f t="shared" si="53"/>
        <v>41852</v>
      </c>
      <c r="W161" s="22">
        <f t="shared" ca="1" si="54"/>
        <v>4788</v>
      </c>
      <c r="X161" s="68">
        <f>VLOOKUP($A161,[0]!Table,MATCH(X$4,[0]!Curves,0))</f>
        <v>6.3830213730081894E-2</v>
      </c>
      <c r="Y161" s="72">
        <f t="shared" ca="1" si="55"/>
        <v>0.43882062776421144</v>
      </c>
      <c r="Z161" s="22">
        <f t="shared" si="56"/>
        <v>0</v>
      </c>
      <c r="AA161" s="22">
        <f t="shared" si="57"/>
        <v>0</v>
      </c>
      <c r="AC161" s="62">
        <f t="shared" ca="1" si="64"/>
        <v>0</v>
      </c>
      <c r="AD161" s="73"/>
      <c r="AE161" s="74"/>
    </row>
    <row r="162" spans="1:31">
      <c r="A162" s="65">
        <f t="shared" si="58"/>
        <v>41883</v>
      </c>
      <c r="B162" s="66">
        <f>'Inputs-Summary'!$B$7</f>
        <v>3017157.2166295233</v>
      </c>
      <c r="C162" s="75"/>
      <c r="D162" s="67">
        <f t="shared" si="49"/>
        <v>3017157.2166295233</v>
      </c>
      <c r="E162" s="56">
        <f t="shared" si="50"/>
        <v>0</v>
      </c>
      <c r="F162" s="56">
        <f t="shared" ca="1" si="51"/>
        <v>0</v>
      </c>
      <c r="G162" s="68">
        <f>VLOOKUP($A162,[0]!Table,MATCH(G$4,[0]!Curves,0))</f>
        <v>4.3330000000000002</v>
      </c>
      <c r="H162" s="69">
        <f t="shared" si="65"/>
        <v>4.3330000000000002</v>
      </c>
      <c r="I162" s="68">
        <f>'Inputs-Summary'!$B$16</f>
        <v>1.85</v>
      </c>
      <c r="J162" s="68">
        <f>VLOOKUP($A162,[0]!Table,MATCH(J$4,[0]!Curves,0))</f>
        <v>0</v>
      </c>
      <c r="K162" s="69">
        <f t="shared" si="59"/>
        <v>0</v>
      </c>
      <c r="L162" s="87">
        <f t="shared" si="66"/>
        <v>0</v>
      </c>
      <c r="M162" s="68">
        <f>VLOOKUP($A162,[0]!Table,MATCH(M$4,[0]!Curves,0))</f>
        <v>2.5000000000000001E-3</v>
      </c>
      <c r="N162" s="69">
        <f t="shared" si="60"/>
        <v>2.5000000000000001E-3</v>
      </c>
      <c r="O162" s="87">
        <f t="shared" si="67"/>
        <v>2.5000000000000001E-3</v>
      </c>
      <c r="P162" s="60"/>
      <c r="Q162" s="87">
        <f t="shared" si="61"/>
        <v>4.3330000000000002</v>
      </c>
      <c r="R162" s="87">
        <f t="shared" si="62"/>
        <v>4.3330000000000002</v>
      </c>
      <c r="S162" s="87">
        <f t="shared" si="63"/>
        <v>1.85</v>
      </c>
      <c r="T162" s="70"/>
      <c r="U162" s="22">
        <f t="shared" si="52"/>
        <v>30</v>
      </c>
      <c r="V162" s="71">
        <f t="shared" si="53"/>
        <v>41883</v>
      </c>
      <c r="W162" s="22">
        <f t="shared" ca="1" si="54"/>
        <v>4819</v>
      </c>
      <c r="X162" s="68">
        <f>VLOOKUP($A162,[0]!Table,MATCH(X$4,[0]!Curves,0))</f>
        <v>6.3871343245398601E-2</v>
      </c>
      <c r="Y162" s="72">
        <f t="shared" ca="1" si="55"/>
        <v>0.43625722818591534</v>
      </c>
      <c r="Z162" s="22">
        <f t="shared" si="56"/>
        <v>0</v>
      </c>
      <c r="AA162" s="22">
        <f t="shared" si="57"/>
        <v>0</v>
      </c>
      <c r="AC162" s="62">
        <f t="shared" ca="1" si="64"/>
        <v>0</v>
      </c>
      <c r="AD162" s="73"/>
      <c r="AE162" s="74"/>
    </row>
    <row r="163" spans="1:31">
      <c r="A163" s="65">
        <f t="shared" si="58"/>
        <v>41913</v>
      </c>
      <c r="B163" s="66">
        <f>'Inputs-Summary'!$B$7</f>
        <v>3017157.2166295233</v>
      </c>
      <c r="C163" s="75"/>
      <c r="D163" s="67">
        <f t="shared" si="49"/>
        <v>3017157.2166295233</v>
      </c>
      <c r="E163" s="56">
        <f t="shared" si="50"/>
        <v>0</v>
      </c>
      <c r="F163" s="56">
        <f t="shared" ca="1" si="51"/>
        <v>0</v>
      </c>
      <c r="G163" s="68">
        <f>VLOOKUP($A163,[0]!Table,MATCH(G$4,[0]!Curves,0))</f>
        <v>4.3609999999999998</v>
      </c>
      <c r="H163" s="69">
        <f t="shared" si="65"/>
        <v>4.3609999999999998</v>
      </c>
      <c r="I163" s="68">
        <f>'Inputs-Summary'!$B$16</f>
        <v>1.85</v>
      </c>
      <c r="J163" s="68">
        <f>VLOOKUP($A163,[0]!Table,MATCH(J$4,[0]!Curves,0))</f>
        <v>0</v>
      </c>
      <c r="K163" s="69">
        <f t="shared" si="59"/>
        <v>0</v>
      </c>
      <c r="L163" s="87">
        <f t="shared" si="66"/>
        <v>0</v>
      </c>
      <c r="M163" s="68">
        <f>VLOOKUP($A163,[0]!Table,MATCH(M$4,[0]!Curves,0))</f>
        <v>2.5000000000000001E-3</v>
      </c>
      <c r="N163" s="69">
        <f t="shared" si="60"/>
        <v>2.5000000000000001E-3</v>
      </c>
      <c r="O163" s="87">
        <f t="shared" si="67"/>
        <v>2.5000000000000001E-3</v>
      </c>
      <c r="P163" s="60"/>
      <c r="Q163" s="87">
        <f t="shared" si="61"/>
        <v>4.3609999999999998</v>
      </c>
      <c r="R163" s="87">
        <f t="shared" si="62"/>
        <v>4.3609999999999998</v>
      </c>
      <c r="S163" s="87">
        <f t="shared" si="63"/>
        <v>1.85</v>
      </c>
      <c r="T163" s="70"/>
      <c r="U163" s="22">
        <f t="shared" si="52"/>
        <v>31</v>
      </c>
      <c r="V163" s="71">
        <f t="shared" si="53"/>
        <v>41913</v>
      </c>
      <c r="W163" s="22">
        <f t="shared" ca="1" si="54"/>
        <v>4849</v>
      </c>
      <c r="X163" s="68">
        <f>VLOOKUP($A163,[0]!Table,MATCH(X$4,[0]!Curves,0))</f>
        <v>6.3911146002690405E-2</v>
      </c>
      <c r="Y163" s="72">
        <f t="shared" ca="1" si="55"/>
        <v>0.43378798729614571</v>
      </c>
      <c r="Z163" s="22">
        <f t="shared" si="56"/>
        <v>0</v>
      </c>
      <c r="AA163" s="22">
        <f t="shared" si="57"/>
        <v>0</v>
      </c>
      <c r="AC163" s="62">
        <f t="shared" ca="1" si="64"/>
        <v>0</v>
      </c>
      <c r="AD163" s="73"/>
      <c r="AE163" s="74"/>
    </row>
    <row r="164" spans="1:31">
      <c r="A164" s="65">
        <f t="shared" si="58"/>
        <v>41944</v>
      </c>
      <c r="B164" s="66">
        <f>'Inputs-Summary'!$B$7</f>
        <v>3017157.2166295233</v>
      </c>
      <c r="C164" s="75"/>
      <c r="D164" s="67">
        <f t="shared" si="49"/>
        <v>3017157.2166295233</v>
      </c>
      <c r="E164" s="56">
        <f t="shared" si="50"/>
        <v>0</v>
      </c>
      <c r="F164" s="56">
        <f t="shared" ca="1" si="51"/>
        <v>0</v>
      </c>
      <c r="G164" s="68">
        <f>VLOOKUP($A164,[0]!Table,MATCH(G$4,[0]!Curves,0))</f>
        <v>4.4960000000000004</v>
      </c>
      <c r="H164" s="69">
        <f t="shared" si="65"/>
        <v>4.4960000000000004</v>
      </c>
      <c r="I164" s="68">
        <f>'Inputs-Summary'!$B$16</f>
        <v>1.85</v>
      </c>
      <c r="J164" s="68">
        <f>VLOOKUP($A164,[0]!Table,MATCH(J$4,[0]!Curves,0))</f>
        <v>0</v>
      </c>
      <c r="K164" s="69">
        <f t="shared" si="59"/>
        <v>0</v>
      </c>
      <c r="L164" s="87">
        <f t="shared" si="66"/>
        <v>0</v>
      </c>
      <c r="M164" s="68">
        <f>VLOOKUP($A164,[0]!Table,MATCH(M$4,[0]!Curves,0))</f>
        <v>2.5000000000000001E-3</v>
      </c>
      <c r="N164" s="69">
        <f t="shared" si="60"/>
        <v>2.5000000000000001E-3</v>
      </c>
      <c r="O164" s="87">
        <f t="shared" si="67"/>
        <v>2.5000000000000001E-3</v>
      </c>
      <c r="P164" s="60"/>
      <c r="Q164" s="87">
        <f t="shared" si="61"/>
        <v>4.4960000000000004</v>
      </c>
      <c r="R164" s="87">
        <f t="shared" si="62"/>
        <v>4.4960000000000004</v>
      </c>
      <c r="S164" s="87">
        <f t="shared" si="63"/>
        <v>1.85</v>
      </c>
      <c r="T164" s="70"/>
      <c r="U164" s="22">
        <f t="shared" si="52"/>
        <v>30</v>
      </c>
      <c r="V164" s="71">
        <f t="shared" si="53"/>
        <v>41944</v>
      </c>
      <c r="W164" s="22">
        <f t="shared" ca="1" si="54"/>
        <v>4880</v>
      </c>
      <c r="X164" s="68">
        <f>VLOOKUP($A164,[0]!Table,MATCH(X$4,[0]!Curves,0))</f>
        <v>6.3952275519111104E-2</v>
      </c>
      <c r="Y164" s="72">
        <f t="shared" ca="1" si="55"/>
        <v>0.43124825401251149</v>
      </c>
      <c r="Z164" s="22">
        <f t="shared" si="56"/>
        <v>0</v>
      </c>
      <c r="AA164" s="22">
        <f t="shared" si="57"/>
        <v>0</v>
      </c>
      <c r="AC164" s="62">
        <f t="shared" ca="1" si="64"/>
        <v>0</v>
      </c>
      <c r="AD164" s="73"/>
      <c r="AE164" s="74"/>
    </row>
    <row r="165" spans="1:31">
      <c r="A165" s="65">
        <f t="shared" si="58"/>
        <v>41974</v>
      </c>
      <c r="B165" s="66">
        <f>'Inputs-Summary'!$B$7</f>
        <v>3017157.2166295233</v>
      </c>
      <c r="C165" s="75"/>
      <c r="D165" s="67">
        <f t="shared" si="49"/>
        <v>3017157.2166295233</v>
      </c>
      <c r="E165" s="56">
        <f t="shared" si="50"/>
        <v>0</v>
      </c>
      <c r="F165" s="56">
        <f t="shared" ca="1" si="51"/>
        <v>0</v>
      </c>
      <c r="G165" s="68">
        <f>VLOOKUP($A165,[0]!Table,MATCH(G$4,[0]!Curves,0))</f>
        <v>4.6310000000000002</v>
      </c>
      <c r="H165" s="69">
        <f t="shared" si="65"/>
        <v>4.6310000000000002</v>
      </c>
      <c r="I165" s="68">
        <f>'Inputs-Summary'!$B$16</f>
        <v>1.85</v>
      </c>
      <c r="J165" s="68">
        <f>VLOOKUP($A165,[0]!Table,MATCH(J$4,[0]!Curves,0))</f>
        <v>0</v>
      </c>
      <c r="K165" s="69">
        <f t="shared" si="59"/>
        <v>0</v>
      </c>
      <c r="L165" s="87">
        <f t="shared" si="66"/>
        <v>0</v>
      </c>
      <c r="M165" s="68">
        <f>VLOOKUP($A165,[0]!Table,MATCH(M$4,[0]!Curves,0))</f>
        <v>2.5000000000000001E-3</v>
      </c>
      <c r="N165" s="69">
        <f t="shared" si="60"/>
        <v>2.5000000000000001E-3</v>
      </c>
      <c r="O165" s="87">
        <f t="shared" si="67"/>
        <v>2.5000000000000001E-3</v>
      </c>
      <c r="P165" s="60"/>
      <c r="Q165" s="87">
        <f t="shared" si="61"/>
        <v>4.6310000000000002</v>
      </c>
      <c r="R165" s="87">
        <f t="shared" si="62"/>
        <v>4.6310000000000002</v>
      </c>
      <c r="S165" s="87">
        <f t="shared" si="63"/>
        <v>1.85</v>
      </c>
      <c r="T165" s="70"/>
      <c r="U165" s="22">
        <f t="shared" si="52"/>
        <v>31</v>
      </c>
      <c r="V165" s="71">
        <f t="shared" si="53"/>
        <v>41974</v>
      </c>
      <c r="W165" s="22">
        <f t="shared" ca="1" si="54"/>
        <v>4910</v>
      </c>
      <c r="X165" s="68">
        <f>VLOOKUP($A165,[0]!Table,MATCH(X$4,[0]!Curves,0))</f>
        <v>6.3992078277471401E-2</v>
      </c>
      <c r="Y165" s="72">
        <f t="shared" ca="1" si="55"/>
        <v>0.42880184853953163</v>
      </c>
      <c r="Z165" s="22">
        <f t="shared" si="56"/>
        <v>0</v>
      </c>
      <c r="AA165" s="22">
        <f t="shared" si="57"/>
        <v>0</v>
      </c>
      <c r="AC165" s="62">
        <f t="shared" ca="1" si="64"/>
        <v>0</v>
      </c>
      <c r="AD165" s="73"/>
      <c r="AE165" s="74"/>
    </row>
    <row r="166" spans="1:31">
      <c r="A166" s="65">
        <f t="shared" si="58"/>
        <v>42005</v>
      </c>
      <c r="B166" s="66">
        <f>'Inputs-Summary'!$B$7</f>
        <v>3017157.2166295233</v>
      </c>
      <c r="C166" s="75"/>
      <c r="D166" s="67">
        <f t="shared" si="49"/>
        <v>3017157.2166295233</v>
      </c>
      <c r="E166" s="56">
        <f t="shared" si="50"/>
        <v>0</v>
      </c>
      <c r="F166" s="56">
        <f t="shared" ca="1" si="51"/>
        <v>0</v>
      </c>
      <c r="G166" s="68">
        <f>VLOOKUP($A166,[0]!Table,MATCH(G$4,[0]!Curves,0))</f>
        <v>4.7460000000000004</v>
      </c>
      <c r="H166" s="69">
        <f t="shared" si="65"/>
        <v>4.7460000000000004</v>
      </c>
      <c r="I166" s="68">
        <f>'Inputs-Summary'!$B$16</f>
        <v>1.85</v>
      </c>
      <c r="J166" s="68">
        <f>VLOOKUP($A166,[0]!Table,MATCH(J$4,[0]!Curves,0))</f>
        <v>0</v>
      </c>
      <c r="K166" s="69">
        <f t="shared" si="59"/>
        <v>0</v>
      </c>
      <c r="L166" s="87">
        <f t="shared" si="66"/>
        <v>0</v>
      </c>
      <c r="M166" s="68">
        <f>VLOOKUP($A166,[0]!Table,MATCH(M$4,[0]!Curves,0))</f>
        <v>2.5000000000000001E-3</v>
      </c>
      <c r="N166" s="69">
        <f t="shared" si="60"/>
        <v>2.5000000000000001E-3</v>
      </c>
      <c r="O166" s="87">
        <f t="shared" si="67"/>
        <v>2.5000000000000001E-3</v>
      </c>
      <c r="P166" s="60"/>
      <c r="Q166" s="87">
        <f t="shared" si="61"/>
        <v>4.7460000000000004</v>
      </c>
      <c r="R166" s="87">
        <f t="shared" si="62"/>
        <v>4.7460000000000004</v>
      </c>
      <c r="S166" s="87">
        <f t="shared" si="63"/>
        <v>1.85</v>
      </c>
      <c r="T166" s="70"/>
      <c r="U166" s="22">
        <f t="shared" si="52"/>
        <v>31</v>
      </c>
      <c r="V166" s="71">
        <f t="shared" si="53"/>
        <v>42005</v>
      </c>
      <c r="W166" s="22">
        <f t="shared" ca="1" si="54"/>
        <v>4941</v>
      </c>
      <c r="X166" s="68">
        <f>VLOOKUP($A166,[0]!Table,MATCH(X$4,[0]!Curves,0))</f>
        <v>6.4033207794995703E-2</v>
      </c>
      <c r="Y166" s="72">
        <f t="shared" ca="1" si="55"/>
        <v>0.42628564209263448</v>
      </c>
      <c r="Z166" s="22">
        <f t="shared" si="56"/>
        <v>0</v>
      </c>
      <c r="AA166" s="22">
        <f t="shared" si="57"/>
        <v>0</v>
      </c>
      <c r="AC166" s="62">
        <f t="shared" ca="1" si="64"/>
        <v>0</v>
      </c>
      <c r="AD166" s="73"/>
      <c r="AE166" s="74"/>
    </row>
    <row r="167" spans="1:31">
      <c r="A167" s="65">
        <f t="shared" si="58"/>
        <v>42036</v>
      </c>
      <c r="B167" s="66">
        <f>'Inputs-Summary'!$B$7</f>
        <v>3017157.2166295233</v>
      </c>
      <c r="C167" s="75"/>
      <c r="D167" s="67">
        <f t="shared" si="49"/>
        <v>3017157.2166295233</v>
      </c>
      <c r="E167" s="56">
        <f t="shared" si="50"/>
        <v>0</v>
      </c>
      <c r="F167" s="56">
        <f t="shared" ca="1" si="51"/>
        <v>0</v>
      </c>
      <c r="G167" s="68">
        <f>VLOOKUP($A167,[0]!Table,MATCH(G$4,[0]!Curves,0))</f>
        <v>4.6280000000000001</v>
      </c>
      <c r="H167" s="69">
        <f t="shared" si="65"/>
        <v>4.6280000000000001</v>
      </c>
      <c r="I167" s="68">
        <f>'Inputs-Summary'!$B$16</f>
        <v>1.85</v>
      </c>
      <c r="J167" s="68">
        <f>VLOOKUP($A167,[0]!Table,MATCH(J$4,[0]!Curves,0))</f>
        <v>0</v>
      </c>
      <c r="K167" s="69">
        <f t="shared" si="59"/>
        <v>0</v>
      </c>
      <c r="L167" s="87">
        <f t="shared" si="66"/>
        <v>0</v>
      </c>
      <c r="M167" s="68">
        <f>VLOOKUP($A167,[0]!Table,MATCH(M$4,[0]!Curves,0))</f>
        <v>2.5000000000000001E-3</v>
      </c>
      <c r="N167" s="69">
        <f t="shared" si="60"/>
        <v>2.5000000000000001E-3</v>
      </c>
      <c r="O167" s="87">
        <f t="shared" si="67"/>
        <v>2.5000000000000001E-3</v>
      </c>
      <c r="P167" s="60"/>
      <c r="Q167" s="87">
        <f t="shared" si="61"/>
        <v>4.6280000000000001</v>
      </c>
      <c r="R167" s="87">
        <f t="shared" si="62"/>
        <v>4.6280000000000001</v>
      </c>
      <c r="S167" s="87">
        <f t="shared" si="63"/>
        <v>1.85</v>
      </c>
      <c r="T167" s="70"/>
      <c r="U167" s="22">
        <f t="shared" si="52"/>
        <v>28</v>
      </c>
      <c r="V167" s="71">
        <f t="shared" si="53"/>
        <v>42036</v>
      </c>
      <c r="W167" s="22">
        <f t="shared" ca="1" si="54"/>
        <v>4972</v>
      </c>
      <c r="X167" s="68">
        <f>VLOOKUP($A167,[0]!Table,MATCH(X$4,[0]!Curves,0))</f>
        <v>6.4074337313080806E-2</v>
      </c>
      <c r="Y167" s="72">
        <f t="shared" ca="1" si="55"/>
        <v>0.42378133838396942</v>
      </c>
      <c r="Z167" s="22">
        <f t="shared" si="56"/>
        <v>0</v>
      </c>
      <c r="AA167" s="22">
        <f t="shared" si="57"/>
        <v>0</v>
      </c>
      <c r="AC167" s="62">
        <f t="shared" ca="1" si="64"/>
        <v>0</v>
      </c>
      <c r="AD167" s="73"/>
      <c r="AE167" s="74"/>
    </row>
    <row r="168" spans="1:31">
      <c r="A168" s="65">
        <f t="shared" si="58"/>
        <v>42064</v>
      </c>
      <c r="B168" s="66">
        <f>'Inputs-Summary'!$B$7</f>
        <v>3017157.2166295233</v>
      </c>
      <c r="C168" s="75"/>
      <c r="D168" s="67">
        <f t="shared" si="49"/>
        <v>3017157.2166295233</v>
      </c>
      <c r="E168" s="56">
        <f t="shared" si="50"/>
        <v>0</v>
      </c>
      <c r="F168" s="56">
        <f t="shared" ca="1" si="51"/>
        <v>0</v>
      </c>
      <c r="G168" s="68">
        <f>VLOOKUP($A168,[0]!Table,MATCH(G$4,[0]!Curves,0))</f>
        <v>4.4950000000000001</v>
      </c>
      <c r="H168" s="69">
        <f t="shared" si="65"/>
        <v>4.4950000000000001</v>
      </c>
      <c r="I168" s="68">
        <f>'Inputs-Summary'!$B$16</f>
        <v>1.85</v>
      </c>
      <c r="J168" s="68">
        <f>VLOOKUP($A168,[0]!Table,MATCH(J$4,[0]!Curves,0))</f>
        <v>0</v>
      </c>
      <c r="K168" s="69">
        <f t="shared" si="59"/>
        <v>0</v>
      </c>
      <c r="L168" s="87">
        <f t="shared" si="66"/>
        <v>0</v>
      </c>
      <c r="M168" s="68">
        <f>VLOOKUP($A168,[0]!Table,MATCH(M$4,[0]!Curves,0))</f>
        <v>2.5000000000000001E-3</v>
      </c>
      <c r="N168" s="69">
        <f t="shared" si="60"/>
        <v>2.5000000000000001E-3</v>
      </c>
      <c r="O168" s="87">
        <f t="shared" si="67"/>
        <v>2.5000000000000001E-3</v>
      </c>
      <c r="P168" s="60"/>
      <c r="Q168" s="87">
        <f t="shared" si="61"/>
        <v>4.4950000000000001</v>
      </c>
      <c r="R168" s="87">
        <f t="shared" si="62"/>
        <v>4.4950000000000001</v>
      </c>
      <c r="S168" s="87">
        <f t="shared" si="63"/>
        <v>1.85</v>
      </c>
      <c r="T168" s="70"/>
      <c r="U168" s="22">
        <f t="shared" si="52"/>
        <v>31</v>
      </c>
      <c r="V168" s="71">
        <f t="shared" si="53"/>
        <v>42064</v>
      </c>
      <c r="W168" s="22">
        <f t="shared" ca="1" si="54"/>
        <v>5000</v>
      </c>
      <c r="X168" s="68">
        <f>VLOOKUP($A168,[0]!Table,MATCH(X$4,[0]!Curves,0))</f>
        <v>6.4111486555704603E-2</v>
      </c>
      <c r="Y168" s="72">
        <f t="shared" ca="1" si="55"/>
        <v>0.42152958726888468</v>
      </c>
      <c r="Z168" s="22">
        <f t="shared" si="56"/>
        <v>0</v>
      </c>
      <c r="AA168" s="22">
        <f t="shared" si="57"/>
        <v>0</v>
      </c>
      <c r="AC168" s="62">
        <f t="shared" ca="1" si="64"/>
        <v>0</v>
      </c>
      <c r="AD168" s="73"/>
      <c r="AE168" s="74"/>
    </row>
    <row r="169" spans="1:31">
      <c r="A169" s="65">
        <f t="shared" si="58"/>
        <v>42095</v>
      </c>
      <c r="B169" s="66">
        <f>'Inputs-Summary'!$B$7</f>
        <v>3017157.2166295233</v>
      </c>
      <c r="C169" s="75"/>
      <c r="D169" s="67">
        <f t="shared" si="49"/>
        <v>3017157.2166295233</v>
      </c>
      <c r="E169" s="56">
        <f t="shared" si="50"/>
        <v>0</v>
      </c>
      <c r="F169" s="56">
        <f t="shared" ca="1" si="51"/>
        <v>0</v>
      </c>
      <c r="G169" s="68">
        <f>VLOOKUP($A169,[0]!Table,MATCH(G$4,[0]!Curves,0))</f>
        <v>4.28</v>
      </c>
      <c r="H169" s="69">
        <f t="shared" si="65"/>
        <v>4.28</v>
      </c>
      <c r="I169" s="68">
        <f>'Inputs-Summary'!$B$16</f>
        <v>1.85</v>
      </c>
      <c r="J169" s="68">
        <f>VLOOKUP($A169,[0]!Table,MATCH(J$4,[0]!Curves,0))</f>
        <v>0</v>
      </c>
      <c r="K169" s="69">
        <f t="shared" si="59"/>
        <v>0</v>
      </c>
      <c r="L169" s="87">
        <f t="shared" si="66"/>
        <v>0</v>
      </c>
      <c r="M169" s="68">
        <f>VLOOKUP($A169,[0]!Table,MATCH(M$4,[0]!Curves,0))</f>
        <v>2.5000000000000001E-3</v>
      </c>
      <c r="N169" s="69">
        <f t="shared" si="60"/>
        <v>2.5000000000000001E-3</v>
      </c>
      <c r="O169" s="87">
        <f t="shared" si="67"/>
        <v>2.5000000000000001E-3</v>
      </c>
      <c r="P169" s="60"/>
      <c r="Q169" s="87">
        <f t="shared" si="61"/>
        <v>4.28</v>
      </c>
      <c r="R169" s="87">
        <f t="shared" si="62"/>
        <v>4.28</v>
      </c>
      <c r="S169" s="87">
        <f t="shared" si="63"/>
        <v>1.85</v>
      </c>
      <c r="T169" s="70"/>
      <c r="U169" s="22">
        <f t="shared" si="52"/>
        <v>30</v>
      </c>
      <c r="V169" s="71">
        <f t="shared" si="53"/>
        <v>42095</v>
      </c>
      <c r="W169" s="22">
        <f t="shared" ca="1" si="54"/>
        <v>5031</v>
      </c>
      <c r="X169" s="68">
        <f>VLOOKUP($A169,[0]!Table,MATCH(X$4,[0]!Curves,0))</f>
        <v>6.4152616074857297E-2</v>
      </c>
      <c r="Y169" s="72">
        <f t="shared" ca="1" si="55"/>
        <v>0.41904783737145584</v>
      </c>
      <c r="Z169" s="22">
        <f t="shared" si="56"/>
        <v>0</v>
      </c>
      <c r="AA169" s="22">
        <f t="shared" si="57"/>
        <v>0</v>
      </c>
      <c r="AC169" s="62">
        <f t="shared" ca="1" si="64"/>
        <v>0</v>
      </c>
      <c r="AD169" s="73"/>
      <c r="AE169" s="74"/>
    </row>
    <row r="170" spans="1:31" ht="12" customHeight="1">
      <c r="A170" s="65">
        <f t="shared" si="58"/>
        <v>42125</v>
      </c>
      <c r="B170" s="66">
        <f>'Inputs-Summary'!$B$7</f>
        <v>3017157.2166295233</v>
      </c>
      <c r="C170" s="75"/>
      <c r="D170" s="67">
        <f t="shared" si="49"/>
        <v>3017157.2166295233</v>
      </c>
      <c r="E170" s="56">
        <f t="shared" si="50"/>
        <v>0</v>
      </c>
      <c r="F170" s="56">
        <f t="shared" ca="1" si="51"/>
        <v>0</v>
      </c>
      <c r="G170" s="68">
        <f>VLOOKUP($A170,[0]!Table,MATCH(G$4,[0]!Curves,0))</f>
        <v>4.2699999999999996</v>
      </c>
      <c r="H170" s="69">
        <f t="shared" si="65"/>
        <v>4.2699999999999996</v>
      </c>
      <c r="I170" s="68">
        <f>'Inputs-Summary'!$B$16</f>
        <v>1.85</v>
      </c>
      <c r="J170" s="68">
        <f>VLOOKUP($A170,[0]!Table,MATCH(J$4,[0]!Curves,0))</f>
        <v>0</v>
      </c>
      <c r="K170" s="69">
        <f t="shared" si="59"/>
        <v>0</v>
      </c>
      <c r="L170" s="87">
        <f t="shared" ref="L170:L189" si="68">K170</f>
        <v>0</v>
      </c>
      <c r="M170" s="68">
        <f>VLOOKUP($A170,[0]!Table,MATCH(M$4,[0]!Curves,0))</f>
        <v>2.5000000000000001E-3</v>
      </c>
      <c r="N170" s="69">
        <f t="shared" si="60"/>
        <v>2.5000000000000001E-3</v>
      </c>
      <c r="O170" s="87">
        <f t="shared" ref="O170:O189" si="69">N170</f>
        <v>2.5000000000000001E-3</v>
      </c>
      <c r="P170" s="60"/>
      <c r="Q170" s="87">
        <f t="shared" si="61"/>
        <v>4.2699999999999996</v>
      </c>
      <c r="R170" s="87">
        <f t="shared" si="62"/>
        <v>4.2699999999999996</v>
      </c>
      <c r="S170" s="87">
        <f t="shared" si="63"/>
        <v>1.85</v>
      </c>
      <c r="T170" s="70"/>
      <c r="U170" s="22">
        <f t="shared" si="52"/>
        <v>31</v>
      </c>
      <c r="V170" s="71">
        <f t="shared" si="53"/>
        <v>42125</v>
      </c>
      <c r="W170" s="22">
        <f t="shared" ca="1" si="54"/>
        <v>5061</v>
      </c>
      <c r="X170" s="68">
        <f>VLOOKUP($A170,[0]!Table,MATCH(X$4,[0]!Curves,0))</f>
        <v>6.41924188358622E-2</v>
      </c>
      <c r="Y170" s="72">
        <f t="shared" ca="1" si="55"/>
        <v>0.41665737739187858</v>
      </c>
      <c r="Z170" s="22">
        <f t="shared" si="56"/>
        <v>0</v>
      </c>
      <c r="AA170" s="22">
        <f t="shared" si="57"/>
        <v>0</v>
      </c>
      <c r="AC170" s="62">
        <f t="shared" ca="1" si="64"/>
        <v>0</v>
      </c>
      <c r="AD170" s="73"/>
      <c r="AE170" s="74"/>
    </row>
    <row r="171" spans="1:31" ht="12" customHeight="1">
      <c r="A171" s="65">
        <f t="shared" si="58"/>
        <v>42156</v>
      </c>
      <c r="B171" s="66">
        <f>'Inputs-Summary'!$B$7</f>
        <v>3017157.2166295233</v>
      </c>
      <c r="C171" s="75"/>
      <c r="D171" s="67">
        <f t="shared" si="49"/>
        <v>3017157.2166295233</v>
      </c>
      <c r="E171" s="56">
        <f t="shared" si="50"/>
        <v>0</v>
      </c>
      <c r="F171" s="56">
        <f t="shared" ca="1" si="51"/>
        <v>0</v>
      </c>
      <c r="G171" s="68">
        <f>VLOOKUP($A171,[0]!Table,MATCH(G$4,[0]!Curves,0))</f>
        <v>4.306</v>
      </c>
      <c r="H171" s="69">
        <f t="shared" si="65"/>
        <v>4.306</v>
      </c>
      <c r="I171" s="68">
        <f>'Inputs-Summary'!$B$16</f>
        <v>1.85</v>
      </c>
      <c r="J171" s="68">
        <f>VLOOKUP($A171,[0]!Table,MATCH(J$4,[0]!Curves,0))</f>
        <v>0</v>
      </c>
      <c r="K171" s="69">
        <f t="shared" si="59"/>
        <v>0</v>
      </c>
      <c r="L171" s="87">
        <f t="shared" si="68"/>
        <v>0</v>
      </c>
      <c r="M171" s="68">
        <f>VLOOKUP($A171,[0]!Table,MATCH(M$4,[0]!Curves,0))</f>
        <v>2.5000000000000001E-3</v>
      </c>
      <c r="N171" s="69">
        <f t="shared" si="60"/>
        <v>2.5000000000000001E-3</v>
      </c>
      <c r="O171" s="87">
        <f t="shared" si="69"/>
        <v>2.5000000000000001E-3</v>
      </c>
      <c r="P171" s="60"/>
      <c r="Q171" s="87">
        <f t="shared" si="61"/>
        <v>4.306</v>
      </c>
      <c r="R171" s="87">
        <f t="shared" si="62"/>
        <v>4.306</v>
      </c>
      <c r="S171" s="87">
        <f t="shared" si="63"/>
        <v>1.85</v>
      </c>
      <c r="T171" s="70"/>
      <c r="U171" s="22">
        <f t="shared" si="52"/>
        <v>30</v>
      </c>
      <c r="V171" s="71">
        <f t="shared" si="53"/>
        <v>42156</v>
      </c>
      <c r="W171" s="22">
        <f t="shared" ca="1" si="54"/>
        <v>5092</v>
      </c>
      <c r="X171" s="68">
        <f>VLOOKUP($A171,[0]!Table,MATCH(X$4,[0]!Curves,0))</f>
        <v>6.42335483561189E-2</v>
      </c>
      <c r="Y171" s="72">
        <f t="shared" ca="1" si="55"/>
        <v>0.41419880810741666</v>
      </c>
      <c r="Z171" s="22">
        <f t="shared" si="56"/>
        <v>0</v>
      </c>
      <c r="AA171" s="22">
        <f t="shared" si="57"/>
        <v>0</v>
      </c>
      <c r="AC171" s="62">
        <f t="shared" ca="1" si="64"/>
        <v>0</v>
      </c>
      <c r="AD171" s="73"/>
      <c r="AE171" s="74"/>
    </row>
    <row r="172" spans="1:31" ht="12" customHeight="1">
      <c r="A172" s="65">
        <f t="shared" si="58"/>
        <v>42186</v>
      </c>
      <c r="B172" s="66">
        <f>'Inputs-Summary'!$B$7</f>
        <v>3017157.2166295233</v>
      </c>
      <c r="C172" s="75"/>
      <c r="D172" s="67">
        <f t="shared" si="49"/>
        <v>3017157.2166295233</v>
      </c>
      <c r="E172" s="56">
        <f t="shared" si="50"/>
        <v>0</v>
      </c>
      <c r="F172" s="56">
        <f t="shared" ca="1" si="51"/>
        <v>0</v>
      </c>
      <c r="G172" s="68">
        <f>VLOOKUP($A172,[0]!Table,MATCH(G$4,[0]!Curves,0))</f>
        <v>4.351</v>
      </c>
      <c r="H172" s="69">
        <f t="shared" si="65"/>
        <v>4.351</v>
      </c>
      <c r="I172" s="68">
        <f>'Inputs-Summary'!$B$16</f>
        <v>1.85</v>
      </c>
      <c r="J172" s="68">
        <f>VLOOKUP($A172,[0]!Table,MATCH(J$4,[0]!Curves,0))</f>
        <v>0</v>
      </c>
      <c r="K172" s="69">
        <f t="shared" si="59"/>
        <v>0</v>
      </c>
      <c r="L172" s="87">
        <f t="shared" si="68"/>
        <v>0</v>
      </c>
      <c r="M172" s="68">
        <f>VLOOKUP($A172,[0]!Table,MATCH(M$4,[0]!Curves,0))</f>
        <v>2.5000000000000001E-3</v>
      </c>
      <c r="N172" s="69">
        <f t="shared" si="60"/>
        <v>2.5000000000000001E-3</v>
      </c>
      <c r="O172" s="87">
        <f t="shared" si="69"/>
        <v>2.5000000000000001E-3</v>
      </c>
      <c r="P172" s="60"/>
      <c r="Q172" s="87">
        <f t="shared" si="61"/>
        <v>4.351</v>
      </c>
      <c r="R172" s="87">
        <f t="shared" si="62"/>
        <v>4.351</v>
      </c>
      <c r="S172" s="87">
        <f t="shared" si="63"/>
        <v>1.85</v>
      </c>
      <c r="T172" s="70"/>
      <c r="U172" s="22">
        <f t="shared" si="52"/>
        <v>31</v>
      </c>
      <c r="V172" s="71">
        <f t="shared" si="53"/>
        <v>42186</v>
      </c>
      <c r="W172" s="22">
        <f t="shared" ca="1" si="54"/>
        <v>5122</v>
      </c>
      <c r="X172" s="68">
        <f>VLOOKUP($A172,[0]!Table,MATCH(X$4,[0]!Curves,0))</f>
        <v>6.4273351118191407E-2</v>
      </c>
      <c r="Y172" s="72">
        <f t="shared" ca="1" si="55"/>
        <v>0.41183071315040887</v>
      </c>
      <c r="Z172" s="22">
        <f t="shared" si="56"/>
        <v>0</v>
      </c>
      <c r="AA172" s="22">
        <f t="shared" si="57"/>
        <v>0</v>
      </c>
      <c r="AC172" s="62">
        <f t="shared" ca="1" si="64"/>
        <v>0</v>
      </c>
      <c r="AD172" s="73"/>
      <c r="AE172" s="74"/>
    </row>
    <row r="173" spans="1:31" ht="12" customHeight="1">
      <c r="A173" s="65">
        <f t="shared" si="58"/>
        <v>42217</v>
      </c>
      <c r="B173" s="66">
        <f>'Inputs-Summary'!$B$7</f>
        <v>3017157.2166295233</v>
      </c>
      <c r="C173" s="75"/>
      <c r="D173" s="67">
        <f t="shared" si="49"/>
        <v>3017157.2166295233</v>
      </c>
      <c r="E173" s="56">
        <f t="shared" si="50"/>
        <v>0</v>
      </c>
      <c r="F173" s="56">
        <f t="shared" ca="1" si="51"/>
        <v>0</v>
      </c>
      <c r="G173" s="68">
        <f>VLOOKUP($A173,[0]!Table,MATCH(G$4,[0]!Curves,0))</f>
        <v>4.399</v>
      </c>
      <c r="H173" s="69">
        <f t="shared" si="65"/>
        <v>4.399</v>
      </c>
      <c r="I173" s="68">
        <f>'Inputs-Summary'!$B$16</f>
        <v>1.85</v>
      </c>
      <c r="J173" s="68">
        <f>VLOOKUP($A173,[0]!Table,MATCH(J$4,[0]!Curves,0))</f>
        <v>0</v>
      </c>
      <c r="K173" s="69">
        <f t="shared" si="59"/>
        <v>0</v>
      </c>
      <c r="L173" s="87">
        <f t="shared" si="68"/>
        <v>0</v>
      </c>
      <c r="M173" s="68">
        <f>VLOOKUP($A173,[0]!Table,MATCH(M$4,[0]!Curves,0))</f>
        <v>2.5000000000000001E-3</v>
      </c>
      <c r="N173" s="69">
        <f t="shared" si="60"/>
        <v>2.5000000000000001E-3</v>
      </c>
      <c r="O173" s="87">
        <f t="shared" si="69"/>
        <v>2.5000000000000001E-3</v>
      </c>
      <c r="P173" s="60"/>
      <c r="Q173" s="87">
        <f t="shared" si="61"/>
        <v>4.399</v>
      </c>
      <c r="R173" s="87">
        <f t="shared" si="62"/>
        <v>4.399</v>
      </c>
      <c r="S173" s="87">
        <f t="shared" si="63"/>
        <v>1.85</v>
      </c>
      <c r="T173" s="70"/>
      <c r="U173" s="22">
        <f t="shared" si="52"/>
        <v>31</v>
      </c>
      <c r="V173" s="71">
        <f t="shared" si="53"/>
        <v>42217</v>
      </c>
      <c r="W173" s="22">
        <f t="shared" ca="1" si="54"/>
        <v>5153</v>
      </c>
      <c r="X173" s="68">
        <f>VLOOKUP($A173,[0]!Table,MATCH(X$4,[0]!Curves,0))</f>
        <v>6.4314480639552099E-2</v>
      </c>
      <c r="Y173" s="72">
        <f t="shared" ca="1" si="55"/>
        <v>0.40939518425152521</v>
      </c>
      <c r="Z173" s="22">
        <f t="shared" si="56"/>
        <v>0</v>
      </c>
      <c r="AA173" s="22">
        <f t="shared" si="57"/>
        <v>0</v>
      </c>
      <c r="AC173" s="62">
        <f t="shared" ca="1" si="64"/>
        <v>0</v>
      </c>
      <c r="AD173" s="73"/>
      <c r="AE173" s="74"/>
    </row>
    <row r="174" spans="1:31" ht="12" customHeight="1">
      <c r="A174" s="65">
        <f t="shared" si="58"/>
        <v>42248</v>
      </c>
      <c r="B174" s="66">
        <f>'Inputs-Summary'!$B$7</f>
        <v>3017157.2166295233</v>
      </c>
      <c r="C174" s="75"/>
      <c r="D174" s="67">
        <f t="shared" si="49"/>
        <v>3017157.2166295233</v>
      </c>
      <c r="E174" s="56">
        <f t="shared" si="50"/>
        <v>0</v>
      </c>
      <c r="F174" s="56">
        <f t="shared" ca="1" si="51"/>
        <v>0</v>
      </c>
      <c r="G174" s="68">
        <f>VLOOKUP($A174,[0]!Table,MATCH(G$4,[0]!Curves,0))</f>
        <v>4.4130000000000003</v>
      </c>
      <c r="H174" s="69">
        <f t="shared" si="65"/>
        <v>4.4130000000000003</v>
      </c>
      <c r="I174" s="68">
        <f>'Inputs-Summary'!$B$16</f>
        <v>1.85</v>
      </c>
      <c r="J174" s="68">
        <f>VLOOKUP($A174,[0]!Table,MATCH(J$4,[0]!Curves,0))</f>
        <v>0</v>
      </c>
      <c r="K174" s="69">
        <f t="shared" si="59"/>
        <v>0</v>
      </c>
      <c r="L174" s="87">
        <f t="shared" si="68"/>
        <v>0</v>
      </c>
      <c r="M174" s="68">
        <f>VLOOKUP($A174,[0]!Table,MATCH(M$4,[0]!Curves,0))</f>
        <v>2.5000000000000001E-3</v>
      </c>
      <c r="N174" s="69">
        <f t="shared" si="60"/>
        <v>2.5000000000000001E-3</v>
      </c>
      <c r="O174" s="87">
        <f t="shared" si="69"/>
        <v>2.5000000000000001E-3</v>
      </c>
      <c r="P174" s="60"/>
      <c r="Q174" s="87">
        <f t="shared" si="61"/>
        <v>4.4130000000000003</v>
      </c>
      <c r="R174" s="87">
        <f t="shared" si="62"/>
        <v>4.4130000000000003</v>
      </c>
      <c r="S174" s="87">
        <f t="shared" si="63"/>
        <v>1.85</v>
      </c>
      <c r="T174" s="70"/>
      <c r="U174" s="22">
        <f t="shared" si="52"/>
        <v>30</v>
      </c>
      <c r="V174" s="71">
        <f t="shared" si="53"/>
        <v>42248</v>
      </c>
      <c r="W174" s="22">
        <f t="shared" ca="1" si="54"/>
        <v>5184</v>
      </c>
      <c r="X174" s="68">
        <f>VLOOKUP($A174,[0]!Table,MATCH(X$4,[0]!Curves,0))</f>
        <v>6.4355610161473301E-2</v>
      </c>
      <c r="Y174" s="72">
        <f t="shared" ca="1" si="55"/>
        <v>0.40697131060243125</v>
      </c>
      <c r="Z174" s="22">
        <f t="shared" si="56"/>
        <v>0</v>
      </c>
      <c r="AA174" s="22">
        <f t="shared" si="57"/>
        <v>0</v>
      </c>
      <c r="AC174" s="62">
        <f t="shared" ca="1" si="64"/>
        <v>0</v>
      </c>
      <c r="AD174" s="73"/>
      <c r="AE174" s="74"/>
    </row>
    <row r="175" spans="1:31" ht="12" customHeight="1">
      <c r="A175" s="65">
        <f t="shared" si="58"/>
        <v>42278</v>
      </c>
      <c r="B175" s="66">
        <f>'Inputs-Summary'!$B$7</f>
        <v>3017157.2166295233</v>
      </c>
      <c r="C175" s="75"/>
      <c r="D175" s="67">
        <f t="shared" si="49"/>
        <v>3017157.2166295233</v>
      </c>
      <c r="E175" s="56">
        <f t="shared" si="50"/>
        <v>0</v>
      </c>
      <c r="F175" s="56">
        <f t="shared" ca="1" si="51"/>
        <v>0</v>
      </c>
      <c r="G175" s="68">
        <f>VLOOKUP($A175,[0]!Table,MATCH(G$4,[0]!Curves,0))</f>
        <v>4.4409999999999998</v>
      </c>
      <c r="H175" s="69">
        <f t="shared" si="65"/>
        <v>4.4409999999999998</v>
      </c>
      <c r="I175" s="68">
        <f>'Inputs-Summary'!$B$16</f>
        <v>1.85</v>
      </c>
      <c r="J175" s="68">
        <f>VLOOKUP($A175,[0]!Table,MATCH(J$4,[0]!Curves,0))</f>
        <v>0</v>
      </c>
      <c r="K175" s="69">
        <f t="shared" si="59"/>
        <v>0</v>
      </c>
      <c r="L175" s="87">
        <f t="shared" si="68"/>
        <v>0</v>
      </c>
      <c r="M175" s="68">
        <f>VLOOKUP($A175,[0]!Table,MATCH(M$4,[0]!Curves,0))</f>
        <v>2.5000000000000001E-3</v>
      </c>
      <c r="N175" s="69">
        <f t="shared" si="60"/>
        <v>2.5000000000000001E-3</v>
      </c>
      <c r="O175" s="87">
        <f t="shared" si="69"/>
        <v>2.5000000000000001E-3</v>
      </c>
      <c r="P175" s="60"/>
      <c r="Q175" s="87">
        <f t="shared" si="61"/>
        <v>4.4409999999999998</v>
      </c>
      <c r="R175" s="87">
        <f t="shared" si="62"/>
        <v>4.4409999999999998</v>
      </c>
      <c r="S175" s="87">
        <f t="shared" si="63"/>
        <v>1.85</v>
      </c>
      <c r="T175" s="70"/>
      <c r="U175" s="22">
        <f t="shared" si="52"/>
        <v>31</v>
      </c>
      <c r="V175" s="71">
        <f t="shared" si="53"/>
        <v>42278</v>
      </c>
      <c r="W175" s="22">
        <f t="shared" ca="1" si="54"/>
        <v>5214</v>
      </c>
      <c r="X175" s="68">
        <f>VLOOKUP($A175,[0]!Table,MATCH(X$4,[0]!Curves,0))</f>
        <v>6.4395412925156895E-2</v>
      </c>
      <c r="Y175" s="72">
        <f t="shared" ca="1" si="55"/>
        <v>0.4046366895991611</v>
      </c>
      <c r="Z175" s="22">
        <f t="shared" si="56"/>
        <v>0</v>
      </c>
      <c r="AA175" s="22">
        <f t="shared" si="57"/>
        <v>0</v>
      </c>
      <c r="AC175" s="62">
        <f t="shared" ca="1" si="64"/>
        <v>0</v>
      </c>
      <c r="AD175" s="73"/>
      <c r="AE175" s="74"/>
    </row>
    <row r="176" spans="1:31" ht="12" customHeight="1">
      <c r="A176" s="65">
        <f t="shared" si="58"/>
        <v>42309</v>
      </c>
      <c r="B176" s="66">
        <f>'Inputs-Summary'!$B$7</f>
        <v>3017157.2166295233</v>
      </c>
      <c r="C176" s="75"/>
      <c r="D176" s="67">
        <f t="shared" si="49"/>
        <v>3017157.2166295233</v>
      </c>
      <c r="E176" s="56">
        <f t="shared" si="50"/>
        <v>0</v>
      </c>
      <c r="F176" s="56">
        <f t="shared" ca="1" si="51"/>
        <v>0</v>
      </c>
      <c r="G176" s="68">
        <f>VLOOKUP($A176,[0]!Table,MATCH(G$4,[0]!Curves,0))</f>
        <v>4.5760000000000005</v>
      </c>
      <c r="H176" s="69">
        <f t="shared" si="65"/>
        <v>4.5760000000000005</v>
      </c>
      <c r="I176" s="68">
        <f>'Inputs-Summary'!$B$16</f>
        <v>1.85</v>
      </c>
      <c r="J176" s="68">
        <f>VLOOKUP($A176,[0]!Table,MATCH(J$4,[0]!Curves,0))</f>
        <v>0</v>
      </c>
      <c r="K176" s="69">
        <f t="shared" si="59"/>
        <v>0</v>
      </c>
      <c r="L176" s="87">
        <f t="shared" si="68"/>
        <v>0</v>
      </c>
      <c r="M176" s="68">
        <f>VLOOKUP($A176,[0]!Table,MATCH(M$4,[0]!Curves,0))</f>
        <v>2.5000000000000001E-3</v>
      </c>
      <c r="N176" s="69">
        <f t="shared" si="60"/>
        <v>2.5000000000000001E-3</v>
      </c>
      <c r="O176" s="87">
        <f t="shared" si="69"/>
        <v>2.5000000000000001E-3</v>
      </c>
      <c r="P176" s="60"/>
      <c r="Q176" s="87">
        <f t="shared" si="61"/>
        <v>4.5760000000000005</v>
      </c>
      <c r="R176" s="87">
        <f t="shared" si="62"/>
        <v>4.5760000000000005</v>
      </c>
      <c r="S176" s="87">
        <f t="shared" si="63"/>
        <v>1.85</v>
      </c>
      <c r="T176" s="70"/>
      <c r="U176" s="22">
        <f t="shared" si="52"/>
        <v>30</v>
      </c>
      <c r="V176" s="71">
        <f t="shared" si="53"/>
        <v>42309</v>
      </c>
      <c r="W176" s="22">
        <f t="shared" ca="1" si="54"/>
        <v>5245</v>
      </c>
      <c r="X176" s="68">
        <f>VLOOKUP($A176,[0]!Table,MATCH(X$4,[0]!Curves,0))</f>
        <v>6.4436542448181602E-2</v>
      </c>
      <c r="Y176" s="72">
        <f t="shared" ca="1" si="55"/>
        <v>0.40223564450485799</v>
      </c>
      <c r="Z176" s="22">
        <f t="shared" si="56"/>
        <v>0</v>
      </c>
      <c r="AA176" s="22">
        <f t="shared" si="57"/>
        <v>0</v>
      </c>
      <c r="AC176" s="62">
        <f t="shared" ca="1" si="64"/>
        <v>0</v>
      </c>
      <c r="AD176" s="73"/>
      <c r="AE176" s="74"/>
    </row>
    <row r="177" spans="1:31" ht="12" customHeight="1">
      <c r="A177" s="65">
        <f t="shared" si="58"/>
        <v>42339</v>
      </c>
      <c r="B177" s="66">
        <f>'Inputs-Summary'!$B$7</f>
        <v>3017157.2166295233</v>
      </c>
      <c r="C177" s="75"/>
      <c r="D177" s="67">
        <f t="shared" si="49"/>
        <v>3017157.2166295233</v>
      </c>
      <c r="E177" s="56">
        <f t="shared" si="50"/>
        <v>0</v>
      </c>
      <c r="F177" s="56">
        <f t="shared" ca="1" si="51"/>
        <v>0</v>
      </c>
      <c r="G177" s="68">
        <f>VLOOKUP($A177,[0]!Table,MATCH(G$4,[0]!Curves,0))</f>
        <v>4.7110000000000003</v>
      </c>
      <c r="H177" s="69">
        <f t="shared" si="65"/>
        <v>4.7110000000000003</v>
      </c>
      <c r="I177" s="68">
        <f>'Inputs-Summary'!$B$16</f>
        <v>1.85</v>
      </c>
      <c r="J177" s="68">
        <f>VLOOKUP($A177,[0]!Table,MATCH(J$4,[0]!Curves,0))</f>
        <v>0</v>
      </c>
      <c r="K177" s="69">
        <f t="shared" si="59"/>
        <v>0</v>
      </c>
      <c r="L177" s="87">
        <f t="shared" si="68"/>
        <v>0</v>
      </c>
      <c r="M177" s="68">
        <f>VLOOKUP($A177,[0]!Table,MATCH(M$4,[0]!Curves,0))</f>
        <v>2.5000000000000001E-3</v>
      </c>
      <c r="N177" s="69">
        <f t="shared" si="60"/>
        <v>2.5000000000000001E-3</v>
      </c>
      <c r="O177" s="87">
        <f t="shared" si="69"/>
        <v>2.5000000000000001E-3</v>
      </c>
      <c r="P177" s="60"/>
      <c r="Q177" s="87">
        <f t="shared" si="61"/>
        <v>4.7110000000000003</v>
      </c>
      <c r="R177" s="87">
        <f t="shared" si="62"/>
        <v>4.7110000000000003</v>
      </c>
      <c r="S177" s="87">
        <f t="shared" si="63"/>
        <v>1.85</v>
      </c>
      <c r="T177" s="70"/>
      <c r="U177" s="22">
        <f t="shared" si="52"/>
        <v>31</v>
      </c>
      <c r="V177" s="71">
        <f t="shared" si="53"/>
        <v>42339</v>
      </c>
      <c r="W177" s="22">
        <f t="shared" ca="1" si="54"/>
        <v>5275</v>
      </c>
      <c r="X177" s="68">
        <f>VLOOKUP($A177,[0]!Table,MATCH(X$4,[0]!Curves,0))</f>
        <v>6.44763452129338E-2</v>
      </c>
      <c r="Y177" s="72">
        <f t="shared" ca="1" si="55"/>
        <v>0.39992304761116471</v>
      </c>
      <c r="Z177" s="22">
        <f t="shared" si="56"/>
        <v>0</v>
      </c>
      <c r="AA177" s="22">
        <f t="shared" si="57"/>
        <v>0</v>
      </c>
      <c r="AC177" s="62">
        <f t="shared" ca="1" si="64"/>
        <v>0</v>
      </c>
      <c r="AD177" s="73"/>
      <c r="AE177" s="74"/>
    </row>
    <row r="178" spans="1:31" ht="12" customHeight="1">
      <c r="A178" s="65">
        <f t="shared" si="58"/>
        <v>42370</v>
      </c>
      <c r="B178" s="66">
        <f>'Inputs-Summary'!$B$7</f>
        <v>3017157.2166295233</v>
      </c>
      <c r="C178" s="75"/>
      <c r="D178" s="67">
        <f t="shared" si="49"/>
        <v>3017157.2166295233</v>
      </c>
      <c r="E178" s="56">
        <f t="shared" si="50"/>
        <v>0</v>
      </c>
      <c r="F178" s="56">
        <f t="shared" ca="1" si="51"/>
        <v>0</v>
      </c>
      <c r="G178" s="68">
        <f>VLOOKUP($A178,[0]!Table,MATCH(G$4,[0]!Curves,0))</f>
        <v>4.8260000000000005</v>
      </c>
      <c r="H178" s="69">
        <f t="shared" si="65"/>
        <v>4.8260000000000005</v>
      </c>
      <c r="I178" s="68">
        <f>'Inputs-Summary'!$B$16</f>
        <v>1.85</v>
      </c>
      <c r="J178" s="68">
        <f>VLOOKUP($A178,[0]!Table,MATCH(J$4,[0]!Curves,0))</f>
        <v>0</v>
      </c>
      <c r="K178" s="69">
        <f t="shared" si="59"/>
        <v>0</v>
      </c>
      <c r="L178" s="87">
        <f t="shared" si="68"/>
        <v>0</v>
      </c>
      <c r="M178" s="68">
        <f>VLOOKUP($A178,[0]!Table,MATCH(M$4,[0]!Curves,0))</f>
        <v>2.5000000000000001E-3</v>
      </c>
      <c r="N178" s="69">
        <f t="shared" si="60"/>
        <v>2.5000000000000001E-3</v>
      </c>
      <c r="O178" s="87">
        <f t="shared" si="69"/>
        <v>2.5000000000000001E-3</v>
      </c>
      <c r="P178" s="60"/>
      <c r="Q178" s="87">
        <f t="shared" si="61"/>
        <v>4.8260000000000005</v>
      </c>
      <c r="R178" s="87">
        <f t="shared" si="62"/>
        <v>4.8260000000000005</v>
      </c>
      <c r="S178" s="87">
        <f t="shared" si="63"/>
        <v>1.85</v>
      </c>
      <c r="T178" s="70"/>
      <c r="U178" s="22">
        <f t="shared" si="52"/>
        <v>31</v>
      </c>
      <c r="V178" s="71">
        <f t="shared" si="53"/>
        <v>42370</v>
      </c>
      <c r="W178" s="22">
        <f t="shared" ca="1" si="54"/>
        <v>5306</v>
      </c>
      <c r="X178" s="68">
        <f>VLOOKUP($A178,[0]!Table,MATCH(X$4,[0]!Curves,0))</f>
        <v>6.4517474737062E-2</v>
      </c>
      <c r="Y178" s="72">
        <f t="shared" ca="1" si="55"/>
        <v>0.39754469041776036</v>
      </c>
      <c r="Z178" s="22">
        <f t="shared" si="56"/>
        <v>0</v>
      </c>
      <c r="AA178" s="22">
        <f t="shared" si="57"/>
        <v>0</v>
      </c>
      <c r="AC178" s="62">
        <f t="shared" ca="1" si="64"/>
        <v>0</v>
      </c>
      <c r="AD178" s="73"/>
      <c r="AE178" s="74"/>
    </row>
    <row r="179" spans="1:31" ht="12" customHeight="1">
      <c r="A179" s="65">
        <f t="shared" si="58"/>
        <v>42401</v>
      </c>
      <c r="B179" s="66">
        <f>'Inputs-Summary'!$B$7</f>
        <v>3017157.2166295233</v>
      </c>
      <c r="C179" s="75"/>
      <c r="D179" s="67">
        <f t="shared" si="49"/>
        <v>3017157.2166295233</v>
      </c>
      <c r="E179" s="56">
        <f t="shared" si="50"/>
        <v>0</v>
      </c>
      <c r="F179" s="56">
        <f t="shared" ca="1" si="51"/>
        <v>0</v>
      </c>
      <c r="G179" s="68">
        <f>VLOOKUP($A179,[0]!Table,MATCH(G$4,[0]!Curves,0))</f>
        <v>4.7080000000000002</v>
      </c>
      <c r="H179" s="69">
        <f t="shared" si="65"/>
        <v>4.7080000000000002</v>
      </c>
      <c r="I179" s="68">
        <f>'Inputs-Summary'!$B$16</f>
        <v>1.85</v>
      </c>
      <c r="J179" s="68">
        <f>VLOOKUP($A179,[0]!Table,MATCH(J$4,[0]!Curves,0))</f>
        <v>0</v>
      </c>
      <c r="K179" s="69">
        <f t="shared" si="59"/>
        <v>0</v>
      </c>
      <c r="L179" s="87">
        <f t="shared" si="68"/>
        <v>0</v>
      </c>
      <c r="M179" s="68">
        <f>VLOOKUP($A179,[0]!Table,MATCH(M$4,[0]!Curves,0))</f>
        <v>2.5000000000000001E-3</v>
      </c>
      <c r="N179" s="69">
        <f t="shared" si="60"/>
        <v>2.5000000000000001E-3</v>
      </c>
      <c r="O179" s="87">
        <f t="shared" si="69"/>
        <v>2.5000000000000001E-3</v>
      </c>
      <c r="P179" s="60"/>
      <c r="Q179" s="87">
        <f t="shared" si="61"/>
        <v>4.7080000000000002</v>
      </c>
      <c r="R179" s="87">
        <f t="shared" si="62"/>
        <v>4.7080000000000002</v>
      </c>
      <c r="S179" s="87">
        <f t="shared" si="63"/>
        <v>1.85</v>
      </c>
      <c r="T179" s="70"/>
      <c r="U179" s="22">
        <f t="shared" si="52"/>
        <v>29</v>
      </c>
      <c r="V179" s="71">
        <f t="shared" si="53"/>
        <v>42401</v>
      </c>
      <c r="W179" s="22">
        <f t="shared" ca="1" si="54"/>
        <v>5337</v>
      </c>
      <c r="X179" s="68">
        <f>VLOOKUP($A179,[0]!Table,MATCH(X$4,[0]!Curves,0))</f>
        <v>6.4558604261751598E-2</v>
      </c>
      <c r="Y179" s="72">
        <f t="shared" ca="1" si="55"/>
        <v>0.39517780919264994</v>
      </c>
      <c r="Z179" s="22">
        <f t="shared" si="56"/>
        <v>0</v>
      </c>
      <c r="AA179" s="22">
        <f t="shared" si="57"/>
        <v>0</v>
      </c>
      <c r="AC179" s="62">
        <f t="shared" ca="1" si="64"/>
        <v>0</v>
      </c>
      <c r="AD179" s="73"/>
      <c r="AE179" s="74"/>
    </row>
    <row r="180" spans="1:31" ht="12" customHeight="1">
      <c r="A180" s="65">
        <f t="shared" si="58"/>
        <v>42430</v>
      </c>
      <c r="B180" s="66">
        <f>'Inputs-Summary'!$B$7</f>
        <v>3017157.2166295233</v>
      </c>
      <c r="C180" s="75"/>
      <c r="D180" s="67">
        <f t="shared" si="49"/>
        <v>3017157.2166295233</v>
      </c>
      <c r="E180" s="56">
        <f t="shared" si="50"/>
        <v>0</v>
      </c>
      <c r="F180" s="56">
        <f t="shared" ca="1" si="51"/>
        <v>0</v>
      </c>
      <c r="G180" s="68">
        <f>VLOOKUP($A180,[0]!Table,MATCH(G$4,[0]!Curves,0))</f>
        <v>4.5750000000000002</v>
      </c>
      <c r="H180" s="69">
        <f t="shared" si="65"/>
        <v>4.5750000000000002</v>
      </c>
      <c r="I180" s="68">
        <f>'Inputs-Summary'!$B$16</f>
        <v>1.85</v>
      </c>
      <c r="J180" s="68">
        <f>VLOOKUP($A180,[0]!Table,MATCH(J$4,[0]!Curves,0))</f>
        <v>0</v>
      </c>
      <c r="K180" s="69">
        <f t="shared" si="59"/>
        <v>0</v>
      </c>
      <c r="L180" s="87">
        <f t="shared" si="68"/>
        <v>0</v>
      </c>
      <c r="M180" s="68">
        <f>VLOOKUP($A180,[0]!Table,MATCH(M$4,[0]!Curves,0))</f>
        <v>0</v>
      </c>
      <c r="N180" s="69">
        <f t="shared" si="60"/>
        <v>0</v>
      </c>
      <c r="O180" s="87">
        <f t="shared" si="69"/>
        <v>0</v>
      </c>
      <c r="P180" s="60"/>
      <c r="Q180" s="87">
        <f t="shared" si="61"/>
        <v>4.5750000000000002</v>
      </c>
      <c r="R180" s="87">
        <f t="shared" si="62"/>
        <v>4.5750000000000002</v>
      </c>
      <c r="S180" s="87">
        <f t="shared" si="63"/>
        <v>1.85</v>
      </c>
      <c r="T180" s="70"/>
      <c r="U180" s="22">
        <f t="shared" si="52"/>
        <v>31</v>
      </c>
      <c r="V180" s="71">
        <f t="shared" si="53"/>
        <v>42430</v>
      </c>
      <c r="W180" s="22">
        <f t="shared" ca="1" si="54"/>
        <v>5366</v>
      </c>
      <c r="X180" s="68">
        <f>VLOOKUP($A180,[0]!Table,MATCH(X$4,[0]!Curves,0))</f>
        <v>6.4597080269226795E-2</v>
      </c>
      <c r="Y180" s="72">
        <f t="shared" ca="1" si="55"/>
        <v>0.39297398703028907</v>
      </c>
      <c r="Z180" s="22">
        <f t="shared" si="56"/>
        <v>0</v>
      </c>
      <c r="AA180" s="22">
        <f t="shared" si="57"/>
        <v>0</v>
      </c>
      <c r="AC180" s="62">
        <f t="shared" ca="1" si="64"/>
        <v>0</v>
      </c>
      <c r="AD180" s="73"/>
      <c r="AE180" s="74"/>
    </row>
    <row r="181" spans="1:31" ht="12" customHeight="1">
      <c r="A181" s="65">
        <f t="shared" si="58"/>
        <v>42461</v>
      </c>
      <c r="B181" s="66">
        <f>'Inputs-Summary'!$B$7</f>
        <v>3017157.2166295233</v>
      </c>
      <c r="C181" s="75"/>
      <c r="D181" s="67">
        <f t="shared" si="49"/>
        <v>3017157.2166295233</v>
      </c>
      <c r="E181" s="56">
        <f t="shared" si="50"/>
        <v>0</v>
      </c>
      <c r="F181" s="56">
        <f t="shared" ca="1" si="51"/>
        <v>0</v>
      </c>
      <c r="G181" s="68">
        <f>VLOOKUP($A181,[0]!Table,MATCH(G$4,[0]!Curves,0))</f>
        <v>4.3600000000000003</v>
      </c>
      <c r="H181" s="69">
        <f t="shared" si="65"/>
        <v>4.3600000000000003</v>
      </c>
      <c r="I181" s="68">
        <f>'Inputs-Summary'!$B$16</f>
        <v>1.85</v>
      </c>
      <c r="J181" s="68">
        <f>VLOOKUP($A181,[0]!Table,MATCH(J$4,[0]!Curves,0))</f>
        <v>0</v>
      </c>
      <c r="K181" s="69">
        <f t="shared" si="59"/>
        <v>0</v>
      </c>
      <c r="L181" s="87">
        <f t="shared" si="68"/>
        <v>0</v>
      </c>
      <c r="M181" s="68">
        <f>VLOOKUP($A181,[0]!Table,MATCH(M$4,[0]!Curves,0))</f>
        <v>0</v>
      </c>
      <c r="N181" s="69">
        <f t="shared" si="60"/>
        <v>0</v>
      </c>
      <c r="O181" s="87">
        <f t="shared" si="69"/>
        <v>0</v>
      </c>
      <c r="P181" s="60"/>
      <c r="Q181" s="87">
        <f t="shared" si="61"/>
        <v>4.3600000000000003</v>
      </c>
      <c r="R181" s="87">
        <f t="shared" si="62"/>
        <v>4.3600000000000003</v>
      </c>
      <c r="S181" s="87">
        <f t="shared" si="63"/>
        <v>1.85</v>
      </c>
      <c r="T181" s="70"/>
      <c r="U181" s="22">
        <f t="shared" si="52"/>
        <v>30</v>
      </c>
      <c r="V181" s="71">
        <f t="shared" si="53"/>
        <v>42461</v>
      </c>
      <c r="W181" s="22">
        <f t="shared" ca="1" si="54"/>
        <v>5397</v>
      </c>
      <c r="X181" s="68">
        <f>VLOOKUP($A181,[0]!Table,MATCH(X$4,[0]!Curves,0))</f>
        <v>6.4638209795001803E-2</v>
      </c>
      <c r="Y181" s="72">
        <f t="shared" ca="1" si="55"/>
        <v>0.3906292139969656</v>
      </c>
      <c r="Z181" s="22">
        <f t="shared" si="56"/>
        <v>0</v>
      </c>
      <c r="AA181" s="22">
        <f t="shared" si="57"/>
        <v>0</v>
      </c>
      <c r="AC181" s="62">
        <f t="shared" ca="1" si="64"/>
        <v>0</v>
      </c>
      <c r="AD181" s="73"/>
      <c r="AE181" s="74"/>
    </row>
    <row r="182" spans="1:31" ht="12" customHeight="1">
      <c r="A182" s="65">
        <f t="shared" si="58"/>
        <v>42491</v>
      </c>
      <c r="B182" s="66">
        <f>'Inputs-Summary'!$B$7</f>
        <v>3017157.2166295233</v>
      </c>
      <c r="C182" s="75"/>
      <c r="D182" s="67">
        <f t="shared" si="49"/>
        <v>3017157.2166295233</v>
      </c>
      <c r="E182" s="56">
        <f t="shared" si="50"/>
        <v>0</v>
      </c>
      <c r="F182" s="56">
        <f t="shared" ca="1" si="51"/>
        <v>0</v>
      </c>
      <c r="G182" s="68">
        <f>VLOOKUP($A182,[0]!Table,MATCH(G$4,[0]!Curves,0))</f>
        <v>4.3499999999999996</v>
      </c>
      <c r="H182" s="69">
        <f t="shared" si="65"/>
        <v>4.3499999999999996</v>
      </c>
      <c r="I182" s="68">
        <f>'Inputs-Summary'!$B$16</f>
        <v>1.85</v>
      </c>
      <c r="J182" s="68">
        <f>VLOOKUP($A182,[0]!Table,MATCH(J$4,[0]!Curves,0))</f>
        <v>0</v>
      </c>
      <c r="K182" s="69">
        <f t="shared" si="59"/>
        <v>0</v>
      </c>
      <c r="L182" s="87">
        <f t="shared" si="68"/>
        <v>0</v>
      </c>
      <c r="M182" s="68">
        <f>VLOOKUP($A182,[0]!Table,MATCH(M$4,[0]!Curves,0))</f>
        <v>0</v>
      </c>
      <c r="N182" s="69">
        <f t="shared" si="60"/>
        <v>0</v>
      </c>
      <c r="O182" s="87">
        <f t="shared" si="69"/>
        <v>0</v>
      </c>
      <c r="P182" s="60"/>
      <c r="Q182" s="87">
        <f t="shared" si="61"/>
        <v>4.3499999999999996</v>
      </c>
      <c r="R182" s="87">
        <f t="shared" si="62"/>
        <v>4.3499999999999996</v>
      </c>
      <c r="S182" s="87">
        <f t="shared" si="63"/>
        <v>1.85</v>
      </c>
      <c r="T182" s="70"/>
      <c r="U182" s="22">
        <f t="shared" si="52"/>
        <v>31</v>
      </c>
      <c r="V182" s="71">
        <f t="shared" si="53"/>
        <v>42491</v>
      </c>
      <c r="W182" s="22">
        <f t="shared" ca="1" si="54"/>
        <v>5427</v>
      </c>
      <c r="X182" s="68">
        <f>VLOOKUP($A182,[0]!Table,MATCH(X$4,[0]!Curves,0))</f>
        <v>6.4678012562414497E-2</v>
      </c>
      <c r="Y182" s="72">
        <f t="shared" ca="1" si="55"/>
        <v>0.38837090410607167</v>
      </c>
      <c r="Z182" s="22">
        <f t="shared" si="56"/>
        <v>0</v>
      </c>
      <c r="AA182" s="22">
        <f t="shared" si="57"/>
        <v>0</v>
      </c>
      <c r="AC182" s="62">
        <f t="shared" ca="1" si="64"/>
        <v>0</v>
      </c>
      <c r="AD182" s="73"/>
      <c r="AE182" s="74"/>
    </row>
    <row r="183" spans="1:31" ht="12" customHeight="1">
      <c r="A183" s="65">
        <f t="shared" si="58"/>
        <v>42522</v>
      </c>
      <c r="B183" s="66">
        <f>'Inputs-Summary'!$B$7</f>
        <v>3017157.2166295233</v>
      </c>
      <c r="C183" s="75"/>
      <c r="D183" s="67">
        <f t="shared" si="49"/>
        <v>3017157.2166295233</v>
      </c>
      <c r="E183" s="56">
        <f t="shared" si="50"/>
        <v>0</v>
      </c>
      <c r="F183" s="56">
        <f t="shared" ca="1" si="51"/>
        <v>0</v>
      </c>
      <c r="G183" s="68">
        <f>VLOOKUP($A183,[0]!Table,MATCH(G$4,[0]!Curves,0))</f>
        <v>4.3860000000000001</v>
      </c>
      <c r="H183" s="69">
        <f t="shared" si="65"/>
        <v>4.3860000000000001</v>
      </c>
      <c r="I183" s="68">
        <f>'Inputs-Summary'!$B$16</f>
        <v>1.85</v>
      </c>
      <c r="J183" s="68">
        <f>VLOOKUP($A183,[0]!Table,MATCH(J$4,[0]!Curves,0))</f>
        <v>0</v>
      </c>
      <c r="K183" s="69">
        <f t="shared" si="59"/>
        <v>0</v>
      </c>
      <c r="L183" s="87">
        <f t="shared" si="68"/>
        <v>0</v>
      </c>
      <c r="M183" s="68">
        <f>VLOOKUP($A183,[0]!Table,MATCH(M$4,[0]!Curves,0))</f>
        <v>0</v>
      </c>
      <c r="N183" s="69">
        <f t="shared" si="60"/>
        <v>0</v>
      </c>
      <c r="O183" s="87">
        <f t="shared" si="69"/>
        <v>0</v>
      </c>
      <c r="P183" s="60"/>
      <c r="Q183" s="87">
        <f t="shared" si="61"/>
        <v>4.3860000000000001</v>
      </c>
      <c r="R183" s="87">
        <f t="shared" si="62"/>
        <v>4.3860000000000001</v>
      </c>
      <c r="S183" s="87">
        <f t="shared" si="63"/>
        <v>1.85</v>
      </c>
      <c r="T183" s="70"/>
      <c r="U183" s="22">
        <f t="shared" si="52"/>
        <v>30</v>
      </c>
      <c r="V183" s="71">
        <f t="shared" si="53"/>
        <v>42522</v>
      </c>
      <c r="W183" s="22">
        <f t="shared" ca="1" si="54"/>
        <v>5458</v>
      </c>
      <c r="X183" s="68">
        <f>VLOOKUP($A183,[0]!Table,MATCH(X$4,[0]!Curves,0))</f>
        <v>6.4719142089292997E-2</v>
      </c>
      <c r="Y183" s="72">
        <f t="shared" ca="1" si="55"/>
        <v>0.38604846791552661</v>
      </c>
      <c r="Z183" s="22">
        <f t="shared" si="56"/>
        <v>0</v>
      </c>
      <c r="AA183" s="22">
        <f t="shared" si="57"/>
        <v>0</v>
      </c>
      <c r="AC183" s="62">
        <f t="shared" ca="1" si="64"/>
        <v>0</v>
      </c>
      <c r="AD183" s="73"/>
      <c r="AE183" s="74"/>
    </row>
    <row r="184" spans="1:31" ht="12" customHeight="1">
      <c r="A184" s="65">
        <f t="shared" si="58"/>
        <v>42552</v>
      </c>
      <c r="B184" s="66">
        <f>'Inputs-Summary'!$B$7</f>
        <v>3017157.2166295233</v>
      </c>
      <c r="C184" s="75"/>
      <c r="D184" s="67">
        <f t="shared" si="49"/>
        <v>3017157.2166295233</v>
      </c>
      <c r="E184" s="56">
        <f t="shared" si="50"/>
        <v>0</v>
      </c>
      <c r="F184" s="56">
        <f t="shared" ca="1" si="51"/>
        <v>0</v>
      </c>
      <c r="G184" s="68">
        <f>VLOOKUP($A184,[0]!Table,MATCH(G$4,[0]!Curves,0))</f>
        <v>4.431</v>
      </c>
      <c r="H184" s="69">
        <f t="shared" si="65"/>
        <v>4.431</v>
      </c>
      <c r="I184" s="68">
        <f>'Inputs-Summary'!$B$16</f>
        <v>1.85</v>
      </c>
      <c r="J184" s="68">
        <f>VLOOKUP($A184,[0]!Table,MATCH(J$4,[0]!Curves,0))</f>
        <v>0</v>
      </c>
      <c r="K184" s="69">
        <f t="shared" si="59"/>
        <v>0</v>
      </c>
      <c r="L184" s="87">
        <f t="shared" si="68"/>
        <v>0</v>
      </c>
      <c r="M184" s="68">
        <f>VLOOKUP($A184,[0]!Table,MATCH(M$4,[0]!Curves,0))</f>
        <v>0</v>
      </c>
      <c r="N184" s="69">
        <f t="shared" si="60"/>
        <v>0</v>
      </c>
      <c r="O184" s="87">
        <f t="shared" si="69"/>
        <v>0</v>
      </c>
      <c r="P184" s="60"/>
      <c r="Q184" s="87">
        <f t="shared" si="61"/>
        <v>4.431</v>
      </c>
      <c r="R184" s="87">
        <f t="shared" si="62"/>
        <v>4.431</v>
      </c>
      <c r="S184" s="87">
        <f t="shared" si="63"/>
        <v>1.85</v>
      </c>
      <c r="T184" s="70"/>
      <c r="U184" s="22">
        <f t="shared" si="52"/>
        <v>31</v>
      </c>
      <c r="V184" s="71">
        <f t="shared" si="53"/>
        <v>42552</v>
      </c>
      <c r="W184" s="22">
        <f t="shared" ca="1" si="54"/>
        <v>5488</v>
      </c>
      <c r="X184" s="68">
        <f>VLOOKUP($A184,[0]!Table,MATCH(X$4,[0]!Curves,0))</f>
        <v>6.4758944857773698E-2</v>
      </c>
      <c r="Y184" s="72">
        <f t="shared" ca="1" si="55"/>
        <v>0.38381170607380394</v>
      </c>
      <c r="Z184" s="22">
        <f t="shared" si="56"/>
        <v>0</v>
      </c>
      <c r="AA184" s="22">
        <f t="shared" si="57"/>
        <v>0</v>
      </c>
      <c r="AC184" s="62">
        <f t="shared" ca="1" si="64"/>
        <v>0</v>
      </c>
      <c r="AD184" s="73"/>
      <c r="AE184" s="74"/>
    </row>
    <row r="185" spans="1:31" ht="12" customHeight="1">
      <c r="A185" s="65">
        <f t="shared" si="58"/>
        <v>42583</v>
      </c>
      <c r="B185" s="66">
        <f>'Inputs-Summary'!$B$7</f>
        <v>3017157.2166295233</v>
      </c>
      <c r="C185" s="75"/>
      <c r="D185" s="67">
        <f t="shared" si="49"/>
        <v>3017157.2166295233</v>
      </c>
      <c r="E185" s="56">
        <f t="shared" si="50"/>
        <v>0</v>
      </c>
      <c r="F185" s="56">
        <f t="shared" ca="1" si="51"/>
        <v>0</v>
      </c>
      <c r="G185" s="68">
        <f>VLOOKUP($A185,[0]!Table,MATCH(G$4,[0]!Curves,0))</f>
        <v>4.4790000000000001</v>
      </c>
      <c r="H185" s="69">
        <f t="shared" si="65"/>
        <v>4.4790000000000001</v>
      </c>
      <c r="I185" s="68">
        <f>'Inputs-Summary'!$B$16</f>
        <v>1.85</v>
      </c>
      <c r="J185" s="68">
        <f>VLOOKUP($A185,[0]!Table,MATCH(J$4,[0]!Curves,0))</f>
        <v>0</v>
      </c>
      <c r="K185" s="69">
        <f t="shared" si="59"/>
        <v>0</v>
      </c>
      <c r="L185" s="87">
        <f t="shared" si="68"/>
        <v>0</v>
      </c>
      <c r="M185" s="68">
        <f>VLOOKUP($A185,[0]!Table,MATCH(M$4,[0]!Curves,0))</f>
        <v>0</v>
      </c>
      <c r="N185" s="69">
        <f t="shared" si="60"/>
        <v>0</v>
      </c>
      <c r="O185" s="87">
        <f t="shared" si="69"/>
        <v>0</v>
      </c>
      <c r="P185" s="60"/>
      <c r="Q185" s="87">
        <f t="shared" si="61"/>
        <v>4.4790000000000001</v>
      </c>
      <c r="R185" s="87">
        <f t="shared" si="62"/>
        <v>4.4790000000000001</v>
      </c>
      <c r="S185" s="87">
        <f t="shared" si="63"/>
        <v>1.85</v>
      </c>
      <c r="T185" s="70"/>
      <c r="U185" s="22">
        <f t="shared" si="52"/>
        <v>31</v>
      </c>
      <c r="V185" s="71">
        <f t="shared" si="53"/>
        <v>42583</v>
      </c>
      <c r="W185" s="22">
        <f t="shared" ca="1" si="54"/>
        <v>5519</v>
      </c>
      <c r="X185" s="68">
        <f>VLOOKUP($A185,[0]!Table,MATCH(X$4,[0]!Curves,0))</f>
        <v>6.4800074385755302E-2</v>
      </c>
      <c r="Y185" s="72">
        <f t="shared" ca="1" si="55"/>
        <v>0.38151146565234934</v>
      </c>
      <c r="Z185" s="22">
        <f t="shared" si="56"/>
        <v>0</v>
      </c>
      <c r="AA185" s="22">
        <f t="shared" si="57"/>
        <v>0</v>
      </c>
      <c r="AC185" s="62">
        <f t="shared" ca="1" si="64"/>
        <v>0</v>
      </c>
      <c r="AD185" s="73"/>
      <c r="AE185" s="74"/>
    </row>
    <row r="186" spans="1:31" ht="12" customHeight="1">
      <c r="A186" s="65">
        <f t="shared" si="58"/>
        <v>42614</v>
      </c>
      <c r="B186" s="66">
        <f>'Inputs-Summary'!$B$7</f>
        <v>3017157.2166295233</v>
      </c>
      <c r="C186" s="75"/>
      <c r="D186" s="67">
        <f t="shared" si="49"/>
        <v>3017157.2166295233</v>
      </c>
      <c r="E186" s="56">
        <f t="shared" si="50"/>
        <v>0</v>
      </c>
      <c r="F186" s="56">
        <f t="shared" ca="1" si="51"/>
        <v>0</v>
      </c>
      <c r="G186" s="68">
        <f>VLOOKUP($A186,[0]!Table,MATCH(G$4,[0]!Curves,0))</f>
        <v>4.4930000000000003</v>
      </c>
      <c r="H186" s="69">
        <f t="shared" si="65"/>
        <v>4.4930000000000003</v>
      </c>
      <c r="I186" s="68">
        <f>'Inputs-Summary'!$B$16</f>
        <v>1.85</v>
      </c>
      <c r="J186" s="68">
        <f>VLOOKUP($A186,[0]!Table,MATCH(J$4,[0]!Curves,0))</f>
        <v>0</v>
      </c>
      <c r="K186" s="69">
        <f t="shared" si="59"/>
        <v>0</v>
      </c>
      <c r="L186" s="87">
        <f t="shared" si="68"/>
        <v>0</v>
      </c>
      <c r="M186" s="68">
        <f>VLOOKUP($A186,[0]!Table,MATCH(M$4,[0]!Curves,0))</f>
        <v>0</v>
      </c>
      <c r="N186" s="69">
        <f t="shared" si="60"/>
        <v>0</v>
      </c>
      <c r="O186" s="87">
        <f t="shared" si="69"/>
        <v>0</v>
      </c>
      <c r="P186" s="60"/>
      <c r="Q186" s="87">
        <f t="shared" si="61"/>
        <v>4.4930000000000003</v>
      </c>
      <c r="R186" s="87">
        <f t="shared" si="62"/>
        <v>4.4930000000000003</v>
      </c>
      <c r="S186" s="87">
        <f t="shared" si="63"/>
        <v>1.85</v>
      </c>
      <c r="T186" s="70"/>
      <c r="U186" s="22">
        <f t="shared" si="52"/>
        <v>30</v>
      </c>
      <c r="V186" s="71">
        <f t="shared" si="53"/>
        <v>42614</v>
      </c>
      <c r="W186" s="22">
        <f t="shared" ca="1" si="54"/>
        <v>5550</v>
      </c>
      <c r="X186" s="68">
        <f>VLOOKUP($A186,[0]!Table,MATCH(X$4,[0]!Curves,0))</f>
        <v>6.4841203914298304E-2</v>
      </c>
      <c r="Y186" s="72">
        <f t="shared" ca="1" si="55"/>
        <v>0.37922245095675727</v>
      </c>
      <c r="Z186" s="22">
        <f t="shared" si="56"/>
        <v>0</v>
      </c>
      <c r="AA186" s="22">
        <f t="shared" si="57"/>
        <v>0</v>
      </c>
      <c r="AC186" s="62">
        <f t="shared" ca="1" si="64"/>
        <v>0</v>
      </c>
      <c r="AD186" s="73"/>
      <c r="AE186" s="74"/>
    </row>
    <row r="187" spans="1:31" ht="12" customHeight="1">
      <c r="A187" s="65">
        <f t="shared" si="58"/>
        <v>42644</v>
      </c>
      <c r="B187" s="66">
        <f>'Inputs-Summary'!$B$7</f>
        <v>3017157.2166295233</v>
      </c>
      <c r="C187" s="75"/>
      <c r="D187" s="67">
        <f t="shared" si="49"/>
        <v>3017157.2166295233</v>
      </c>
      <c r="E187" s="56">
        <f t="shared" si="50"/>
        <v>0</v>
      </c>
      <c r="F187" s="56">
        <f t="shared" ca="1" si="51"/>
        <v>0</v>
      </c>
      <c r="G187" s="68">
        <f>VLOOKUP($A187,[0]!Table,MATCH(G$4,[0]!Curves,0))</f>
        <v>4.5209999999999999</v>
      </c>
      <c r="H187" s="69">
        <f t="shared" si="65"/>
        <v>4.5209999999999999</v>
      </c>
      <c r="I187" s="68">
        <f>'Inputs-Summary'!$B$16</f>
        <v>1.85</v>
      </c>
      <c r="J187" s="68">
        <f>VLOOKUP($A187,[0]!Table,MATCH(J$4,[0]!Curves,0))</f>
        <v>0</v>
      </c>
      <c r="K187" s="69">
        <f t="shared" si="59"/>
        <v>0</v>
      </c>
      <c r="L187" s="87">
        <f t="shared" si="68"/>
        <v>0</v>
      </c>
      <c r="M187" s="68">
        <f>VLOOKUP($A187,[0]!Table,MATCH(M$4,[0]!Curves,0))</f>
        <v>0</v>
      </c>
      <c r="N187" s="69">
        <f t="shared" si="60"/>
        <v>0</v>
      </c>
      <c r="O187" s="87">
        <f t="shared" si="69"/>
        <v>0</v>
      </c>
      <c r="P187" s="60"/>
      <c r="Q187" s="87">
        <f t="shared" si="61"/>
        <v>4.5209999999999999</v>
      </c>
      <c r="R187" s="87">
        <f t="shared" si="62"/>
        <v>4.5209999999999999</v>
      </c>
      <c r="S187" s="87">
        <f t="shared" si="63"/>
        <v>1.85</v>
      </c>
      <c r="T187" s="70"/>
      <c r="U187" s="22">
        <f t="shared" si="52"/>
        <v>31</v>
      </c>
      <c r="V187" s="71">
        <f t="shared" si="53"/>
        <v>42644</v>
      </c>
      <c r="W187" s="22">
        <f t="shared" ca="1" si="54"/>
        <v>5580</v>
      </c>
      <c r="X187" s="68">
        <f>VLOOKUP($A187,[0]!Table,MATCH(X$4,[0]!Curves,0))</f>
        <v>6.4881006684389203E-2</v>
      </c>
      <c r="Y187" s="72">
        <f t="shared" ca="1" si="55"/>
        <v>0.37701792948443136</v>
      </c>
      <c r="Z187" s="22">
        <f t="shared" si="56"/>
        <v>0</v>
      </c>
      <c r="AA187" s="22">
        <f t="shared" si="57"/>
        <v>0</v>
      </c>
      <c r="AC187" s="62">
        <f t="shared" ca="1" si="64"/>
        <v>0</v>
      </c>
      <c r="AD187" s="73"/>
      <c r="AE187" s="74"/>
    </row>
    <row r="188" spans="1:31" ht="12" customHeight="1">
      <c r="A188" s="65">
        <f t="shared" si="58"/>
        <v>42675</v>
      </c>
      <c r="B188" s="66">
        <f>'Inputs-Summary'!$B$7</f>
        <v>3017157.2166295233</v>
      </c>
      <c r="C188" s="75"/>
      <c r="D188" s="67">
        <f t="shared" si="49"/>
        <v>3017157.2166295233</v>
      </c>
      <c r="E188" s="56">
        <f t="shared" si="50"/>
        <v>0</v>
      </c>
      <c r="F188" s="56">
        <f t="shared" ca="1" si="51"/>
        <v>0</v>
      </c>
      <c r="G188" s="68">
        <f>VLOOKUP($A188,[0]!Table,MATCH(G$4,[0]!Curves,0))</f>
        <v>4.6560000000000006</v>
      </c>
      <c r="H188" s="69">
        <f t="shared" si="65"/>
        <v>4.6560000000000006</v>
      </c>
      <c r="I188" s="68">
        <f>'Inputs-Summary'!$B$16</f>
        <v>1.85</v>
      </c>
      <c r="J188" s="68">
        <f>VLOOKUP($A188,[0]!Table,MATCH(J$4,[0]!Curves,0))</f>
        <v>0</v>
      </c>
      <c r="K188" s="69">
        <f t="shared" si="59"/>
        <v>0</v>
      </c>
      <c r="L188" s="87">
        <f t="shared" si="68"/>
        <v>0</v>
      </c>
      <c r="M188" s="68">
        <f>VLOOKUP($A188,[0]!Table,MATCH(M$4,[0]!Curves,0))</f>
        <v>0</v>
      </c>
      <c r="N188" s="69">
        <f t="shared" si="60"/>
        <v>0</v>
      </c>
      <c r="O188" s="87">
        <f t="shared" si="69"/>
        <v>0</v>
      </c>
      <c r="P188" s="60"/>
      <c r="Q188" s="87">
        <f t="shared" si="61"/>
        <v>4.6560000000000006</v>
      </c>
      <c r="R188" s="87">
        <f t="shared" si="62"/>
        <v>4.6560000000000006</v>
      </c>
      <c r="S188" s="87">
        <f t="shared" si="63"/>
        <v>1.85</v>
      </c>
      <c r="T188" s="70"/>
      <c r="U188" s="22">
        <f t="shared" si="52"/>
        <v>30</v>
      </c>
      <c r="V188" s="71">
        <f t="shared" si="53"/>
        <v>42675</v>
      </c>
      <c r="W188" s="22">
        <f t="shared" ca="1" si="54"/>
        <v>5611</v>
      </c>
      <c r="X188" s="68">
        <f>VLOOKUP($A188,[0]!Table,MATCH(X$4,[0]!Curves,0))</f>
        <v>6.4922136214035295E-2</v>
      </c>
      <c r="Y188" s="72">
        <f t="shared" ca="1" si="55"/>
        <v>0.37475089763752051</v>
      </c>
      <c r="Z188" s="22">
        <f t="shared" si="56"/>
        <v>0</v>
      </c>
      <c r="AA188" s="22">
        <f t="shared" si="57"/>
        <v>0</v>
      </c>
      <c r="AC188" s="62">
        <f t="shared" ca="1" si="64"/>
        <v>0</v>
      </c>
      <c r="AD188" s="73"/>
      <c r="AE188" s="74"/>
    </row>
    <row r="189" spans="1:31" ht="12" customHeight="1">
      <c r="A189" s="65">
        <f t="shared" si="58"/>
        <v>42705</v>
      </c>
      <c r="B189" s="66">
        <f>'Inputs-Summary'!$B$7</f>
        <v>3017157.2166295233</v>
      </c>
      <c r="C189" s="75"/>
      <c r="D189" s="67">
        <f t="shared" si="49"/>
        <v>3017157.2166295233</v>
      </c>
      <c r="E189" s="56">
        <f t="shared" si="50"/>
        <v>0</v>
      </c>
      <c r="F189" s="56">
        <f t="shared" ca="1" si="51"/>
        <v>0</v>
      </c>
      <c r="G189" s="68">
        <f>VLOOKUP($A189,[0]!Table,MATCH(G$4,[0]!Curves,0))</f>
        <v>4.7910000000000004</v>
      </c>
      <c r="H189" s="69">
        <f t="shared" si="65"/>
        <v>4.7910000000000004</v>
      </c>
      <c r="I189" s="68">
        <f>'Inputs-Summary'!$B$16</f>
        <v>1.85</v>
      </c>
      <c r="J189" s="68">
        <f>VLOOKUP($A189,[0]!Table,MATCH(J$4,[0]!Curves,0))</f>
        <v>0</v>
      </c>
      <c r="K189" s="69">
        <f t="shared" si="59"/>
        <v>0</v>
      </c>
      <c r="L189" s="87">
        <f t="shared" si="68"/>
        <v>0</v>
      </c>
      <c r="M189" s="68">
        <f>VLOOKUP($A189,[0]!Table,MATCH(M$4,[0]!Curves,0))</f>
        <v>0</v>
      </c>
      <c r="N189" s="69">
        <f t="shared" si="60"/>
        <v>0</v>
      </c>
      <c r="O189" s="87">
        <f t="shared" si="69"/>
        <v>0</v>
      </c>
      <c r="P189" s="60"/>
      <c r="Q189" s="87">
        <f t="shared" si="61"/>
        <v>4.7910000000000004</v>
      </c>
      <c r="R189" s="87">
        <f t="shared" si="62"/>
        <v>4.7910000000000004</v>
      </c>
      <c r="S189" s="87">
        <f t="shared" si="63"/>
        <v>1.85</v>
      </c>
      <c r="T189" s="70"/>
      <c r="U189" s="22">
        <f t="shared" si="52"/>
        <v>31</v>
      </c>
      <c r="V189" s="71">
        <f t="shared" si="53"/>
        <v>42705</v>
      </c>
      <c r="W189" s="22">
        <f t="shared" ca="1" si="54"/>
        <v>5641</v>
      </c>
      <c r="X189" s="68">
        <f>VLOOKUP($A189,[0]!Table,MATCH(X$4,[0]!Curves,0))</f>
        <v>6.4961938985194298E-2</v>
      </c>
      <c r="Y189" s="72">
        <f t="shared" ca="1" si="55"/>
        <v>0.37256758154731412</v>
      </c>
      <c r="Z189" s="22">
        <f t="shared" si="56"/>
        <v>0</v>
      </c>
      <c r="AA189" s="22">
        <f t="shared" si="57"/>
        <v>0</v>
      </c>
      <c r="AC189" s="62">
        <f t="shared" ca="1" si="64"/>
        <v>0</v>
      </c>
      <c r="AD189" s="73"/>
      <c r="AE189" s="74"/>
    </row>
    <row r="190" spans="1:31" ht="12" customHeight="1">
      <c r="A190" s="65">
        <f t="shared" si="58"/>
        <v>42736</v>
      </c>
      <c r="B190" s="66">
        <f>'Inputs-Summary'!$B$7</f>
        <v>3017157.2166295233</v>
      </c>
      <c r="C190" s="75"/>
      <c r="D190" s="67">
        <f t="shared" si="49"/>
        <v>3017157.2166295233</v>
      </c>
      <c r="E190" s="56">
        <f t="shared" si="50"/>
        <v>0</v>
      </c>
      <c r="F190" s="56">
        <f t="shared" ca="1" si="51"/>
        <v>0</v>
      </c>
      <c r="G190" s="68">
        <f>VLOOKUP($A190,[0]!Table,MATCH(G$4,[0]!Curves,0))</f>
        <v>4.9060000000000006</v>
      </c>
      <c r="H190" s="69">
        <f t="shared" si="65"/>
        <v>4.9060000000000006</v>
      </c>
      <c r="I190" s="68">
        <f>'Inputs-Summary'!$B$16</f>
        <v>1.85</v>
      </c>
      <c r="J190" s="68">
        <f>VLOOKUP($A190,[0]!Table,MATCH(J$4,[0]!Curves,0))</f>
        <v>0</v>
      </c>
      <c r="K190" s="69">
        <f t="shared" si="59"/>
        <v>0</v>
      </c>
      <c r="L190" s="87">
        <f t="shared" ref="L190:L209" si="70">K190</f>
        <v>0</v>
      </c>
      <c r="M190" s="68">
        <f>VLOOKUP($A190,[0]!Table,MATCH(M$4,[0]!Curves,0))</f>
        <v>0</v>
      </c>
      <c r="N190" s="69">
        <f t="shared" si="60"/>
        <v>0</v>
      </c>
      <c r="O190" s="87">
        <f t="shared" ref="O190:O209" si="71">N190</f>
        <v>0</v>
      </c>
      <c r="P190" s="60"/>
      <c r="Q190" s="87">
        <f t="shared" si="61"/>
        <v>4.9060000000000006</v>
      </c>
      <c r="R190" s="87">
        <f t="shared" si="62"/>
        <v>4.9060000000000006</v>
      </c>
      <c r="S190" s="87">
        <f t="shared" si="63"/>
        <v>1.85</v>
      </c>
      <c r="T190" s="70"/>
      <c r="U190" s="22">
        <f t="shared" si="52"/>
        <v>31</v>
      </c>
      <c r="V190" s="71">
        <f t="shared" si="53"/>
        <v>42736</v>
      </c>
      <c r="W190" s="22">
        <f t="shared" ca="1" si="54"/>
        <v>5672</v>
      </c>
      <c r="X190" s="68">
        <f>VLOOKUP($A190,[0]!Table,MATCH(X$4,[0]!Curves,0))</f>
        <v>6.5003068515944007E-2</v>
      </c>
      <c r="Y190" s="72">
        <f t="shared" ca="1" si="55"/>
        <v>0.37032239129498934</v>
      </c>
      <c r="Z190" s="22">
        <f t="shared" si="56"/>
        <v>0</v>
      </c>
      <c r="AA190" s="22">
        <f t="shared" si="57"/>
        <v>0</v>
      </c>
      <c r="AC190" s="62">
        <f t="shared" ca="1" si="64"/>
        <v>0</v>
      </c>
      <c r="AD190" s="73"/>
      <c r="AE190" s="74"/>
    </row>
    <row r="191" spans="1:31" ht="12" customHeight="1">
      <c r="A191" s="65">
        <f t="shared" si="58"/>
        <v>42767</v>
      </c>
      <c r="B191" s="66">
        <f>'Inputs-Summary'!$B$7</f>
        <v>3017157.2166295233</v>
      </c>
      <c r="C191" s="75"/>
      <c r="D191" s="67">
        <f t="shared" si="49"/>
        <v>3017157.2166295233</v>
      </c>
      <c r="E191" s="56">
        <f t="shared" si="50"/>
        <v>0</v>
      </c>
      <c r="F191" s="56">
        <f t="shared" ca="1" si="51"/>
        <v>0</v>
      </c>
      <c r="G191" s="68">
        <f>VLOOKUP($A191,[0]!Table,MATCH(G$4,[0]!Curves,0))</f>
        <v>4.7880000000000003</v>
      </c>
      <c r="H191" s="69">
        <f t="shared" si="65"/>
        <v>4.7880000000000003</v>
      </c>
      <c r="I191" s="68">
        <f>'Inputs-Summary'!$B$16</f>
        <v>1.85</v>
      </c>
      <c r="J191" s="68">
        <f>VLOOKUP($A191,[0]!Table,MATCH(J$4,[0]!Curves,0))</f>
        <v>0</v>
      </c>
      <c r="K191" s="69">
        <f t="shared" si="59"/>
        <v>0</v>
      </c>
      <c r="L191" s="87">
        <f t="shared" si="70"/>
        <v>0</v>
      </c>
      <c r="M191" s="68">
        <f>VLOOKUP($A191,[0]!Table,MATCH(M$4,[0]!Curves,0))</f>
        <v>0</v>
      </c>
      <c r="N191" s="69">
        <f t="shared" si="60"/>
        <v>0</v>
      </c>
      <c r="O191" s="87">
        <f t="shared" si="71"/>
        <v>0</v>
      </c>
      <c r="P191" s="60"/>
      <c r="Q191" s="87">
        <f t="shared" si="61"/>
        <v>4.7880000000000003</v>
      </c>
      <c r="R191" s="87">
        <f t="shared" si="62"/>
        <v>4.7880000000000003</v>
      </c>
      <c r="S191" s="87">
        <f t="shared" si="63"/>
        <v>1.85</v>
      </c>
      <c r="T191" s="70"/>
      <c r="U191" s="22">
        <f t="shared" si="52"/>
        <v>28</v>
      </c>
      <c r="V191" s="71">
        <f t="shared" si="53"/>
        <v>42767</v>
      </c>
      <c r="W191" s="22">
        <f t="shared" ca="1" si="54"/>
        <v>5703</v>
      </c>
      <c r="X191" s="68">
        <f>VLOOKUP($A191,[0]!Table,MATCH(X$4,[0]!Curves,0))</f>
        <v>6.5044198047254004E-2</v>
      </c>
      <c r="Y191" s="72">
        <f t="shared" ca="1" si="55"/>
        <v>0.3680882467217319</v>
      </c>
      <c r="Z191" s="22">
        <f t="shared" si="56"/>
        <v>0</v>
      </c>
      <c r="AA191" s="22">
        <f t="shared" si="57"/>
        <v>0</v>
      </c>
      <c r="AC191" s="62">
        <f t="shared" ca="1" si="64"/>
        <v>0</v>
      </c>
      <c r="AD191" s="73"/>
      <c r="AE191" s="74"/>
    </row>
    <row r="192" spans="1:31" ht="12" customHeight="1">
      <c r="A192" s="65">
        <f t="shared" si="58"/>
        <v>42795</v>
      </c>
      <c r="B192" s="66">
        <f>'Inputs-Summary'!$B$7</f>
        <v>3017157.2166295233</v>
      </c>
      <c r="C192" s="75"/>
      <c r="D192" s="67">
        <f t="shared" si="49"/>
        <v>3017157.2166295233</v>
      </c>
      <c r="E192" s="56">
        <f t="shared" si="50"/>
        <v>0</v>
      </c>
      <c r="F192" s="56">
        <f t="shared" ca="1" si="51"/>
        <v>0</v>
      </c>
      <c r="G192" s="68">
        <f>VLOOKUP($A192,[0]!Table,MATCH(G$4,[0]!Curves,0))</f>
        <v>4.6550000000000002</v>
      </c>
      <c r="H192" s="69">
        <f t="shared" si="65"/>
        <v>4.6550000000000002</v>
      </c>
      <c r="I192" s="68">
        <f>'Inputs-Summary'!$B$16</f>
        <v>1.85</v>
      </c>
      <c r="J192" s="68">
        <f>VLOOKUP($A192,[0]!Table,MATCH(J$4,[0]!Curves,0))</f>
        <v>0</v>
      </c>
      <c r="K192" s="69">
        <f t="shared" si="59"/>
        <v>0</v>
      </c>
      <c r="L192" s="87">
        <f t="shared" si="70"/>
        <v>0</v>
      </c>
      <c r="M192" s="68">
        <f>VLOOKUP($A192,[0]!Table,MATCH(M$4,[0]!Curves,0))</f>
        <v>0</v>
      </c>
      <c r="N192" s="69">
        <f t="shared" si="60"/>
        <v>0</v>
      </c>
      <c r="O192" s="87">
        <f t="shared" si="71"/>
        <v>0</v>
      </c>
      <c r="P192" s="60"/>
      <c r="Q192" s="87">
        <f t="shared" si="61"/>
        <v>4.6550000000000002</v>
      </c>
      <c r="R192" s="87">
        <f t="shared" si="62"/>
        <v>4.6550000000000002</v>
      </c>
      <c r="S192" s="87">
        <f t="shared" si="63"/>
        <v>1.85</v>
      </c>
      <c r="T192" s="70"/>
      <c r="U192" s="22">
        <f t="shared" si="52"/>
        <v>31</v>
      </c>
      <c r="V192" s="71">
        <f t="shared" si="53"/>
        <v>42795</v>
      </c>
      <c r="W192" s="22">
        <f t="shared" ca="1" si="54"/>
        <v>5731</v>
      </c>
      <c r="X192" s="68">
        <f>VLOOKUP($A192,[0]!Table,MATCH(X$4,[0]!Curves,0))</f>
        <v>6.5081347301822606E-2</v>
      </c>
      <c r="Y192" s="72">
        <f t="shared" ca="1" si="55"/>
        <v>0.36607977332678138</v>
      </c>
      <c r="Z192" s="22">
        <f t="shared" si="56"/>
        <v>0</v>
      </c>
      <c r="AA192" s="22">
        <f t="shared" si="57"/>
        <v>0</v>
      </c>
      <c r="AC192" s="62">
        <f t="shared" ca="1" si="64"/>
        <v>0</v>
      </c>
      <c r="AD192" s="73"/>
      <c r="AE192" s="74"/>
    </row>
    <row r="193" spans="1:31" ht="12" customHeight="1">
      <c r="A193" s="65">
        <f t="shared" si="58"/>
        <v>42826</v>
      </c>
      <c r="B193" s="66">
        <f>'Inputs-Summary'!$B$7</f>
        <v>3017157.2166295233</v>
      </c>
      <c r="C193" s="75"/>
      <c r="D193" s="67">
        <f t="shared" si="49"/>
        <v>3017157.2166295233</v>
      </c>
      <c r="E193" s="56">
        <f t="shared" si="50"/>
        <v>0</v>
      </c>
      <c r="F193" s="56">
        <f t="shared" ca="1" si="51"/>
        <v>0</v>
      </c>
      <c r="G193" s="68">
        <f>VLOOKUP($A193,[0]!Table,MATCH(G$4,[0]!Curves,0))</f>
        <v>4.4400000000000004</v>
      </c>
      <c r="H193" s="69">
        <f t="shared" si="65"/>
        <v>4.4400000000000004</v>
      </c>
      <c r="I193" s="68">
        <f>'Inputs-Summary'!$B$16</f>
        <v>1.85</v>
      </c>
      <c r="J193" s="68">
        <f>VLOOKUP($A193,[0]!Table,MATCH(J$4,[0]!Curves,0))</f>
        <v>0</v>
      </c>
      <c r="K193" s="69">
        <f t="shared" si="59"/>
        <v>0</v>
      </c>
      <c r="L193" s="87">
        <f t="shared" si="70"/>
        <v>0</v>
      </c>
      <c r="M193" s="68">
        <f>VLOOKUP($A193,[0]!Table,MATCH(M$4,[0]!Curves,0))</f>
        <v>0</v>
      </c>
      <c r="N193" s="69">
        <f t="shared" si="60"/>
        <v>0</v>
      </c>
      <c r="O193" s="87">
        <f t="shared" si="71"/>
        <v>0</v>
      </c>
      <c r="P193" s="60"/>
      <c r="Q193" s="87">
        <f t="shared" si="61"/>
        <v>4.4400000000000004</v>
      </c>
      <c r="R193" s="87">
        <f t="shared" si="62"/>
        <v>4.4400000000000004</v>
      </c>
      <c r="S193" s="87">
        <f t="shared" si="63"/>
        <v>1.85</v>
      </c>
      <c r="T193" s="70"/>
      <c r="U193" s="22">
        <f t="shared" si="52"/>
        <v>30</v>
      </c>
      <c r="V193" s="71">
        <f t="shared" si="53"/>
        <v>42826</v>
      </c>
      <c r="W193" s="22">
        <f t="shared" ca="1" si="54"/>
        <v>5762</v>
      </c>
      <c r="X193" s="68">
        <f>VLOOKUP($A193,[0]!Table,MATCH(X$4,[0]!Curves,0))</f>
        <v>6.5122476834199805E-2</v>
      </c>
      <c r="Y193" s="72">
        <f t="shared" ca="1" si="55"/>
        <v>0.36386655034064941</v>
      </c>
      <c r="Z193" s="22">
        <f t="shared" si="56"/>
        <v>0</v>
      </c>
      <c r="AA193" s="22">
        <f t="shared" si="57"/>
        <v>0</v>
      </c>
      <c r="AC193" s="62">
        <f t="shared" ca="1" si="64"/>
        <v>0</v>
      </c>
      <c r="AD193" s="73"/>
      <c r="AE193" s="74"/>
    </row>
    <row r="194" spans="1:31" ht="12" customHeight="1">
      <c r="A194" s="65">
        <f t="shared" si="58"/>
        <v>42856</v>
      </c>
      <c r="B194" s="66">
        <f>'Inputs-Summary'!$B$7</f>
        <v>3017157.2166295233</v>
      </c>
      <c r="C194" s="75"/>
      <c r="D194" s="67">
        <f t="shared" si="49"/>
        <v>3017157.2166295233</v>
      </c>
      <c r="E194" s="56">
        <f t="shared" si="50"/>
        <v>0</v>
      </c>
      <c r="F194" s="56">
        <f t="shared" ca="1" si="51"/>
        <v>0</v>
      </c>
      <c r="G194" s="68">
        <f>VLOOKUP($A194,[0]!Table,MATCH(G$4,[0]!Curves,0))</f>
        <v>4.43</v>
      </c>
      <c r="H194" s="69">
        <f t="shared" si="65"/>
        <v>4.43</v>
      </c>
      <c r="I194" s="68">
        <f>'Inputs-Summary'!$B$16</f>
        <v>1.85</v>
      </c>
      <c r="J194" s="68">
        <f>VLOOKUP($A194,[0]!Table,MATCH(J$4,[0]!Curves,0))</f>
        <v>0</v>
      </c>
      <c r="K194" s="69">
        <f t="shared" si="59"/>
        <v>0</v>
      </c>
      <c r="L194" s="87">
        <f t="shared" si="70"/>
        <v>0</v>
      </c>
      <c r="M194" s="68">
        <f>VLOOKUP($A194,[0]!Table,MATCH(M$4,[0]!Curves,0))</f>
        <v>0</v>
      </c>
      <c r="N194" s="69">
        <f t="shared" si="60"/>
        <v>0</v>
      </c>
      <c r="O194" s="87">
        <f t="shared" si="71"/>
        <v>0</v>
      </c>
      <c r="P194" s="60"/>
      <c r="Q194" s="87">
        <f t="shared" si="61"/>
        <v>4.43</v>
      </c>
      <c r="R194" s="87">
        <f t="shared" si="62"/>
        <v>4.43</v>
      </c>
      <c r="S194" s="87">
        <f t="shared" si="63"/>
        <v>1.85</v>
      </c>
      <c r="T194" s="70"/>
      <c r="U194" s="22">
        <f t="shared" si="52"/>
        <v>31</v>
      </c>
      <c r="V194" s="71">
        <f t="shared" si="53"/>
        <v>42856</v>
      </c>
      <c r="W194" s="22">
        <f t="shared" ca="1" si="54"/>
        <v>5792</v>
      </c>
      <c r="X194" s="68">
        <f>VLOOKUP($A194,[0]!Table,MATCH(X$4,[0]!Curves,0))</f>
        <v>6.5162279608001597E-2</v>
      </c>
      <c r="Y194" s="72">
        <f t="shared" ca="1" si="55"/>
        <v>0.36173513808128666</v>
      </c>
      <c r="Z194" s="22">
        <f t="shared" si="56"/>
        <v>0</v>
      </c>
      <c r="AA194" s="22">
        <f t="shared" si="57"/>
        <v>0</v>
      </c>
      <c r="AC194" s="62">
        <f t="shared" ca="1" si="64"/>
        <v>0</v>
      </c>
      <c r="AD194" s="73"/>
      <c r="AE194" s="74"/>
    </row>
    <row r="195" spans="1:31" ht="12" customHeight="1">
      <c r="A195" s="65">
        <f t="shared" si="58"/>
        <v>42887</v>
      </c>
      <c r="B195" s="66">
        <f>'Inputs-Summary'!$B$7</f>
        <v>3017157.2166295233</v>
      </c>
      <c r="C195" s="75"/>
      <c r="D195" s="67">
        <f t="shared" si="49"/>
        <v>3017157.2166295233</v>
      </c>
      <c r="E195" s="56">
        <f t="shared" si="50"/>
        <v>0</v>
      </c>
      <c r="F195" s="56">
        <f t="shared" ca="1" si="51"/>
        <v>0</v>
      </c>
      <c r="G195" s="68">
        <f>VLOOKUP($A195,[0]!Table,MATCH(G$4,[0]!Curves,0))</f>
        <v>4.4660000000000002</v>
      </c>
      <c r="H195" s="69">
        <f t="shared" si="65"/>
        <v>4.4660000000000002</v>
      </c>
      <c r="I195" s="68">
        <f>'Inputs-Summary'!$B$16</f>
        <v>1.85</v>
      </c>
      <c r="J195" s="68">
        <f>VLOOKUP($A195,[0]!Table,MATCH(J$4,[0]!Curves,0))</f>
        <v>0</v>
      </c>
      <c r="K195" s="69">
        <f t="shared" si="59"/>
        <v>0</v>
      </c>
      <c r="L195" s="87">
        <f t="shared" si="70"/>
        <v>0</v>
      </c>
      <c r="M195" s="68">
        <f>VLOOKUP($A195,[0]!Table,MATCH(M$4,[0]!Curves,0))</f>
        <v>0</v>
      </c>
      <c r="N195" s="69">
        <f t="shared" si="60"/>
        <v>0</v>
      </c>
      <c r="O195" s="87">
        <f t="shared" si="71"/>
        <v>0</v>
      </c>
      <c r="P195" s="60"/>
      <c r="Q195" s="87">
        <f t="shared" si="61"/>
        <v>4.4660000000000002</v>
      </c>
      <c r="R195" s="87">
        <f t="shared" si="62"/>
        <v>4.4660000000000002</v>
      </c>
      <c r="S195" s="87">
        <f t="shared" si="63"/>
        <v>1.85</v>
      </c>
      <c r="T195" s="70"/>
      <c r="U195" s="22">
        <f t="shared" si="52"/>
        <v>30</v>
      </c>
      <c r="V195" s="71">
        <f t="shared" si="53"/>
        <v>42887</v>
      </c>
      <c r="W195" s="22">
        <f t="shared" ca="1" si="54"/>
        <v>5823</v>
      </c>
      <c r="X195" s="68">
        <f>VLOOKUP($A195,[0]!Table,MATCH(X$4,[0]!Curves,0))</f>
        <v>6.5203409141482399E-2</v>
      </c>
      <c r="Y195" s="72">
        <f t="shared" ca="1" si="55"/>
        <v>0.35954340686945074</v>
      </c>
      <c r="Z195" s="22">
        <f t="shared" si="56"/>
        <v>0</v>
      </c>
      <c r="AA195" s="22">
        <f t="shared" si="57"/>
        <v>0</v>
      </c>
      <c r="AC195" s="62">
        <f t="shared" ca="1" si="64"/>
        <v>0</v>
      </c>
      <c r="AD195" s="73"/>
      <c r="AE195" s="74"/>
    </row>
    <row r="196" spans="1:31" ht="12" customHeight="1">
      <c r="A196" s="65">
        <f t="shared" si="58"/>
        <v>42917</v>
      </c>
      <c r="B196" s="66">
        <f>'Inputs-Summary'!$B$7</f>
        <v>3017157.2166295233</v>
      </c>
      <c r="C196" s="75"/>
      <c r="D196" s="67">
        <f t="shared" si="49"/>
        <v>3017157.2166295233</v>
      </c>
      <c r="E196" s="56">
        <f t="shared" si="50"/>
        <v>0</v>
      </c>
      <c r="F196" s="56">
        <f t="shared" ca="1" si="51"/>
        <v>0</v>
      </c>
      <c r="G196" s="68">
        <f>VLOOKUP($A196,[0]!Table,MATCH(G$4,[0]!Curves,0))</f>
        <v>4.5110000000000001</v>
      </c>
      <c r="H196" s="69">
        <f t="shared" si="65"/>
        <v>4.5110000000000001</v>
      </c>
      <c r="I196" s="68">
        <f>'Inputs-Summary'!$B$16</f>
        <v>1.85</v>
      </c>
      <c r="J196" s="68">
        <f>VLOOKUP($A196,[0]!Table,MATCH(J$4,[0]!Curves,0))</f>
        <v>0</v>
      </c>
      <c r="K196" s="69">
        <f t="shared" si="59"/>
        <v>0</v>
      </c>
      <c r="L196" s="87">
        <f t="shared" si="70"/>
        <v>0</v>
      </c>
      <c r="M196" s="68">
        <f>VLOOKUP($A196,[0]!Table,MATCH(M$4,[0]!Curves,0))</f>
        <v>0</v>
      </c>
      <c r="N196" s="69">
        <f t="shared" si="60"/>
        <v>0</v>
      </c>
      <c r="O196" s="87">
        <f t="shared" si="71"/>
        <v>0</v>
      </c>
      <c r="P196" s="60"/>
      <c r="Q196" s="87">
        <f t="shared" si="61"/>
        <v>4.5110000000000001</v>
      </c>
      <c r="R196" s="87">
        <f t="shared" si="62"/>
        <v>4.5110000000000001</v>
      </c>
      <c r="S196" s="87">
        <f t="shared" si="63"/>
        <v>1.85</v>
      </c>
      <c r="T196" s="70"/>
      <c r="U196" s="22">
        <f t="shared" si="52"/>
        <v>31</v>
      </c>
      <c r="V196" s="71">
        <f t="shared" si="53"/>
        <v>42917</v>
      </c>
      <c r="W196" s="22">
        <f t="shared" ca="1" si="54"/>
        <v>5853</v>
      </c>
      <c r="X196" s="68">
        <f>VLOOKUP($A196,[0]!Table,MATCH(X$4,[0]!Curves,0))</f>
        <v>6.5243211916351698E-2</v>
      </c>
      <c r="Y196" s="72">
        <f t="shared" ca="1" si="55"/>
        <v>0.35743272470966825</v>
      </c>
      <c r="Z196" s="22">
        <f t="shared" si="56"/>
        <v>0</v>
      </c>
      <c r="AA196" s="22">
        <f t="shared" si="57"/>
        <v>0</v>
      </c>
      <c r="AC196" s="62">
        <f t="shared" ca="1" si="64"/>
        <v>0</v>
      </c>
      <c r="AD196" s="73"/>
      <c r="AE196" s="74"/>
    </row>
    <row r="197" spans="1:31" ht="12" customHeight="1">
      <c r="A197" s="65">
        <f t="shared" si="58"/>
        <v>42948</v>
      </c>
      <c r="B197" s="66">
        <f>'Inputs-Summary'!$B$7</f>
        <v>3017157.2166295233</v>
      </c>
      <c r="C197" s="75"/>
      <c r="D197" s="67">
        <f t="shared" si="49"/>
        <v>3017157.2166295233</v>
      </c>
      <c r="E197" s="56">
        <f t="shared" si="50"/>
        <v>0</v>
      </c>
      <c r="F197" s="56">
        <f t="shared" ca="1" si="51"/>
        <v>0</v>
      </c>
      <c r="G197" s="68">
        <f>VLOOKUP($A197,[0]!Table,MATCH(G$4,[0]!Curves,0))</f>
        <v>4.5590000000000002</v>
      </c>
      <c r="H197" s="69">
        <f t="shared" si="65"/>
        <v>4.5590000000000002</v>
      </c>
      <c r="I197" s="68">
        <f>'Inputs-Summary'!$B$16</f>
        <v>1.85</v>
      </c>
      <c r="J197" s="68">
        <f>VLOOKUP($A197,[0]!Table,MATCH(J$4,[0]!Curves,0))</f>
        <v>0</v>
      </c>
      <c r="K197" s="69">
        <f t="shared" si="59"/>
        <v>0</v>
      </c>
      <c r="L197" s="87">
        <f t="shared" si="70"/>
        <v>0</v>
      </c>
      <c r="M197" s="68">
        <f>VLOOKUP($A197,[0]!Table,MATCH(M$4,[0]!Curves,0))</f>
        <v>0</v>
      </c>
      <c r="N197" s="69">
        <f t="shared" si="60"/>
        <v>0</v>
      </c>
      <c r="O197" s="87">
        <f t="shared" si="71"/>
        <v>0</v>
      </c>
      <c r="P197" s="60"/>
      <c r="Q197" s="87">
        <f t="shared" si="61"/>
        <v>4.5590000000000002</v>
      </c>
      <c r="R197" s="87">
        <f t="shared" si="62"/>
        <v>4.5590000000000002</v>
      </c>
      <c r="S197" s="87">
        <f t="shared" si="63"/>
        <v>1.85</v>
      </c>
      <c r="T197" s="70"/>
      <c r="U197" s="22">
        <f t="shared" si="52"/>
        <v>31</v>
      </c>
      <c r="V197" s="71">
        <f t="shared" si="53"/>
        <v>42948</v>
      </c>
      <c r="W197" s="22">
        <f t="shared" ca="1" si="54"/>
        <v>5884</v>
      </c>
      <c r="X197" s="68">
        <f>VLOOKUP($A197,[0]!Table,MATCH(X$4,[0]!Curves,0))</f>
        <v>6.5284341450935202E-2</v>
      </c>
      <c r="Y197" s="72">
        <f t="shared" ca="1" si="55"/>
        <v>0.35526234392956435</v>
      </c>
      <c r="Z197" s="22">
        <f t="shared" si="56"/>
        <v>0</v>
      </c>
      <c r="AA197" s="22">
        <f t="shared" si="57"/>
        <v>0</v>
      </c>
      <c r="AC197" s="62">
        <f t="shared" ca="1" si="64"/>
        <v>0</v>
      </c>
      <c r="AD197" s="73"/>
      <c r="AE197" s="74"/>
    </row>
    <row r="198" spans="1:31" ht="12" customHeight="1">
      <c r="A198" s="65">
        <f t="shared" si="58"/>
        <v>42979</v>
      </c>
      <c r="B198" s="66">
        <f>'Inputs-Summary'!$B$7</f>
        <v>3017157.2166295233</v>
      </c>
      <c r="C198" s="75"/>
      <c r="D198" s="67">
        <f t="shared" si="49"/>
        <v>3017157.2166295233</v>
      </c>
      <c r="E198" s="56">
        <f t="shared" si="50"/>
        <v>0</v>
      </c>
      <c r="F198" s="56">
        <f t="shared" ca="1" si="51"/>
        <v>0</v>
      </c>
      <c r="G198" s="68">
        <f>VLOOKUP($A198,[0]!Table,MATCH(G$4,[0]!Curves,0))</f>
        <v>4.5730000000000004</v>
      </c>
      <c r="H198" s="69">
        <f t="shared" si="65"/>
        <v>4.5730000000000004</v>
      </c>
      <c r="I198" s="68">
        <f>'Inputs-Summary'!$B$16</f>
        <v>1.85</v>
      </c>
      <c r="J198" s="68">
        <f>VLOOKUP($A198,[0]!Table,MATCH(J$4,[0]!Curves,0))</f>
        <v>0</v>
      </c>
      <c r="K198" s="69">
        <f t="shared" si="59"/>
        <v>0</v>
      </c>
      <c r="L198" s="87">
        <f t="shared" si="70"/>
        <v>0</v>
      </c>
      <c r="M198" s="68">
        <f>VLOOKUP($A198,[0]!Table,MATCH(M$4,[0]!Curves,0))</f>
        <v>0</v>
      </c>
      <c r="N198" s="69">
        <f t="shared" si="60"/>
        <v>0</v>
      </c>
      <c r="O198" s="87">
        <f t="shared" si="71"/>
        <v>0</v>
      </c>
      <c r="P198" s="60"/>
      <c r="Q198" s="87">
        <f t="shared" si="61"/>
        <v>4.5730000000000004</v>
      </c>
      <c r="R198" s="87">
        <f t="shared" si="62"/>
        <v>4.5730000000000004</v>
      </c>
      <c r="S198" s="87">
        <f t="shared" si="63"/>
        <v>1.85</v>
      </c>
      <c r="T198" s="70"/>
      <c r="U198" s="22">
        <f t="shared" si="52"/>
        <v>30</v>
      </c>
      <c r="V198" s="71">
        <f t="shared" si="53"/>
        <v>42979</v>
      </c>
      <c r="W198" s="22">
        <f t="shared" ca="1" si="54"/>
        <v>5915</v>
      </c>
      <c r="X198" s="68">
        <f>VLOOKUP($A198,[0]!Table,MATCH(X$4,[0]!Curves,0))</f>
        <v>6.5325470986079603E-2</v>
      </c>
      <c r="Y198" s="72">
        <f t="shared" ca="1" si="55"/>
        <v>0.35310275920419804</v>
      </c>
      <c r="Z198" s="22">
        <f t="shared" si="56"/>
        <v>0</v>
      </c>
      <c r="AA198" s="22">
        <f t="shared" si="57"/>
        <v>0</v>
      </c>
      <c r="AC198" s="62">
        <f t="shared" ca="1" si="64"/>
        <v>0</v>
      </c>
      <c r="AD198" s="73"/>
      <c r="AE198" s="74"/>
    </row>
    <row r="199" spans="1:31" ht="12" customHeight="1">
      <c r="A199" s="65">
        <f t="shared" si="58"/>
        <v>43009</v>
      </c>
      <c r="B199" s="66">
        <f>'Inputs-Summary'!$B$7</f>
        <v>3017157.2166295233</v>
      </c>
      <c r="C199" s="75"/>
      <c r="D199" s="67">
        <f t="shared" si="49"/>
        <v>3017157.2166295233</v>
      </c>
      <c r="E199" s="56">
        <f t="shared" si="50"/>
        <v>0</v>
      </c>
      <c r="F199" s="56">
        <f t="shared" ca="1" si="51"/>
        <v>0</v>
      </c>
      <c r="G199" s="68">
        <f>VLOOKUP($A199,[0]!Table,MATCH(G$4,[0]!Curves,0))</f>
        <v>4.601</v>
      </c>
      <c r="H199" s="69">
        <f t="shared" si="65"/>
        <v>4.601</v>
      </c>
      <c r="I199" s="68">
        <f>'Inputs-Summary'!$B$16</f>
        <v>1.85</v>
      </c>
      <c r="J199" s="68">
        <f>VLOOKUP($A199,[0]!Table,MATCH(J$4,[0]!Curves,0))</f>
        <v>0</v>
      </c>
      <c r="K199" s="69">
        <f t="shared" si="59"/>
        <v>0</v>
      </c>
      <c r="L199" s="87">
        <f t="shared" si="70"/>
        <v>0</v>
      </c>
      <c r="M199" s="68">
        <f>VLOOKUP($A199,[0]!Table,MATCH(M$4,[0]!Curves,0))</f>
        <v>0</v>
      </c>
      <c r="N199" s="69">
        <f t="shared" si="60"/>
        <v>0</v>
      </c>
      <c r="O199" s="87">
        <f t="shared" si="71"/>
        <v>0</v>
      </c>
      <c r="P199" s="60"/>
      <c r="Q199" s="87">
        <f t="shared" si="61"/>
        <v>4.601</v>
      </c>
      <c r="R199" s="87">
        <f t="shared" si="62"/>
        <v>4.601</v>
      </c>
      <c r="S199" s="87">
        <f t="shared" si="63"/>
        <v>1.85</v>
      </c>
      <c r="T199" s="70"/>
      <c r="U199" s="22">
        <f t="shared" si="52"/>
        <v>31</v>
      </c>
      <c r="V199" s="71">
        <f t="shared" si="53"/>
        <v>43009</v>
      </c>
      <c r="W199" s="22">
        <f t="shared" ca="1" si="54"/>
        <v>5945</v>
      </c>
      <c r="X199" s="68">
        <f>VLOOKUP($A199,[0]!Table,MATCH(X$4,[0]!Curves,0))</f>
        <v>6.5365273762559198E-2</v>
      </c>
      <c r="Y199" s="72">
        <f t="shared" ca="1" si="55"/>
        <v>0.35102308340587457</v>
      </c>
      <c r="Z199" s="22">
        <f t="shared" si="56"/>
        <v>0</v>
      </c>
      <c r="AA199" s="22">
        <f t="shared" si="57"/>
        <v>0</v>
      </c>
      <c r="AC199" s="62">
        <f t="shared" ca="1" si="64"/>
        <v>0</v>
      </c>
      <c r="AD199" s="73"/>
      <c r="AE199" s="74"/>
    </row>
    <row r="200" spans="1:31" ht="12" customHeight="1">
      <c r="A200" s="65">
        <f t="shared" si="58"/>
        <v>43040</v>
      </c>
      <c r="B200" s="66">
        <f>'Inputs-Summary'!$B$7</f>
        <v>3017157.2166295233</v>
      </c>
      <c r="C200" s="75"/>
      <c r="D200" s="67">
        <f t="shared" si="49"/>
        <v>3017157.2166295233</v>
      </c>
      <c r="E200" s="56">
        <f t="shared" si="50"/>
        <v>0</v>
      </c>
      <c r="F200" s="56">
        <f t="shared" ca="1" si="51"/>
        <v>0</v>
      </c>
      <c r="G200" s="68">
        <f>VLOOKUP($A200,[0]!Table,MATCH(G$4,[0]!Curves,0))</f>
        <v>4.7360000000000007</v>
      </c>
      <c r="H200" s="69">
        <f t="shared" si="65"/>
        <v>4.7360000000000007</v>
      </c>
      <c r="I200" s="68">
        <f>'Inputs-Summary'!$B$16</f>
        <v>1.85</v>
      </c>
      <c r="J200" s="68">
        <f>VLOOKUP($A200,[0]!Table,MATCH(J$4,[0]!Curves,0))</f>
        <v>0</v>
      </c>
      <c r="K200" s="69">
        <f t="shared" si="59"/>
        <v>0</v>
      </c>
      <c r="L200" s="87">
        <f t="shared" si="70"/>
        <v>0</v>
      </c>
      <c r="M200" s="68">
        <f>VLOOKUP($A200,[0]!Table,MATCH(M$4,[0]!Curves,0))</f>
        <v>0</v>
      </c>
      <c r="N200" s="69">
        <f t="shared" si="60"/>
        <v>0</v>
      </c>
      <c r="O200" s="87">
        <f t="shared" si="71"/>
        <v>0</v>
      </c>
      <c r="P200" s="60"/>
      <c r="Q200" s="87">
        <f t="shared" si="61"/>
        <v>4.7360000000000007</v>
      </c>
      <c r="R200" s="87">
        <f t="shared" si="62"/>
        <v>4.7360000000000007</v>
      </c>
      <c r="S200" s="87">
        <f t="shared" si="63"/>
        <v>1.85</v>
      </c>
      <c r="T200" s="70"/>
      <c r="U200" s="22">
        <f t="shared" si="52"/>
        <v>30</v>
      </c>
      <c r="V200" s="71">
        <f t="shared" si="53"/>
        <v>43040</v>
      </c>
      <c r="W200" s="22">
        <f t="shared" ca="1" si="54"/>
        <v>5976</v>
      </c>
      <c r="X200" s="68">
        <f>VLOOKUP($A200,[0]!Table,MATCH(X$4,[0]!Curves,0))</f>
        <v>6.5406403298806606E-2</v>
      </c>
      <c r="Y200" s="72">
        <f t="shared" ca="1" si="55"/>
        <v>0.34888463596038494</v>
      </c>
      <c r="Z200" s="22">
        <f t="shared" si="56"/>
        <v>0</v>
      </c>
      <c r="AA200" s="22">
        <f t="shared" si="57"/>
        <v>0</v>
      </c>
      <c r="AC200" s="62">
        <f t="shared" ca="1" si="64"/>
        <v>0</v>
      </c>
      <c r="AD200" s="73"/>
      <c r="AE200" s="74"/>
    </row>
    <row r="201" spans="1:31" ht="12" customHeight="1">
      <c r="A201" s="65">
        <f t="shared" si="58"/>
        <v>43070</v>
      </c>
      <c r="B201" s="66">
        <f>'Inputs-Summary'!$B$7</f>
        <v>3017157.2166295233</v>
      </c>
      <c r="C201" s="75"/>
      <c r="D201" s="67">
        <f t="shared" si="49"/>
        <v>3017157.2166295233</v>
      </c>
      <c r="E201" s="56">
        <f t="shared" si="50"/>
        <v>0</v>
      </c>
      <c r="F201" s="56">
        <f t="shared" ca="1" si="51"/>
        <v>0</v>
      </c>
      <c r="G201" s="68">
        <f>VLOOKUP($A201,[0]!Table,MATCH(G$4,[0]!Curves,0))</f>
        <v>4.8710000000000004</v>
      </c>
      <c r="H201" s="69">
        <f t="shared" si="65"/>
        <v>4.8710000000000004</v>
      </c>
      <c r="I201" s="68">
        <f>'Inputs-Summary'!$B$16</f>
        <v>1.85</v>
      </c>
      <c r="J201" s="68">
        <f>VLOOKUP($A201,[0]!Table,MATCH(J$4,[0]!Curves,0))</f>
        <v>0</v>
      </c>
      <c r="K201" s="69">
        <f t="shared" si="59"/>
        <v>0</v>
      </c>
      <c r="L201" s="87">
        <f t="shared" si="70"/>
        <v>0</v>
      </c>
      <c r="M201" s="68">
        <f>VLOOKUP($A201,[0]!Table,MATCH(M$4,[0]!Curves,0))</f>
        <v>0</v>
      </c>
      <c r="N201" s="69">
        <f t="shared" si="60"/>
        <v>0</v>
      </c>
      <c r="O201" s="87">
        <f t="shared" si="71"/>
        <v>0</v>
      </c>
      <c r="P201" s="60"/>
      <c r="Q201" s="87">
        <f t="shared" si="61"/>
        <v>4.8710000000000004</v>
      </c>
      <c r="R201" s="87">
        <f t="shared" si="62"/>
        <v>4.8710000000000004</v>
      </c>
      <c r="S201" s="87">
        <f t="shared" si="63"/>
        <v>1.85</v>
      </c>
      <c r="T201" s="70"/>
      <c r="U201" s="22">
        <f t="shared" si="52"/>
        <v>31</v>
      </c>
      <c r="V201" s="71">
        <f t="shared" si="53"/>
        <v>43070</v>
      </c>
      <c r="W201" s="22">
        <f t="shared" ca="1" si="54"/>
        <v>6006</v>
      </c>
      <c r="X201" s="68">
        <f>VLOOKUP($A201,[0]!Table,MATCH(X$4,[0]!Curves,0))</f>
        <v>6.5446206076354305E-2</v>
      </c>
      <c r="Y201" s="72">
        <f t="shared" ca="1" si="55"/>
        <v>0.34682534722166536</v>
      </c>
      <c r="Z201" s="22">
        <f t="shared" si="56"/>
        <v>0</v>
      </c>
      <c r="AA201" s="22">
        <f t="shared" si="57"/>
        <v>0</v>
      </c>
      <c r="AC201" s="62">
        <f t="shared" ca="1" si="64"/>
        <v>0</v>
      </c>
      <c r="AD201" s="73"/>
      <c r="AE201" s="74"/>
    </row>
    <row r="202" spans="1:31" ht="12" customHeight="1">
      <c r="A202" s="65">
        <f t="shared" si="58"/>
        <v>43101</v>
      </c>
      <c r="B202" s="66">
        <f>'Inputs-Summary'!$B$7</f>
        <v>3017157.2166295233</v>
      </c>
      <c r="C202" s="75"/>
      <c r="D202" s="67">
        <f t="shared" ref="D202:D265" si="72">B202+C202</f>
        <v>3017157.2166295233</v>
      </c>
      <c r="E202" s="56">
        <f t="shared" ref="E202:E265" si="73">IF(Z202=0,0,IF(AND(Z202=1,$H$3=1),D202*U202,IF($H$3=2,D202,"N/A")))</f>
        <v>0</v>
      </c>
      <c r="F202" s="56">
        <f t="shared" ref="F202:F265" ca="1" si="74">E202*Y202</f>
        <v>0</v>
      </c>
      <c r="G202" s="68">
        <f>VLOOKUP($A202,[0]!Table,MATCH(G$4,[0]!Curves,0))</f>
        <v>4.9860000000000007</v>
      </c>
      <c r="H202" s="69">
        <f t="shared" si="65"/>
        <v>4.9860000000000007</v>
      </c>
      <c r="I202" s="68">
        <f>'Inputs-Summary'!$B$16</f>
        <v>1.85</v>
      </c>
      <c r="J202" s="68">
        <f>VLOOKUP($A202,[0]!Table,MATCH(J$4,[0]!Curves,0))</f>
        <v>0</v>
      </c>
      <c r="K202" s="69">
        <f t="shared" si="59"/>
        <v>0</v>
      </c>
      <c r="L202" s="87">
        <f t="shared" si="70"/>
        <v>0</v>
      </c>
      <c r="M202" s="68">
        <f>VLOOKUP($A202,[0]!Table,MATCH(M$4,[0]!Curves,0))</f>
        <v>0</v>
      </c>
      <c r="N202" s="69">
        <f t="shared" si="60"/>
        <v>0</v>
      </c>
      <c r="O202" s="87">
        <f t="shared" si="71"/>
        <v>0</v>
      </c>
      <c r="P202" s="60"/>
      <c r="Q202" s="87">
        <f t="shared" si="61"/>
        <v>4.9860000000000007</v>
      </c>
      <c r="R202" s="87">
        <f t="shared" si="62"/>
        <v>4.9860000000000007</v>
      </c>
      <c r="S202" s="87">
        <f t="shared" si="63"/>
        <v>1.85</v>
      </c>
      <c r="T202" s="70"/>
      <c r="U202" s="22">
        <f t="shared" ref="U202:U265" si="75">A203-A202</f>
        <v>31</v>
      </c>
      <c r="V202" s="71">
        <f t="shared" ref="V202:V265" si="76">CHOOSE(F$3,A203+24,A202)</f>
        <v>43101</v>
      </c>
      <c r="W202" s="22">
        <f t="shared" ref="W202:W265" ca="1" si="77">V202-C$3</f>
        <v>6037</v>
      </c>
      <c r="X202" s="68">
        <f>VLOOKUP($A202,[0]!Table,MATCH(X$4,[0]!Curves,0))</f>
        <v>6.54873356137049E-2</v>
      </c>
      <c r="Y202" s="72">
        <f t="shared" ref="Y202:Y265" ca="1" si="78">1/(1+CHOOSE(F$3,(X203+($K$3/10000))/2,(X202+($K$3/10000))/2))^(2*W202/365.25)</f>
        <v>0.34470789576233729</v>
      </c>
      <c r="Z202" s="22">
        <f t="shared" ref="Z202:Z265" si="79">IF(AND(mthbeg&lt;=A202,mthend&gt;=A202),1,0)</f>
        <v>0</v>
      </c>
      <c r="AA202" s="22">
        <f t="shared" ref="AA202:AA265" si="80">U202*Z202</f>
        <v>0</v>
      </c>
      <c r="AC202" s="62">
        <f t="shared" ca="1" si="64"/>
        <v>0</v>
      </c>
      <c r="AD202" s="73"/>
      <c r="AE202" s="74"/>
    </row>
    <row r="203" spans="1:31" ht="12" customHeight="1">
      <c r="A203" s="65">
        <f t="shared" ref="A203:A266" si="81">EDATE(A202,1)</f>
        <v>43132</v>
      </c>
      <c r="B203" s="66">
        <f>'Inputs-Summary'!$B$7</f>
        <v>3017157.2166295233</v>
      </c>
      <c r="C203" s="75"/>
      <c r="D203" s="67">
        <f t="shared" si="72"/>
        <v>3017157.2166295233</v>
      </c>
      <c r="E203" s="56">
        <f t="shared" si="73"/>
        <v>0</v>
      </c>
      <c r="F203" s="56">
        <f t="shared" ca="1" si="74"/>
        <v>0</v>
      </c>
      <c r="G203" s="68">
        <f>VLOOKUP($A203,[0]!Table,MATCH(G$4,[0]!Curves,0))</f>
        <v>4.8680000000000003</v>
      </c>
      <c r="H203" s="69">
        <f t="shared" si="65"/>
        <v>4.8680000000000003</v>
      </c>
      <c r="I203" s="68">
        <f>'Inputs-Summary'!$B$16</f>
        <v>1.85</v>
      </c>
      <c r="J203" s="68">
        <f>VLOOKUP($A203,[0]!Table,MATCH(J$4,[0]!Curves,0))</f>
        <v>0</v>
      </c>
      <c r="K203" s="69">
        <f t="shared" ref="K203:K266" si="82">J203+$K$7</f>
        <v>0</v>
      </c>
      <c r="L203" s="87">
        <f t="shared" si="70"/>
        <v>0</v>
      </c>
      <c r="M203" s="68">
        <f>VLOOKUP($A203,[0]!Table,MATCH(M$4,[0]!Curves,0))</f>
        <v>0</v>
      </c>
      <c r="N203" s="69">
        <f t="shared" ref="N203:N266" si="83">M203+$N$7</f>
        <v>0</v>
      </c>
      <c r="O203" s="87">
        <f t="shared" si="71"/>
        <v>0</v>
      </c>
      <c r="P203" s="60"/>
      <c r="Q203" s="87">
        <f t="shared" ref="Q203:Q266" si="84">IF($F$3=1,M203+J203+G203,J203+G203)</f>
        <v>4.8680000000000003</v>
      </c>
      <c r="R203" s="87">
        <f t="shared" ref="R203:R266" si="85">IF($F$3=1,N203+K203+H203,K203+H203)</f>
        <v>4.8680000000000003</v>
      </c>
      <c r="S203" s="87">
        <f t="shared" ref="S203:S266" si="86">IF($F$3=1,O203+L203+I203,L203+I203)</f>
        <v>1.85</v>
      </c>
      <c r="T203" s="70"/>
      <c r="U203" s="22">
        <f t="shared" si="75"/>
        <v>28</v>
      </c>
      <c r="V203" s="71">
        <f t="shared" si="76"/>
        <v>43132</v>
      </c>
      <c r="W203" s="22">
        <f t="shared" ca="1" si="77"/>
        <v>6068</v>
      </c>
      <c r="X203" s="68">
        <f>VLOOKUP($A203,[0]!Table,MATCH(X$4,[0]!Curves,0))</f>
        <v>6.5528465151615894E-2</v>
      </c>
      <c r="Y203" s="72">
        <f t="shared" ca="1" si="78"/>
        <v>0.3426010602601815</v>
      </c>
      <c r="Z203" s="22">
        <f t="shared" si="79"/>
        <v>0</v>
      </c>
      <c r="AA203" s="22">
        <f t="shared" si="80"/>
        <v>0</v>
      </c>
      <c r="AC203" s="62">
        <f t="shared" ref="AC203:AC266" ca="1" si="87">F203*(H203-I203)</f>
        <v>0</v>
      </c>
      <c r="AD203" s="73"/>
      <c r="AE203" s="74"/>
    </row>
    <row r="204" spans="1:31" ht="12" customHeight="1">
      <c r="A204" s="65">
        <f t="shared" si="81"/>
        <v>43160</v>
      </c>
      <c r="B204" s="66">
        <f>'Inputs-Summary'!$B$7</f>
        <v>3017157.2166295233</v>
      </c>
      <c r="C204" s="75"/>
      <c r="D204" s="67">
        <f t="shared" si="72"/>
        <v>3017157.2166295233</v>
      </c>
      <c r="E204" s="56">
        <f t="shared" si="73"/>
        <v>0</v>
      </c>
      <c r="F204" s="56">
        <f t="shared" ca="1" si="74"/>
        <v>0</v>
      </c>
      <c r="G204" s="68">
        <f>VLOOKUP($A204,[0]!Table,MATCH(G$4,[0]!Curves,0))</f>
        <v>4.7350000000000003</v>
      </c>
      <c r="H204" s="69">
        <f t="shared" ref="H204:H267" si="88">G204+$H$7</f>
        <v>4.7350000000000003</v>
      </c>
      <c r="I204" s="68">
        <f>'Inputs-Summary'!$B$16</f>
        <v>1.85</v>
      </c>
      <c r="J204" s="68">
        <f>VLOOKUP($A204,[0]!Table,MATCH(J$4,[0]!Curves,0))</f>
        <v>0</v>
      </c>
      <c r="K204" s="69">
        <f t="shared" si="82"/>
        <v>0</v>
      </c>
      <c r="L204" s="87">
        <f t="shared" si="70"/>
        <v>0</v>
      </c>
      <c r="M204" s="68">
        <f>VLOOKUP($A204,[0]!Table,MATCH(M$4,[0]!Curves,0))</f>
        <v>0</v>
      </c>
      <c r="N204" s="69">
        <f t="shared" si="83"/>
        <v>0</v>
      </c>
      <c r="O204" s="87">
        <f t="shared" si="71"/>
        <v>0</v>
      </c>
      <c r="P204" s="60"/>
      <c r="Q204" s="87">
        <f t="shared" si="84"/>
        <v>4.7350000000000003</v>
      </c>
      <c r="R204" s="87">
        <f t="shared" si="85"/>
        <v>4.7350000000000003</v>
      </c>
      <c r="S204" s="87">
        <f t="shared" si="86"/>
        <v>1.85</v>
      </c>
      <c r="T204" s="70"/>
      <c r="U204" s="22">
        <f t="shared" si="75"/>
        <v>31</v>
      </c>
      <c r="V204" s="71">
        <f t="shared" si="76"/>
        <v>43160</v>
      </c>
      <c r="W204" s="22">
        <f t="shared" ca="1" si="77"/>
        <v>6096</v>
      </c>
      <c r="X204" s="68">
        <f>VLOOKUP($A204,[0]!Table,MATCH(X$4,[0]!Curves,0))</f>
        <v>6.5565614412146395E-2</v>
      </c>
      <c r="Y204" s="72">
        <f t="shared" ca="1" si="78"/>
        <v>0.34070720636868995</v>
      </c>
      <c r="Z204" s="22">
        <f t="shared" si="79"/>
        <v>0</v>
      </c>
      <c r="AA204" s="22">
        <f t="shared" si="80"/>
        <v>0</v>
      </c>
      <c r="AC204" s="62">
        <f t="shared" ca="1" si="87"/>
        <v>0</v>
      </c>
      <c r="AD204" s="73"/>
      <c r="AE204" s="74"/>
    </row>
    <row r="205" spans="1:31" ht="12" customHeight="1">
      <c r="A205" s="65">
        <f t="shared" si="81"/>
        <v>43191</v>
      </c>
      <c r="B205" s="66">
        <f>'Inputs-Summary'!$B$7</f>
        <v>3017157.2166295233</v>
      </c>
      <c r="C205" s="75"/>
      <c r="D205" s="67">
        <f t="shared" si="72"/>
        <v>3017157.2166295233</v>
      </c>
      <c r="E205" s="56">
        <f t="shared" si="73"/>
        <v>0</v>
      </c>
      <c r="F205" s="56">
        <f t="shared" ca="1" si="74"/>
        <v>0</v>
      </c>
      <c r="G205" s="68">
        <f>VLOOKUP($A205,[0]!Table,MATCH(G$4,[0]!Curves,0))</f>
        <v>4.5199999999999996</v>
      </c>
      <c r="H205" s="69">
        <f t="shared" si="88"/>
        <v>4.5199999999999996</v>
      </c>
      <c r="I205" s="68">
        <f>'Inputs-Summary'!$B$16</f>
        <v>1.85</v>
      </c>
      <c r="J205" s="68">
        <f>VLOOKUP($A205,[0]!Table,MATCH(J$4,[0]!Curves,0))</f>
        <v>0</v>
      </c>
      <c r="K205" s="69">
        <f t="shared" si="82"/>
        <v>0</v>
      </c>
      <c r="L205" s="87">
        <f t="shared" si="70"/>
        <v>0</v>
      </c>
      <c r="M205" s="68">
        <f>VLOOKUP($A205,[0]!Table,MATCH(M$4,[0]!Curves,0))</f>
        <v>0</v>
      </c>
      <c r="N205" s="69">
        <f t="shared" si="83"/>
        <v>0</v>
      </c>
      <c r="O205" s="87">
        <f t="shared" si="71"/>
        <v>0</v>
      </c>
      <c r="P205" s="60"/>
      <c r="Q205" s="87">
        <f t="shared" si="84"/>
        <v>4.5199999999999996</v>
      </c>
      <c r="R205" s="87">
        <f t="shared" si="85"/>
        <v>4.5199999999999996</v>
      </c>
      <c r="S205" s="87">
        <f t="shared" si="86"/>
        <v>1.85</v>
      </c>
      <c r="T205" s="70"/>
      <c r="U205" s="22">
        <f t="shared" si="75"/>
        <v>30</v>
      </c>
      <c r="V205" s="71">
        <f t="shared" si="76"/>
        <v>43191</v>
      </c>
      <c r="W205" s="22">
        <f t="shared" ca="1" si="77"/>
        <v>6127</v>
      </c>
      <c r="X205" s="68">
        <f>VLOOKUP($A205,[0]!Table,MATCH(X$4,[0]!Curves,0))</f>
        <v>6.5606743951124508E-2</v>
      </c>
      <c r="Y205" s="72">
        <f t="shared" ca="1" si="78"/>
        <v>0.33862047467327877</v>
      </c>
      <c r="Z205" s="22">
        <f t="shared" si="79"/>
        <v>0</v>
      </c>
      <c r="AA205" s="22">
        <f t="shared" si="80"/>
        <v>0</v>
      </c>
      <c r="AC205" s="62">
        <f t="shared" ca="1" si="87"/>
        <v>0</v>
      </c>
      <c r="AD205" s="73"/>
      <c r="AE205" s="74"/>
    </row>
    <row r="206" spans="1:31" ht="12" customHeight="1">
      <c r="A206" s="65">
        <f t="shared" si="81"/>
        <v>43221</v>
      </c>
      <c r="B206" s="66">
        <f>'Inputs-Summary'!$B$7</f>
        <v>3017157.2166295233</v>
      </c>
      <c r="C206" s="75"/>
      <c r="D206" s="67">
        <f t="shared" si="72"/>
        <v>3017157.2166295233</v>
      </c>
      <c r="E206" s="56">
        <f t="shared" si="73"/>
        <v>0</v>
      </c>
      <c r="F206" s="56">
        <f t="shared" ca="1" si="74"/>
        <v>0</v>
      </c>
      <c r="G206" s="68">
        <f>VLOOKUP($A206,[0]!Table,MATCH(G$4,[0]!Curves,0))</f>
        <v>4.51</v>
      </c>
      <c r="H206" s="69">
        <f t="shared" si="88"/>
        <v>4.51</v>
      </c>
      <c r="I206" s="68">
        <f>'Inputs-Summary'!$B$16</f>
        <v>1.85</v>
      </c>
      <c r="J206" s="68">
        <f>VLOOKUP($A206,[0]!Table,MATCH(J$4,[0]!Curves,0))</f>
        <v>0</v>
      </c>
      <c r="K206" s="69">
        <f t="shared" si="82"/>
        <v>0</v>
      </c>
      <c r="L206" s="87">
        <f t="shared" si="70"/>
        <v>0</v>
      </c>
      <c r="M206" s="68">
        <f>VLOOKUP($A206,[0]!Table,MATCH(M$4,[0]!Curves,0))</f>
        <v>0</v>
      </c>
      <c r="N206" s="69">
        <f t="shared" si="83"/>
        <v>0</v>
      </c>
      <c r="O206" s="87">
        <f t="shared" si="71"/>
        <v>0</v>
      </c>
      <c r="P206" s="60"/>
      <c r="Q206" s="87">
        <f t="shared" si="84"/>
        <v>4.51</v>
      </c>
      <c r="R206" s="87">
        <f t="shared" si="85"/>
        <v>4.51</v>
      </c>
      <c r="S206" s="87">
        <f t="shared" si="86"/>
        <v>1.85</v>
      </c>
      <c r="T206" s="70"/>
      <c r="U206" s="22">
        <f t="shared" si="75"/>
        <v>31</v>
      </c>
      <c r="V206" s="71">
        <f t="shared" si="76"/>
        <v>43221</v>
      </c>
      <c r="W206" s="22">
        <f t="shared" ca="1" si="77"/>
        <v>6157</v>
      </c>
      <c r="X206" s="68">
        <f>VLOOKUP($A206,[0]!Table,MATCH(X$4,[0]!Curves,0))</f>
        <v>6.5646546731314495E-2</v>
      </c>
      <c r="Y206" s="72">
        <f t="shared" ca="1" si="78"/>
        <v>0.3366110642855793</v>
      </c>
      <c r="Z206" s="22">
        <f t="shared" si="79"/>
        <v>0</v>
      </c>
      <c r="AA206" s="22">
        <f t="shared" si="80"/>
        <v>0</v>
      </c>
      <c r="AC206" s="62">
        <f t="shared" ca="1" si="87"/>
        <v>0</v>
      </c>
      <c r="AD206" s="73"/>
      <c r="AE206" s="74"/>
    </row>
    <row r="207" spans="1:31" ht="12" customHeight="1">
      <c r="A207" s="65">
        <f t="shared" si="81"/>
        <v>43252</v>
      </c>
      <c r="B207" s="66">
        <f>'Inputs-Summary'!$B$7</f>
        <v>3017157.2166295233</v>
      </c>
      <c r="C207" s="75"/>
      <c r="D207" s="67">
        <f t="shared" si="72"/>
        <v>3017157.2166295233</v>
      </c>
      <c r="E207" s="56">
        <f t="shared" si="73"/>
        <v>0</v>
      </c>
      <c r="F207" s="56">
        <f t="shared" ca="1" si="74"/>
        <v>0</v>
      </c>
      <c r="G207" s="68">
        <f>VLOOKUP($A207,[0]!Table,MATCH(G$4,[0]!Curves,0))</f>
        <v>4.5460000000000003</v>
      </c>
      <c r="H207" s="69">
        <f t="shared" si="88"/>
        <v>4.5460000000000003</v>
      </c>
      <c r="I207" s="68">
        <f>'Inputs-Summary'!$B$16</f>
        <v>1.85</v>
      </c>
      <c r="J207" s="68">
        <f>VLOOKUP($A207,[0]!Table,MATCH(J$4,[0]!Curves,0))</f>
        <v>0</v>
      </c>
      <c r="K207" s="69">
        <f t="shared" si="82"/>
        <v>0</v>
      </c>
      <c r="L207" s="87">
        <f t="shared" si="70"/>
        <v>0</v>
      </c>
      <c r="M207" s="68">
        <f>VLOOKUP($A207,[0]!Table,MATCH(M$4,[0]!Curves,0))</f>
        <v>0</v>
      </c>
      <c r="N207" s="69">
        <f t="shared" si="83"/>
        <v>0</v>
      </c>
      <c r="O207" s="87">
        <f t="shared" si="71"/>
        <v>0</v>
      </c>
      <c r="P207" s="60"/>
      <c r="Q207" s="87">
        <f t="shared" si="84"/>
        <v>4.5460000000000003</v>
      </c>
      <c r="R207" s="87">
        <f t="shared" si="85"/>
        <v>4.5460000000000003</v>
      </c>
      <c r="S207" s="87">
        <f t="shared" si="86"/>
        <v>1.85</v>
      </c>
      <c r="T207" s="70"/>
      <c r="U207" s="22">
        <f t="shared" si="75"/>
        <v>30</v>
      </c>
      <c r="V207" s="71">
        <f t="shared" si="76"/>
        <v>43252</v>
      </c>
      <c r="W207" s="22">
        <f t="shared" ca="1" si="77"/>
        <v>6188</v>
      </c>
      <c r="X207" s="68">
        <f>VLOOKUP($A207,[0]!Table,MATCH(X$4,[0]!Curves,0))</f>
        <v>6.5687676271395407E-2</v>
      </c>
      <c r="Y207" s="72">
        <f t="shared" ca="1" si="78"/>
        <v>0.33454497904066377</v>
      </c>
      <c r="Z207" s="22">
        <f t="shared" si="79"/>
        <v>0</v>
      </c>
      <c r="AA207" s="22">
        <f t="shared" si="80"/>
        <v>0</v>
      </c>
      <c r="AC207" s="62">
        <f t="shared" ca="1" si="87"/>
        <v>0</v>
      </c>
      <c r="AD207" s="73"/>
      <c r="AE207" s="74"/>
    </row>
    <row r="208" spans="1:31" ht="12" customHeight="1">
      <c r="A208" s="65">
        <f t="shared" si="81"/>
        <v>43282</v>
      </c>
      <c r="B208" s="66">
        <f>'Inputs-Summary'!$B$7</f>
        <v>3017157.2166295233</v>
      </c>
      <c r="C208" s="75"/>
      <c r="D208" s="67">
        <f t="shared" si="72"/>
        <v>3017157.2166295233</v>
      </c>
      <c r="E208" s="56">
        <f t="shared" si="73"/>
        <v>0</v>
      </c>
      <c r="F208" s="56">
        <f t="shared" ca="1" si="74"/>
        <v>0</v>
      </c>
      <c r="G208" s="68">
        <f>VLOOKUP($A208,[0]!Table,MATCH(G$4,[0]!Curves,0))</f>
        <v>4.5910000000000002</v>
      </c>
      <c r="H208" s="69">
        <f t="shared" si="88"/>
        <v>4.5910000000000002</v>
      </c>
      <c r="I208" s="68">
        <f>'Inputs-Summary'!$B$16</f>
        <v>1.85</v>
      </c>
      <c r="J208" s="68">
        <f>VLOOKUP($A208,[0]!Table,MATCH(J$4,[0]!Curves,0))</f>
        <v>0</v>
      </c>
      <c r="K208" s="69">
        <f t="shared" si="82"/>
        <v>0</v>
      </c>
      <c r="L208" s="87">
        <f t="shared" si="70"/>
        <v>0</v>
      </c>
      <c r="M208" s="68">
        <f>VLOOKUP($A208,[0]!Table,MATCH(M$4,[0]!Curves,0))</f>
        <v>0</v>
      </c>
      <c r="N208" s="69">
        <f t="shared" si="83"/>
        <v>0</v>
      </c>
      <c r="O208" s="87">
        <f t="shared" si="71"/>
        <v>0</v>
      </c>
      <c r="P208" s="60"/>
      <c r="Q208" s="87">
        <f t="shared" si="84"/>
        <v>4.5910000000000002</v>
      </c>
      <c r="R208" s="87">
        <f t="shared" si="85"/>
        <v>4.5910000000000002</v>
      </c>
      <c r="S208" s="87">
        <f t="shared" si="86"/>
        <v>1.85</v>
      </c>
      <c r="T208" s="70"/>
      <c r="U208" s="22">
        <f t="shared" si="75"/>
        <v>31</v>
      </c>
      <c r="V208" s="71">
        <f t="shared" si="76"/>
        <v>43282</v>
      </c>
      <c r="W208" s="22">
        <f t="shared" ca="1" si="77"/>
        <v>6218</v>
      </c>
      <c r="X208" s="68">
        <f>VLOOKUP($A208,[0]!Table,MATCH(X$4,[0]!Curves,0))</f>
        <v>6.5727479052652499E-2</v>
      </c>
      <c r="Y208" s="72">
        <f t="shared" ca="1" si="78"/>
        <v>0.33255548081583974</v>
      </c>
      <c r="Z208" s="22">
        <f t="shared" si="79"/>
        <v>0</v>
      </c>
      <c r="AA208" s="22">
        <f t="shared" si="80"/>
        <v>0</v>
      </c>
      <c r="AC208" s="62">
        <f t="shared" ca="1" si="87"/>
        <v>0</v>
      </c>
      <c r="AD208" s="73"/>
      <c r="AE208" s="74"/>
    </row>
    <row r="209" spans="1:31" ht="12" customHeight="1">
      <c r="A209" s="65">
        <f t="shared" si="81"/>
        <v>43313</v>
      </c>
      <c r="B209" s="66">
        <f>'Inputs-Summary'!$B$7</f>
        <v>3017157.2166295233</v>
      </c>
      <c r="C209" s="75"/>
      <c r="D209" s="67">
        <f t="shared" si="72"/>
        <v>3017157.2166295233</v>
      </c>
      <c r="E209" s="56">
        <f t="shared" si="73"/>
        <v>0</v>
      </c>
      <c r="F209" s="56">
        <f t="shared" ca="1" si="74"/>
        <v>0</v>
      </c>
      <c r="G209" s="68">
        <f>VLOOKUP($A209,[0]!Table,MATCH(G$4,[0]!Curves,0))</f>
        <v>4.6390000000000002</v>
      </c>
      <c r="H209" s="69">
        <f t="shared" si="88"/>
        <v>4.6390000000000002</v>
      </c>
      <c r="I209" s="68">
        <f>'Inputs-Summary'!$B$16</f>
        <v>1.85</v>
      </c>
      <c r="J209" s="68">
        <f>VLOOKUP($A209,[0]!Table,MATCH(J$4,[0]!Curves,0))</f>
        <v>0</v>
      </c>
      <c r="K209" s="69">
        <f t="shared" si="82"/>
        <v>0</v>
      </c>
      <c r="L209" s="87">
        <f t="shared" si="70"/>
        <v>0</v>
      </c>
      <c r="M209" s="68">
        <f>VLOOKUP($A209,[0]!Table,MATCH(M$4,[0]!Curves,0))</f>
        <v>0</v>
      </c>
      <c r="N209" s="69">
        <f t="shared" si="83"/>
        <v>0</v>
      </c>
      <c r="O209" s="87">
        <f t="shared" si="71"/>
        <v>0</v>
      </c>
      <c r="P209" s="60"/>
      <c r="Q209" s="87">
        <f t="shared" si="84"/>
        <v>4.6390000000000002</v>
      </c>
      <c r="R209" s="87">
        <f t="shared" si="85"/>
        <v>4.6390000000000002</v>
      </c>
      <c r="S209" s="87">
        <f t="shared" si="86"/>
        <v>1.85</v>
      </c>
      <c r="T209" s="70"/>
      <c r="U209" s="22">
        <f t="shared" si="75"/>
        <v>31</v>
      </c>
      <c r="V209" s="71">
        <f t="shared" si="76"/>
        <v>43313</v>
      </c>
      <c r="W209" s="22">
        <f t="shared" ca="1" si="77"/>
        <v>6249</v>
      </c>
      <c r="X209" s="68">
        <f>VLOOKUP($A209,[0]!Table,MATCH(X$4,[0]!Curves,0))</f>
        <v>6.57686085938365E-2</v>
      </c>
      <c r="Y209" s="72">
        <f t="shared" ca="1" si="78"/>
        <v>0.33050990094561711</v>
      </c>
      <c r="Z209" s="22">
        <f t="shared" si="79"/>
        <v>0</v>
      </c>
      <c r="AA209" s="22">
        <f t="shared" si="80"/>
        <v>0</v>
      </c>
      <c r="AC209" s="62">
        <f t="shared" ca="1" si="87"/>
        <v>0</v>
      </c>
      <c r="AD209" s="73"/>
      <c r="AE209" s="74"/>
    </row>
    <row r="210" spans="1:31" ht="12" customHeight="1">
      <c r="A210" s="65">
        <f t="shared" si="81"/>
        <v>43344</v>
      </c>
      <c r="B210" s="66">
        <f>'Inputs-Summary'!$B$7</f>
        <v>3017157.2166295233</v>
      </c>
      <c r="C210" s="75"/>
      <c r="D210" s="67">
        <f t="shared" si="72"/>
        <v>3017157.2166295233</v>
      </c>
      <c r="E210" s="56">
        <f t="shared" si="73"/>
        <v>0</v>
      </c>
      <c r="F210" s="56">
        <f t="shared" ca="1" si="74"/>
        <v>0</v>
      </c>
      <c r="G210" s="68">
        <f>VLOOKUP($A210,[0]!Table,MATCH(G$4,[0]!Curves,0))</f>
        <v>4.6530000000000005</v>
      </c>
      <c r="H210" s="69">
        <f t="shared" si="88"/>
        <v>4.6530000000000005</v>
      </c>
      <c r="I210" s="68">
        <f>'Inputs-Summary'!$B$16</f>
        <v>1.85</v>
      </c>
      <c r="J210" s="68">
        <f>VLOOKUP($A210,[0]!Table,MATCH(J$4,[0]!Curves,0))</f>
        <v>0</v>
      </c>
      <c r="K210" s="69">
        <f t="shared" si="82"/>
        <v>0</v>
      </c>
      <c r="L210" s="87">
        <f t="shared" ref="L210:L229" si="89">K210</f>
        <v>0</v>
      </c>
      <c r="M210" s="68">
        <f>VLOOKUP($A210,[0]!Table,MATCH(M$4,[0]!Curves,0))</f>
        <v>0</v>
      </c>
      <c r="N210" s="69">
        <f t="shared" si="83"/>
        <v>0</v>
      </c>
      <c r="O210" s="87">
        <f t="shared" ref="O210:O229" si="90">N210</f>
        <v>0</v>
      </c>
      <c r="P210" s="60"/>
      <c r="Q210" s="87">
        <f t="shared" si="84"/>
        <v>4.6530000000000005</v>
      </c>
      <c r="R210" s="87">
        <f t="shared" si="85"/>
        <v>4.6530000000000005</v>
      </c>
      <c r="S210" s="87">
        <f t="shared" si="86"/>
        <v>1.85</v>
      </c>
      <c r="T210" s="70"/>
      <c r="U210" s="22">
        <f t="shared" si="75"/>
        <v>30</v>
      </c>
      <c r="V210" s="71">
        <f t="shared" si="76"/>
        <v>43344</v>
      </c>
      <c r="W210" s="22">
        <f t="shared" ca="1" si="77"/>
        <v>6280</v>
      </c>
      <c r="X210" s="68">
        <f>VLOOKUP($A210,[0]!Table,MATCH(X$4,[0]!Curves,0))</f>
        <v>6.58097381355809E-2</v>
      </c>
      <c r="Y210" s="72">
        <f t="shared" ca="1" si="78"/>
        <v>0.32847468780466449</v>
      </c>
      <c r="Z210" s="22">
        <f t="shared" si="79"/>
        <v>0</v>
      </c>
      <c r="AA210" s="22">
        <f t="shared" si="80"/>
        <v>0</v>
      </c>
      <c r="AC210" s="62">
        <f t="shared" ca="1" si="87"/>
        <v>0</v>
      </c>
      <c r="AD210" s="73"/>
      <c r="AE210" s="74"/>
    </row>
    <row r="211" spans="1:31" ht="12" customHeight="1">
      <c r="A211" s="65">
        <f t="shared" si="81"/>
        <v>43374</v>
      </c>
      <c r="B211" s="66">
        <f>'Inputs-Summary'!$B$7</f>
        <v>3017157.2166295233</v>
      </c>
      <c r="C211" s="75"/>
      <c r="D211" s="67">
        <f t="shared" si="72"/>
        <v>3017157.2166295233</v>
      </c>
      <c r="E211" s="56">
        <f t="shared" si="73"/>
        <v>0</v>
      </c>
      <c r="F211" s="56">
        <f t="shared" ca="1" si="74"/>
        <v>0</v>
      </c>
      <c r="G211" s="68">
        <f>VLOOKUP($A211,[0]!Table,MATCH(G$4,[0]!Curves,0))</f>
        <v>4.681</v>
      </c>
      <c r="H211" s="69">
        <f t="shared" si="88"/>
        <v>4.681</v>
      </c>
      <c r="I211" s="68">
        <f>'Inputs-Summary'!$B$16</f>
        <v>1.85</v>
      </c>
      <c r="J211" s="68">
        <f>VLOOKUP($A211,[0]!Table,MATCH(J$4,[0]!Curves,0))</f>
        <v>0</v>
      </c>
      <c r="K211" s="69">
        <f t="shared" si="82"/>
        <v>0</v>
      </c>
      <c r="L211" s="87">
        <f t="shared" si="89"/>
        <v>0</v>
      </c>
      <c r="M211" s="68">
        <f>VLOOKUP($A211,[0]!Table,MATCH(M$4,[0]!Curves,0))</f>
        <v>0</v>
      </c>
      <c r="N211" s="69">
        <f t="shared" si="83"/>
        <v>0</v>
      </c>
      <c r="O211" s="87">
        <f t="shared" si="90"/>
        <v>0</v>
      </c>
      <c r="P211" s="60"/>
      <c r="Q211" s="87">
        <f t="shared" si="84"/>
        <v>4.681</v>
      </c>
      <c r="R211" s="87">
        <f t="shared" si="85"/>
        <v>4.681</v>
      </c>
      <c r="S211" s="87">
        <f t="shared" si="86"/>
        <v>1.85</v>
      </c>
      <c r="T211" s="70"/>
      <c r="U211" s="22">
        <f t="shared" si="75"/>
        <v>31</v>
      </c>
      <c r="V211" s="71">
        <f t="shared" si="76"/>
        <v>43374</v>
      </c>
      <c r="W211" s="22">
        <f t="shared" ca="1" si="77"/>
        <v>6310</v>
      </c>
      <c r="X211" s="68">
        <f>VLOOKUP($A211,[0]!Table,MATCH(X$4,[0]!Curves,0))</f>
        <v>6.5849540918447899E-2</v>
      </c>
      <c r="Y211" s="72">
        <f t="shared" ca="1" si="78"/>
        <v>0.32651496292530541</v>
      </c>
      <c r="Z211" s="22">
        <f t="shared" si="79"/>
        <v>0</v>
      </c>
      <c r="AA211" s="22">
        <f t="shared" si="80"/>
        <v>0</v>
      </c>
      <c r="AC211" s="62">
        <f t="shared" ca="1" si="87"/>
        <v>0</v>
      </c>
      <c r="AD211" s="73"/>
      <c r="AE211" s="74"/>
    </row>
    <row r="212" spans="1:31" ht="12" customHeight="1">
      <c r="A212" s="65">
        <f t="shared" si="81"/>
        <v>43405</v>
      </c>
      <c r="B212" s="66">
        <f>'Inputs-Summary'!$B$7</f>
        <v>3017157.2166295233</v>
      </c>
      <c r="C212" s="75"/>
      <c r="D212" s="67">
        <f t="shared" si="72"/>
        <v>3017157.2166295233</v>
      </c>
      <c r="E212" s="56">
        <f t="shared" si="73"/>
        <v>0</v>
      </c>
      <c r="F212" s="56">
        <f t="shared" ca="1" si="74"/>
        <v>0</v>
      </c>
      <c r="G212" s="68">
        <f>VLOOKUP($A212,[0]!Table,MATCH(G$4,[0]!Curves,0))</f>
        <v>4.8159999999999998</v>
      </c>
      <c r="H212" s="69">
        <f t="shared" si="88"/>
        <v>4.8159999999999998</v>
      </c>
      <c r="I212" s="68">
        <f>'Inputs-Summary'!$B$16</f>
        <v>1.85</v>
      </c>
      <c r="J212" s="68">
        <f>VLOOKUP($A212,[0]!Table,MATCH(J$4,[0]!Curves,0))</f>
        <v>0</v>
      </c>
      <c r="K212" s="69">
        <f t="shared" si="82"/>
        <v>0</v>
      </c>
      <c r="L212" s="87">
        <f t="shared" si="89"/>
        <v>0</v>
      </c>
      <c r="M212" s="68">
        <f>VLOOKUP($A212,[0]!Table,MATCH(M$4,[0]!Curves,0))</f>
        <v>0</v>
      </c>
      <c r="N212" s="69">
        <f t="shared" si="83"/>
        <v>0</v>
      </c>
      <c r="O212" s="87">
        <f t="shared" si="90"/>
        <v>0</v>
      </c>
      <c r="P212" s="60"/>
      <c r="Q212" s="87">
        <f t="shared" si="84"/>
        <v>4.8159999999999998</v>
      </c>
      <c r="R212" s="87">
        <f t="shared" si="85"/>
        <v>4.8159999999999998</v>
      </c>
      <c r="S212" s="87">
        <f t="shared" si="86"/>
        <v>1.85</v>
      </c>
      <c r="T212" s="70"/>
      <c r="U212" s="22">
        <f t="shared" si="75"/>
        <v>30</v>
      </c>
      <c r="V212" s="71">
        <f t="shared" si="76"/>
        <v>43405</v>
      </c>
      <c r="W212" s="22">
        <f t="shared" ca="1" si="77"/>
        <v>6341</v>
      </c>
      <c r="X212" s="68">
        <f>VLOOKUP($A212,[0]!Table,MATCH(X$4,[0]!Curves,0))</f>
        <v>6.5890670461295403E-2</v>
      </c>
      <c r="Y212" s="72">
        <f t="shared" ca="1" si="78"/>
        <v>0.32450004257133691</v>
      </c>
      <c r="Z212" s="22">
        <f t="shared" si="79"/>
        <v>0</v>
      </c>
      <c r="AA212" s="22">
        <f t="shared" si="80"/>
        <v>0</v>
      </c>
      <c r="AC212" s="62">
        <f t="shared" ca="1" si="87"/>
        <v>0</v>
      </c>
      <c r="AD212" s="73"/>
      <c r="AE212" s="74"/>
    </row>
    <row r="213" spans="1:31" ht="12" customHeight="1">
      <c r="A213" s="65">
        <f t="shared" si="81"/>
        <v>43435</v>
      </c>
      <c r="B213" s="66">
        <f>'Inputs-Summary'!$B$7</f>
        <v>3017157.2166295233</v>
      </c>
      <c r="C213" s="75"/>
      <c r="D213" s="67">
        <f t="shared" si="72"/>
        <v>3017157.2166295233</v>
      </c>
      <c r="E213" s="56">
        <f t="shared" si="73"/>
        <v>0</v>
      </c>
      <c r="F213" s="56">
        <f t="shared" ca="1" si="74"/>
        <v>0</v>
      </c>
      <c r="G213" s="68">
        <f>VLOOKUP($A213,[0]!Table,MATCH(G$4,[0]!Curves,0))</f>
        <v>4.9510000000000005</v>
      </c>
      <c r="H213" s="69">
        <f t="shared" si="88"/>
        <v>4.9510000000000005</v>
      </c>
      <c r="I213" s="68">
        <f>'Inputs-Summary'!$B$16</f>
        <v>1.85</v>
      </c>
      <c r="J213" s="68">
        <f>VLOOKUP($A213,[0]!Table,MATCH(J$4,[0]!Curves,0))</f>
        <v>0</v>
      </c>
      <c r="K213" s="69">
        <f t="shared" si="82"/>
        <v>0</v>
      </c>
      <c r="L213" s="87">
        <f t="shared" si="89"/>
        <v>0</v>
      </c>
      <c r="M213" s="68">
        <f>VLOOKUP($A213,[0]!Table,MATCH(M$4,[0]!Curves,0))</f>
        <v>0</v>
      </c>
      <c r="N213" s="69">
        <f t="shared" si="83"/>
        <v>0</v>
      </c>
      <c r="O213" s="87">
        <f t="shared" si="90"/>
        <v>0</v>
      </c>
      <c r="P213" s="60"/>
      <c r="Q213" s="87">
        <f t="shared" si="84"/>
        <v>4.9510000000000005</v>
      </c>
      <c r="R213" s="87">
        <f t="shared" si="85"/>
        <v>4.9510000000000005</v>
      </c>
      <c r="S213" s="87">
        <f t="shared" si="86"/>
        <v>1.85</v>
      </c>
      <c r="T213" s="70"/>
      <c r="U213" s="22">
        <f t="shared" si="75"/>
        <v>31</v>
      </c>
      <c r="V213" s="71">
        <f t="shared" si="76"/>
        <v>43435</v>
      </c>
      <c r="W213" s="22">
        <f t="shared" ca="1" si="77"/>
        <v>6371</v>
      </c>
      <c r="X213" s="68">
        <f>VLOOKUP($A213,[0]!Table,MATCH(X$4,[0]!Curves,0))</f>
        <v>6.5930473245229507E-2</v>
      </c>
      <c r="Y213" s="72">
        <f t="shared" ca="1" si="78"/>
        <v>0.32255988772237143</v>
      </c>
      <c r="Z213" s="22">
        <f t="shared" si="79"/>
        <v>0</v>
      </c>
      <c r="AA213" s="22">
        <f t="shared" si="80"/>
        <v>0</v>
      </c>
      <c r="AC213" s="62">
        <f t="shared" ca="1" si="87"/>
        <v>0</v>
      </c>
      <c r="AD213" s="73"/>
      <c r="AE213" s="74"/>
    </row>
    <row r="214" spans="1:31" ht="12" customHeight="1">
      <c r="A214" s="65">
        <f t="shared" si="81"/>
        <v>43466</v>
      </c>
      <c r="B214" s="66">
        <f>'Inputs-Summary'!$B$7</f>
        <v>3017157.2166295233</v>
      </c>
      <c r="C214" s="75"/>
      <c r="D214" s="67">
        <f t="shared" si="72"/>
        <v>3017157.2166295233</v>
      </c>
      <c r="E214" s="56">
        <f t="shared" si="73"/>
        <v>0</v>
      </c>
      <c r="F214" s="56">
        <f t="shared" ca="1" si="74"/>
        <v>0</v>
      </c>
      <c r="G214" s="68">
        <f>VLOOKUP($A214,[0]!Table,MATCH(G$4,[0]!Curves,0))</f>
        <v>5.0659999999999998</v>
      </c>
      <c r="H214" s="69">
        <f t="shared" si="88"/>
        <v>5.0659999999999998</v>
      </c>
      <c r="I214" s="68">
        <f>'Inputs-Summary'!$B$16</f>
        <v>1.85</v>
      </c>
      <c r="J214" s="68">
        <f>VLOOKUP($A214,[0]!Table,MATCH(J$4,[0]!Curves,0))</f>
        <v>0</v>
      </c>
      <c r="K214" s="69">
        <f t="shared" si="82"/>
        <v>0</v>
      </c>
      <c r="L214" s="87">
        <f t="shared" si="89"/>
        <v>0</v>
      </c>
      <c r="M214" s="68">
        <f>VLOOKUP($A214,[0]!Table,MATCH(M$4,[0]!Curves,0))</f>
        <v>0</v>
      </c>
      <c r="N214" s="69">
        <f t="shared" si="83"/>
        <v>0</v>
      </c>
      <c r="O214" s="87">
        <f t="shared" si="90"/>
        <v>0</v>
      </c>
      <c r="P214" s="60"/>
      <c r="Q214" s="87">
        <f t="shared" si="84"/>
        <v>5.0659999999999998</v>
      </c>
      <c r="R214" s="87">
        <f t="shared" si="85"/>
        <v>5.0659999999999998</v>
      </c>
      <c r="S214" s="87">
        <f t="shared" si="86"/>
        <v>1.85</v>
      </c>
      <c r="T214" s="70"/>
      <c r="U214" s="22">
        <f t="shared" si="75"/>
        <v>31</v>
      </c>
      <c r="V214" s="71">
        <f t="shared" si="76"/>
        <v>43466</v>
      </c>
      <c r="W214" s="22">
        <f t="shared" ca="1" si="77"/>
        <v>6402</v>
      </c>
      <c r="X214" s="68">
        <f>VLOOKUP($A214,[0]!Table,MATCH(X$4,[0]!Curves,0))</f>
        <v>6.5971602789179698E-2</v>
      </c>
      <c r="Y214" s="72">
        <f t="shared" ca="1" si="78"/>
        <v>0.32056511934141568</v>
      </c>
      <c r="Z214" s="22">
        <f t="shared" si="79"/>
        <v>0</v>
      </c>
      <c r="AA214" s="22">
        <f t="shared" si="80"/>
        <v>0</v>
      </c>
      <c r="AC214" s="62">
        <f t="shared" ca="1" si="87"/>
        <v>0</v>
      </c>
      <c r="AD214" s="73"/>
      <c r="AE214" s="74"/>
    </row>
    <row r="215" spans="1:31" ht="12" customHeight="1">
      <c r="A215" s="65">
        <f t="shared" si="81"/>
        <v>43497</v>
      </c>
      <c r="B215" s="66">
        <f>'Inputs-Summary'!$B$7</f>
        <v>3017157.2166295233</v>
      </c>
      <c r="C215" s="75"/>
      <c r="D215" s="67">
        <f t="shared" si="72"/>
        <v>3017157.2166295233</v>
      </c>
      <c r="E215" s="56">
        <f t="shared" si="73"/>
        <v>0</v>
      </c>
      <c r="F215" s="56">
        <f t="shared" ca="1" si="74"/>
        <v>0</v>
      </c>
      <c r="G215" s="68">
        <f>VLOOKUP($A215,[0]!Table,MATCH(G$4,[0]!Curves,0))</f>
        <v>4.9480000000000004</v>
      </c>
      <c r="H215" s="69">
        <f t="shared" si="88"/>
        <v>4.9480000000000004</v>
      </c>
      <c r="I215" s="68">
        <f>'Inputs-Summary'!$B$16</f>
        <v>1.85</v>
      </c>
      <c r="J215" s="68">
        <f>VLOOKUP($A215,[0]!Table,MATCH(J$4,[0]!Curves,0))</f>
        <v>0</v>
      </c>
      <c r="K215" s="69">
        <f t="shared" si="82"/>
        <v>0</v>
      </c>
      <c r="L215" s="87">
        <f t="shared" si="89"/>
        <v>0</v>
      </c>
      <c r="M215" s="68">
        <f>VLOOKUP($A215,[0]!Table,MATCH(M$4,[0]!Curves,0))</f>
        <v>0</v>
      </c>
      <c r="N215" s="69">
        <f t="shared" si="83"/>
        <v>0</v>
      </c>
      <c r="O215" s="87">
        <f t="shared" si="90"/>
        <v>0</v>
      </c>
      <c r="P215" s="60"/>
      <c r="Q215" s="87">
        <f t="shared" si="84"/>
        <v>4.9480000000000004</v>
      </c>
      <c r="R215" s="87">
        <f t="shared" si="85"/>
        <v>4.9480000000000004</v>
      </c>
      <c r="S215" s="87">
        <f t="shared" si="86"/>
        <v>1.85</v>
      </c>
      <c r="T215" s="70"/>
      <c r="U215" s="22">
        <f t="shared" si="75"/>
        <v>28</v>
      </c>
      <c r="V215" s="71">
        <f t="shared" si="76"/>
        <v>43497</v>
      </c>
      <c r="W215" s="22">
        <f t="shared" ca="1" si="77"/>
        <v>6433</v>
      </c>
      <c r="X215" s="68">
        <f>VLOOKUP($A215,[0]!Table,MATCH(X$4,[0]!Curves,0))</f>
        <v>6.6012732333690302E-2</v>
      </c>
      <c r="Y215" s="72">
        <f t="shared" ca="1" si="78"/>
        <v>0.31858053820340548</v>
      </c>
      <c r="Z215" s="22">
        <f t="shared" si="79"/>
        <v>0</v>
      </c>
      <c r="AA215" s="22">
        <f t="shared" si="80"/>
        <v>0</v>
      </c>
      <c r="AC215" s="62">
        <f t="shared" ca="1" si="87"/>
        <v>0</v>
      </c>
      <c r="AD215" s="73"/>
      <c r="AE215" s="74"/>
    </row>
    <row r="216" spans="1:31" ht="12" customHeight="1">
      <c r="A216" s="65">
        <f t="shared" si="81"/>
        <v>43525</v>
      </c>
      <c r="B216" s="66">
        <f>'Inputs-Summary'!$B$7</f>
        <v>3017157.2166295233</v>
      </c>
      <c r="C216" s="75"/>
      <c r="D216" s="67">
        <f t="shared" si="72"/>
        <v>3017157.2166295233</v>
      </c>
      <c r="E216" s="56">
        <f t="shared" si="73"/>
        <v>0</v>
      </c>
      <c r="F216" s="56">
        <f t="shared" ca="1" si="74"/>
        <v>0</v>
      </c>
      <c r="G216" s="68">
        <f>VLOOKUP($A216,[0]!Table,MATCH(G$4,[0]!Curves,0))</f>
        <v>4.8150000000000004</v>
      </c>
      <c r="H216" s="69">
        <f t="shared" si="88"/>
        <v>4.8150000000000004</v>
      </c>
      <c r="I216" s="68">
        <f>'Inputs-Summary'!$B$16</f>
        <v>1.85</v>
      </c>
      <c r="J216" s="68">
        <f>VLOOKUP($A216,[0]!Table,MATCH(J$4,[0]!Curves,0))</f>
        <v>0</v>
      </c>
      <c r="K216" s="69">
        <f t="shared" si="82"/>
        <v>0</v>
      </c>
      <c r="L216" s="87">
        <f t="shared" si="89"/>
        <v>0</v>
      </c>
      <c r="M216" s="68">
        <f>VLOOKUP($A216,[0]!Table,MATCH(M$4,[0]!Curves,0))</f>
        <v>0</v>
      </c>
      <c r="N216" s="69">
        <f t="shared" si="83"/>
        <v>0</v>
      </c>
      <c r="O216" s="87">
        <f t="shared" si="90"/>
        <v>0</v>
      </c>
      <c r="P216" s="60"/>
      <c r="Q216" s="87">
        <f t="shared" si="84"/>
        <v>4.8150000000000004</v>
      </c>
      <c r="R216" s="87">
        <f t="shared" si="85"/>
        <v>4.8150000000000004</v>
      </c>
      <c r="S216" s="87">
        <f t="shared" si="86"/>
        <v>1.85</v>
      </c>
      <c r="T216" s="70"/>
      <c r="U216" s="22">
        <f t="shared" si="75"/>
        <v>31</v>
      </c>
      <c r="V216" s="71">
        <f t="shared" si="76"/>
        <v>43525</v>
      </c>
      <c r="W216" s="22">
        <f t="shared" ca="1" si="77"/>
        <v>6461</v>
      </c>
      <c r="X216" s="68">
        <f>VLOOKUP($A216,[0]!Table,MATCH(X$4,[0]!Curves,0))</f>
        <v>6.6049881600181798E-2</v>
      </c>
      <c r="Y216" s="72">
        <f t="shared" ca="1" si="78"/>
        <v>0.31679673924919893</v>
      </c>
      <c r="Z216" s="22">
        <f t="shared" si="79"/>
        <v>0</v>
      </c>
      <c r="AA216" s="22">
        <f t="shared" si="80"/>
        <v>0</v>
      </c>
      <c r="AC216" s="62">
        <f t="shared" ca="1" si="87"/>
        <v>0</v>
      </c>
      <c r="AD216" s="73"/>
      <c r="AE216" s="74"/>
    </row>
    <row r="217" spans="1:31" ht="12" customHeight="1">
      <c r="A217" s="65">
        <f t="shared" si="81"/>
        <v>43556</v>
      </c>
      <c r="B217" s="66">
        <f>'Inputs-Summary'!$B$7</f>
        <v>3017157.2166295233</v>
      </c>
      <c r="C217" s="75"/>
      <c r="D217" s="67">
        <f t="shared" si="72"/>
        <v>3017157.2166295233</v>
      </c>
      <c r="E217" s="56">
        <f t="shared" si="73"/>
        <v>0</v>
      </c>
      <c r="F217" s="56">
        <f t="shared" ca="1" si="74"/>
        <v>0</v>
      </c>
      <c r="G217" s="68">
        <f>VLOOKUP($A217,[0]!Table,MATCH(G$4,[0]!Curves,0))</f>
        <v>4.5999999999999996</v>
      </c>
      <c r="H217" s="69">
        <f t="shared" si="88"/>
        <v>4.5999999999999996</v>
      </c>
      <c r="I217" s="68">
        <f>'Inputs-Summary'!$B$16</f>
        <v>1.85</v>
      </c>
      <c r="J217" s="68">
        <f>VLOOKUP($A217,[0]!Table,MATCH(J$4,[0]!Curves,0))</f>
        <v>0</v>
      </c>
      <c r="K217" s="69">
        <f t="shared" si="82"/>
        <v>0</v>
      </c>
      <c r="L217" s="87">
        <f t="shared" si="89"/>
        <v>0</v>
      </c>
      <c r="M217" s="68">
        <f>VLOOKUP($A217,[0]!Table,MATCH(M$4,[0]!Curves,0))</f>
        <v>0</v>
      </c>
      <c r="N217" s="69">
        <f t="shared" si="83"/>
        <v>0</v>
      </c>
      <c r="O217" s="87">
        <f t="shared" si="90"/>
        <v>0</v>
      </c>
      <c r="P217" s="60"/>
      <c r="Q217" s="87">
        <f t="shared" si="84"/>
        <v>4.5999999999999996</v>
      </c>
      <c r="R217" s="87">
        <f t="shared" si="85"/>
        <v>4.5999999999999996</v>
      </c>
      <c r="S217" s="87">
        <f t="shared" si="86"/>
        <v>1.85</v>
      </c>
      <c r="T217" s="70"/>
      <c r="U217" s="22">
        <f t="shared" si="75"/>
        <v>30</v>
      </c>
      <c r="V217" s="71">
        <f t="shared" si="76"/>
        <v>43556</v>
      </c>
      <c r="W217" s="22">
        <f t="shared" ca="1" si="77"/>
        <v>6492</v>
      </c>
      <c r="X217" s="68">
        <f>VLOOKUP($A217,[0]!Table,MATCH(X$4,[0]!Curves,0))</f>
        <v>6.6091011145759104E-2</v>
      </c>
      <c r="Y217" s="72">
        <f t="shared" ca="1" si="78"/>
        <v>0.31483144641824667</v>
      </c>
      <c r="Z217" s="22">
        <f t="shared" si="79"/>
        <v>0</v>
      </c>
      <c r="AA217" s="22">
        <f t="shared" si="80"/>
        <v>0</v>
      </c>
      <c r="AC217" s="62">
        <f t="shared" ca="1" si="87"/>
        <v>0</v>
      </c>
      <c r="AD217" s="73"/>
      <c r="AE217" s="74"/>
    </row>
    <row r="218" spans="1:31" ht="12" customHeight="1">
      <c r="A218" s="65">
        <f t="shared" si="81"/>
        <v>43586</v>
      </c>
      <c r="B218" s="66">
        <f>'Inputs-Summary'!$B$7</f>
        <v>3017157.2166295233</v>
      </c>
      <c r="C218" s="75"/>
      <c r="D218" s="67">
        <f t="shared" si="72"/>
        <v>3017157.2166295233</v>
      </c>
      <c r="E218" s="56">
        <f t="shared" si="73"/>
        <v>0</v>
      </c>
      <c r="F218" s="56">
        <f t="shared" ca="1" si="74"/>
        <v>0</v>
      </c>
      <c r="G218" s="68">
        <f>VLOOKUP($A218,[0]!Table,MATCH(G$4,[0]!Curves,0))</f>
        <v>4.59</v>
      </c>
      <c r="H218" s="69">
        <f t="shared" si="88"/>
        <v>4.59</v>
      </c>
      <c r="I218" s="68">
        <f>'Inputs-Summary'!$B$16</f>
        <v>1.85</v>
      </c>
      <c r="J218" s="68">
        <f>VLOOKUP($A218,[0]!Table,MATCH(J$4,[0]!Curves,0))</f>
        <v>0</v>
      </c>
      <c r="K218" s="69">
        <f t="shared" si="82"/>
        <v>0</v>
      </c>
      <c r="L218" s="87">
        <f t="shared" si="89"/>
        <v>0</v>
      </c>
      <c r="M218" s="68">
        <f>VLOOKUP($A218,[0]!Table,MATCH(M$4,[0]!Curves,0))</f>
        <v>0</v>
      </c>
      <c r="N218" s="69">
        <f t="shared" si="83"/>
        <v>0</v>
      </c>
      <c r="O218" s="87">
        <f t="shared" si="90"/>
        <v>0</v>
      </c>
      <c r="P218" s="60"/>
      <c r="Q218" s="87">
        <f t="shared" si="84"/>
        <v>4.59</v>
      </c>
      <c r="R218" s="87">
        <f t="shared" si="85"/>
        <v>4.59</v>
      </c>
      <c r="S218" s="87">
        <f t="shared" si="86"/>
        <v>1.85</v>
      </c>
      <c r="T218" s="70"/>
      <c r="U218" s="22">
        <f t="shared" si="75"/>
        <v>31</v>
      </c>
      <c r="V218" s="71">
        <f t="shared" si="76"/>
        <v>43586</v>
      </c>
      <c r="W218" s="22">
        <f t="shared" ca="1" si="77"/>
        <v>6522</v>
      </c>
      <c r="X218" s="68">
        <f>VLOOKUP($A218,[0]!Table,MATCH(X$4,[0]!Curves,0))</f>
        <v>6.6130813932335095E-2</v>
      </c>
      <c r="Y218" s="72">
        <f t="shared" ca="1" si="78"/>
        <v>0.31293914977708942</v>
      </c>
      <c r="Z218" s="22">
        <f t="shared" si="79"/>
        <v>0</v>
      </c>
      <c r="AA218" s="22">
        <f t="shared" si="80"/>
        <v>0</v>
      </c>
      <c r="AC218" s="62">
        <f t="shared" ca="1" si="87"/>
        <v>0</v>
      </c>
      <c r="AD218" s="73"/>
      <c r="AE218" s="74"/>
    </row>
    <row r="219" spans="1:31" ht="12" customHeight="1">
      <c r="A219" s="65">
        <f t="shared" si="81"/>
        <v>43617</v>
      </c>
      <c r="B219" s="66">
        <f>'Inputs-Summary'!$B$7</f>
        <v>3017157.2166295233</v>
      </c>
      <c r="C219" s="75"/>
      <c r="D219" s="67">
        <f t="shared" si="72"/>
        <v>3017157.2166295233</v>
      </c>
      <c r="E219" s="56">
        <f t="shared" si="73"/>
        <v>0</v>
      </c>
      <c r="F219" s="56">
        <f t="shared" ca="1" si="74"/>
        <v>0</v>
      </c>
      <c r="G219" s="68">
        <f>VLOOKUP($A219,[0]!Table,MATCH(G$4,[0]!Curves,0))</f>
        <v>4.6260000000000003</v>
      </c>
      <c r="H219" s="69">
        <f t="shared" si="88"/>
        <v>4.6260000000000003</v>
      </c>
      <c r="I219" s="68">
        <f>'Inputs-Summary'!$B$16</f>
        <v>1.85</v>
      </c>
      <c r="J219" s="68">
        <f>VLOOKUP($A219,[0]!Table,MATCH(J$4,[0]!Curves,0))</f>
        <v>0</v>
      </c>
      <c r="K219" s="69">
        <f t="shared" si="82"/>
        <v>0</v>
      </c>
      <c r="L219" s="87">
        <f t="shared" si="89"/>
        <v>0</v>
      </c>
      <c r="M219" s="68">
        <f>VLOOKUP($A219,[0]!Table,MATCH(M$4,[0]!Curves,0))</f>
        <v>0</v>
      </c>
      <c r="N219" s="69">
        <f t="shared" si="83"/>
        <v>0</v>
      </c>
      <c r="O219" s="87">
        <f t="shared" si="90"/>
        <v>0</v>
      </c>
      <c r="P219" s="60"/>
      <c r="Q219" s="87">
        <f t="shared" si="84"/>
        <v>4.6260000000000003</v>
      </c>
      <c r="R219" s="87">
        <f t="shared" si="85"/>
        <v>4.6260000000000003</v>
      </c>
      <c r="S219" s="87">
        <f t="shared" si="86"/>
        <v>1.85</v>
      </c>
      <c r="T219" s="70"/>
      <c r="U219" s="22">
        <f t="shared" si="75"/>
        <v>30</v>
      </c>
      <c r="V219" s="71">
        <f t="shared" si="76"/>
        <v>43617</v>
      </c>
      <c r="W219" s="22">
        <f t="shared" ca="1" si="77"/>
        <v>6553</v>
      </c>
      <c r="X219" s="68">
        <f>VLOOKUP($A219,[0]!Table,MATCH(X$4,[0]!Curves,0))</f>
        <v>6.6171943479015102E-2</v>
      </c>
      <c r="Y219" s="72">
        <f t="shared" ca="1" si="78"/>
        <v>0.31099366092578451</v>
      </c>
      <c r="Z219" s="22">
        <f t="shared" si="79"/>
        <v>0</v>
      </c>
      <c r="AA219" s="22">
        <f t="shared" si="80"/>
        <v>0</v>
      </c>
      <c r="AC219" s="62">
        <f t="shared" ca="1" si="87"/>
        <v>0</v>
      </c>
      <c r="AD219" s="73"/>
      <c r="AE219" s="74"/>
    </row>
    <row r="220" spans="1:31" ht="12" customHeight="1">
      <c r="A220" s="65">
        <f t="shared" si="81"/>
        <v>43647</v>
      </c>
      <c r="B220" s="66">
        <f>'Inputs-Summary'!$B$7</f>
        <v>3017157.2166295233</v>
      </c>
      <c r="C220" s="75"/>
      <c r="D220" s="67">
        <f t="shared" si="72"/>
        <v>3017157.2166295233</v>
      </c>
      <c r="E220" s="56">
        <f t="shared" si="73"/>
        <v>0</v>
      </c>
      <c r="F220" s="56">
        <f t="shared" ca="1" si="74"/>
        <v>0</v>
      </c>
      <c r="G220" s="68">
        <f>VLOOKUP($A220,[0]!Table,MATCH(G$4,[0]!Curves,0))</f>
        <v>4.6710000000000003</v>
      </c>
      <c r="H220" s="69">
        <f t="shared" si="88"/>
        <v>4.6710000000000003</v>
      </c>
      <c r="I220" s="68">
        <f>'Inputs-Summary'!$B$16</f>
        <v>1.85</v>
      </c>
      <c r="J220" s="68">
        <f>VLOOKUP($A220,[0]!Table,MATCH(J$4,[0]!Curves,0))</f>
        <v>0</v>
      </c>
      <c r="K220" s="69">
        <f t="shared" si="82"/>
        <v>0</v>
      </c>
      <c r="L220" s="87">
        <f t="shared" si="89"/>
        <v>0</v>
      </c>
      <c r="M220" s="68">
        <f>VLOOKUP($A220,[0]!Table,MATCH(M$4,[0]!Curves,0))</f>
        <v>0</v>
      </c>
      <c r="N220" s="69">
        <f t="shared" si="83"/>
        <v>0</v>
      </c>
      <c r="O220" s="87">
        <f t="shared" si="90"/>
        <v>0</v>
      </c>
      <c r="P220" s="60"/>
      <c r="Q220" s="87">
        <f t="shared" si="84"/>
        <v>4.6710000000000003</v>
      </c>
      <c r="R220" s="87">
        <f t="shared" si="85"/>
        <v>4.6710000000000003</v>
      </c>
      <c r="S220" s="87">
        <f t="shared" si="86"/>
        <v>1.85</v>
      </c>
      <c r="T220" s="70"/>
      <c r="U220" s="22">
        <f t="shared" si="75"/>
        <v>31</v>
      </c>
      <c r="V220" s="71">
        <f t="shared" si="76"/>
        <v>43647</v>
      </c>
      <c r="W220" s="22">
        <f t="shared" ca="1" si="77"/>
        <v>6583</v>
      </c>
      <c r="X220" s="68">
        <f>VLOOKUP($A220,[0]!Table,MATCH(X$4,[0]!Curves,0))</f>
        <v>6.6211746266658295E-2</v>
      </c>
      <c r="Y220" s="72">
        <f t="shared" ca="1" si="78"/>
        <v>0.30912046151288664</v>
      </c>
      <c r="Z220" s="22">
        <f t="shared" si="79"/>
        <v>0</v>
      </c>
      <c r="AA220" s="22">
        <f t="shared" si="80"/>
        <v>0</v>
      </c>
      <c r="AC220" s="62">
        <f t="shared" ca="1" si="87"/>
        <v>0</v>
      </c>
      <c r="AD220" s="73"/>
      <c r="AE220" s="74"/>
    </row>
    <row r="221" spans="1:31" ht="12" customHeight="1">
      <c r="A221" s="65">
        <f t="shared" si="81"/>
        <v>43678</v>
      </c>
      <c r="B221" s="66">
        <f>'Inputs-Summary'!$B$7</f>
        <v>3017157.2166295233</v>
      </c>
      <c r="C221" s="75"/>
      <c r="D221" s="67">
        <f t="shared" si="72"/>
        <v>3017157.2166295233</v>
      </c>
      <c r="E221" s="56">
        <f t="shared" si="73"/>
        <v>0</v>
      </c>
      <c r="F221" s="56">
        <f t="shared" ca="1" si="74"/>
        <v>0</v>
      </c>
      <c r="G221" s="68">
        <f>VLOOKUP($A221,[0]!Table,MATCH(G$4,[0]!Curves,0))</f>
        <v>4.7190000000000003</v>
      </c>
      <c r="H221" s="69">
        <f t="shared" si="88"/>
        <v>4.7190000000000003</v>
      </c>
      <c r="I221" s="68">
        <f>'Inputs-Summary'!$B$16</f>
        <v>1.85</v>
      </c>
      <c r="J221" s="68">
        <f>VLOOKUP($A221,[0]!Table,MATCH(J$4,[0]!Curves,0))</f>
        <v>0</v>
      </c>
      <c r="K221" s="69">
        <f t="shared" si="82"/>
        <v>0</v>
      </c>
      <c r="L221" s="87">
        <f t="shared" si="89"/>
        <v>0</v>
      </c>
      <c r="M221" s="68">
        <f>VLOOKUP($A221,[0]!Table,MATCH(M$4,[0]!Curves,0))</f>
        <v>0</v>
      </c>
      <c r="N221" s="69">
        <f t="shared" si="83"/>
        <v>0</v>
      </c>
      <c r="O221" s="87">
        <f t="shared" si="90"/>
        <v>0</v>
      </c>
      <c r="P221" s="60"/>
      <c r="Q221" s="87">
        <f t="shared" si="84"/>
        <v>4.7190000000000003</v>
      </c>
      <c r="R221" s="87">
        <f t="shared" si="85"/>
        <v>4.7190000000000003</v>
      </c>
      <c r="S221" s="87">
        <f t="shared" si="86"/>
        <v>1.85</v>
      </c>
      <c r="T221" s="70"/>
      <c r="U221" s="22">
        <f t="shared" si="75"/>
        <v>31</v>
      </c>
      <c r="V221" s="71">
        <f t="shared" si="76"/>
        <v>43678</v>
      </c>
      <c r="W221" s="22">
        <f t="shared" ca="1" si="77"/>
        <v>6614</v>
      </c>
      <c r="X221" s="68">
        <f>VLOOKUP($A221,[0]!Table,MATCH(X$4,[0]!Curves,0))</f>
        <v>6.6252875814441003E-2</v>
      </c>
      <c r="Y221" s="72">
        <f t="shared" ca="1" si="78"/>
        <v>0.30719463632897082</v>
      </c>
      <c r="Z221" s="22">
        <f t="shared" si="79"/>
        <v>0</v>
      </c>
      <c r="AA221" s="22">
        <f t="shared" si="80"/>
        <v>0</v>
      </c>
      <c r="AC221" s="62">
        <f t="shared" ca="1" si="87"/>
        <v>0</v>
      </c>
      <c r="AD221" s="73"/>
      <c r="AE221" s="74"/>
    </row>
    <row r="222" spans="1:31" ht="12" customHeight="1">
      <c r="A222" s="65">
        <f t="shared" si="81"/>
        <v>43709</v>
      </c>
      <c r="B222" s="66">
        <f>'Inputs-Summary'!$B$7</f>
        <v>3017157.2166295233</v>
      </c>
      <c r="C222" s="75"/>
      <c r="D222" s="67">
        <f t="shared" si="72"/>
        <v>3017157.2166295233</v>
      </c>
      <c r="E222" s="56">
        <f t="shared" si="73"/>
        <v>0</v>
      </c>
      <c r="F222" s="56">
        <f t="shared" ca="1" si="74"/>
        <v>0</v>
      </c>
      <c r="G222" s="68">
        <f>VLOOKUP($A222,[0]!Table,MATCH(G$4,[0]!Curves,0))</f>
        <v>4.7330000000000005</v>
      </c>
      <c r="H222" s="69">
        <f t="shared" si="88"/>
        <v>4.7330000000000005</v>
      </c>
      <c r="I222" s="68">
        <f>'Inputs-Summary'!$B$16</f>
        <v>1.85</v>
      </c>
      <c r="J222" s="68">
        <f>VLOOKUP($A222,[0]!Table,MATCH(J$4,[0]!Curves,0))</f>
        <v>0</v>
      </c>
      <c r="K222" s="69">
        <f t="shared" si="82"/>
        <v>0</v>
      </c>
      <c r="L222" s="87">
        <f t="shared" si="89"/>
        <v>0</v>
      </c>
      <c r="M222" s="68">
        <f>VLOOKUP($A222,[0]!Table,MATCH(M$4,[0]!Curves,0))</f>
        <v>0</v>
      </c>
      <c r="N222" s="69">
        <f t="shared" si="83"/>
        <v>0</v>
      </c>
      <c r="O222" s="87">
        <f t="shared" si="90"/>
        <v>0</v>
      </c>
      <c r="P222" s="60"/>
      <c r="Q222" s="87">
        <f t="shared" si="84"/>
        <v>4.7330000000000005</v>
      </c>
      <c r="R222" s="87">
        <f t="shared" si="85"/>
        <v>4.7330000000000005</v>
      </c>
      <c r="S222" s="87">
        <f t="shared" si="86"/>
        <v>1.85</v>
      </c>
      <c r="T222" s="70"/>
      <c r="U222" s="22">
        <f t="shared" si="75"/>
        <v>30</v>
      </c>
      <c r="V222" s="71">
        <f t="shared" si="76"/>
        <v>43709</v>
      </c>
      <c r="W222" s="22">
        <f t="shared" ca="1" si="77"/>
        <v>6645</v>
      </c>
      <c r="X222" s="68">
        <f>VLOOKUP($A222,[0]!Table,MATCH(X$4,[0]!Curves,0))</f>
        <v>6.6294005362784098E-2</v>
      </c>
      <c r="Y222" s="72">
        <f t="shared" ca="1" si="78"/>
        <v>0.30527875043947206</v>
      </c>
      <c r="Z222" s="22">
        <f t="shared" si="79"/>
        <v>0</v>
      </c>
      <c r="AA222" s="22">
        <f t="shared" si="80"/>
        <v>0</v>
      </c>
      <c r="AC222" s="62">
        <f t="shared" ca="1" si="87"/>
        <v>0</v>
      </c>
      <c r="AD222" s="73"/>
      <c r="AE222" s="74"/>
    </row>
    <row r="223" spans="1:31" ht="12" customHeight="1">
      <c r="A223" s="65">
        <f t="shared" si="81"/>
        <v>43739</v>
      </c>
      <c r="B223" s="66">
        <f>'Inputs-Summary'!$B$7</f>
        <v>3017157.2166295233</v>
      </c>
      <c r="C223" s="75"/>
      <c r="D223" s="67">
        <f t="shared" si="72"/>
        <v>3017157.2166295233</v>
      </c>
      <c r="E223" s="56">
        <f t="shared" si="73"/>
        <v>0</v>
      </c>
      <c r="F223" s="56">
        <f t="shared" ca="1" si="74"/>
        <v>0</v>
      </c>
      <c r="G223" s="68">
        <f>VLOOKUP($A223,[0]!Table,MATCH(G$4,[0]!Curves,0))</f>
        <v>4.7610000000000001</v>
      </c>
      <c r="H223" s="69">
        <f t="shared" si="88"/>
        <v>4.7610000000000001</v>
      </c>
      <c r="I223" s="68">
        <f>'Inputs-Summary'!$B$16</f>
        <v>1.85</v>
      </c>
      <c r="J223" s="68">
        <f>VLOOKUP($A223,[0]!Table,MATCH(J$4,[0]!Curves,0))</f>
        <v>0</v>
      </c>
      <c r="K223" s="69">
        <f t="shared" si="82"/>
        <v>0</v>
      </c>
      <c r="L223" s="87">
        <f t="shared" si="89"/>
        <v>0</v>
      </c>
      <c r="M223" s="68">
        <f>VLOOKUP($A223,[0]!Table,MATCH(M$4,[0]!Curves,0))</f>
        <v>0</v>
      </c>
      <c r="N223" s="69">
        <f t="shared" si="83"/>
        <v>0</v>
      </c>
      <c r="O223" s="87">
        <f t="shared" si="90"/>
        <v>0</v>
      </c>
      <c r="P223" s="60"/>
      <c r="Q223" s="87">
        <f t="shared" si="84"/>
        <v>4.7610000000000001</v>
      </c>
      <c r="R223" s="87">
        <f t="shared" si="85"/>
        <v>4.7610000000000001</v>
      </c>
      <c r="S223" s="87">
        <f t="shared" si="86"/>
        <v>1.85</v>
      </c>
      <c r="T223" s="70"/>
      <c r="U223" s="22">
        <f t="shared" si="75"/>
        <v>31</v>
      </c>
      <c r="V223" s="71">
        <f t="shared" si="76"/>
        <v>43739</v>
      </c>
      <c r="W223" s="22">
        <f t="shared" ca="1" si="77"/>
        <v>6675</v>
      </c>
      <c r="X223" s="68">
        <f>VLOOKUP($A223,[0]!Table,MATCH(X$4,[0]!Curves,0))</f>
        <v>6.63338081520366E-2</v>
      </c>
      <c r="Y223" s="72">
        <f t="shared" ca="1" si="78"/>
        <v>0.30343409678512329</v>
      </c>
      <c r="Z223" s="22">
        <f t="shared" si="79"/>
        <v>0</v>
      </c>
      <c r="AA223" s="22">
        <f t="shared" si="80"/>
        <v>0</v>
      </c>
      <c r="AC223" s="62">
        <f t="shared" ca="1" si="87"/>
        <v>0</v>
      </c>
      <c r="AD223" s="73"/>
      <c r="AE223" s="74"/>
    </row>
    <row r="224" spans="1:31" ht="12" customHeight="1">
      <c r="A224" s="65">
        <f t="shared" si="81"/>
        <v>43770</v>
      </c>
      <c r="B224" s="66">
        <f>'Inputs-Summary'!$B$7</f>
        <v>3017157.2166295233</v>
      </c>
      <c r="C224" s="75"/>
      <c r="D224" s="67">
        <f t="shared" si="72"/>
        <v>3017157.2166295233</v>
      </c>
      <c r="E224" s="56">
        <f t="shared" si="73"/>
        <v>0</v>
      </c>
      <c r="F224" s="56">
        <f t="shared" ca="1" si="74"/>
        <v>0</v>
      </c>
      <c r="G224" s="68">
        <f>VLOOKUP($A224,[0]!Table,MATCH(G$4,[0]!Curves,0))</f>
        <v>4.8959999999999999</v>
      </c>
      <c r="H224" s="69">
        <f t="shared" si="88"/>
        <v>4.8959999999999999</v>
      </c>
      <c r="I224" s="68">
        <f>'Inputs-Summary'!$B$16</f>
        <v>1.85</v>
      </c>
      <c r="J224" s="68">
        <f>VLOOKUP($A224,[0]!Table,MATCH(J$4,[0]!Curves,0))</f>
        <v>0</v>
      </c>
      <c r="K224" s="69">
        <f t="shared" si="82"/>
        <v>0</v>
      </c>
      <c r="L224" s="87">
        <f t="shared" si="89"/>
        <v>0</v>
      </c>
      <c r="M224" s="68">
        <f>VLOOKUP($A224,[0]!Table,MATCH(M$4,[0]!Curves,0))</f>
        <v>0</v>
      </c>
      <c r="N224" s="69">
        <f t="shared" si="83"/>
        <v>0</v>
      </c>
      <c r="O224" s="87">
        <f t="shared" si="90"/>
        <v>0</v>
      </c>
      <c r="P224" s="60"/>
      <c r="Q224" s="87">
        <f t="shared" si="84"/>
        <v>4.8959999999999999</v>
      </c>
      <c r="R224" s="87">
        <f t="shared" si="85"/>
        <v>4.8959999999999999</v>
      </c>
      <c r="S224" s="87">
        <f t="shared" si="86"/>
        <v>1.85</v>
      </c>
      <c r="T224" s="70"/>
      <c r="U224" s="22">
        <f t="shared" si="75"/>
        <v>30</v>
      </c>
      <c r="V224" s="71">
        <f t="shared" si="76"/>
        <v>43770</v>
      </c>
      <c r="W224" s="22">
        <f t="shared" ca="1" si="77"/>
        <v>6706</v>
      </c>
      <c r="X224" s="68">
        <f>VLOOKUP($A224,[0]!Table,MATCH(X$4,[0]!Curves,0))</f>
        <v>6.6374937701482395E-2</v>
      </c>
      <c r="Y224" s="72">
        <f t="shared" ca="1" si="78"/>
        <v>0.30153766327638531</v>
      </c>
      <c r="Z224" s="22">
        <f t="shared" si="79"/>
        <v>0</v>
      </c>
      <c r="AA224" s="22">
        <f t="shared" si="80"/>
        <v>0</v>
      </c>
      <c r="AC224" s="62">
        <f t="shared" ca="1" si="87"/>
        <v>0</v>
      </c>
      <c r="AD224" s="73"/>
      <c r="AE224" s="74"/>
    </row>
    <row r="225" spans="1:31" ht="12" customHeight="1">
      <c r="A225" s="65">
        <f t="shared" si="81"/>
        <v>43800</v>
      </c>
      <c r="B225" s="66">
        <f>'Inputs-Summary'!$B$7</f>
        <v>3017157.2166295233</v>
      </c>
      <c r="C225" s="75"/>
      <c r="D225" s="67">
        <f t="shared" si="72"/>
        <v>3017157.2166295233</v>
      </c>
      <c r="E225" s="56">
        <f t="shared" si="73"/>
        <v>0</v>
      </c>
      <c r="F225" s="56">
        <f t="shared" ca="1" si="74"/>
        <v>0</v>
      </c>
      <c r="G225" s="68">
        <f>VLOOKUP($A225,[0]!Table,MATCH(G$4,[0]!Curves,0))</f>
        <v>5.0310000000000006</v>
      </c>
      <c r="H225" s="69">
        <f t="shared" si="88"/>
        <v>5.0310000000000006</v>
      </c>
      <c r="I225" s="68">
        <f>'Inputs-Summary'!$B$16</f>
        <v>1.85</v>
      </c>
      <c r="J225" s="68">
        <f>VLOOKUP($A225,[0]!Table,MATCH(J$4,[0]!Curves,0))</f>
        <v>0</v>
      </c>
      <c r="K225" s="69">
        <f t="shared" si="82"/>
        <v>0</v>
      </c>
      <c r="L225" s="87">
        <f t="shared" si="89"/>
        <v>0</v>
      </c>
      <c r="M225" s="68">
        <f>VLOOKUP($A225,[0]!Table,MATCH(M$4,[0]!Curves,0))</f>
        <v>0</v>
      </c>
      <c r="N225" s="69">
        <f t="shared" si="83"/>
        <v>0</v>
      </c>
      <c r="O225" s="87">
        <f t="shared" si="90"/>
        <v>0</v>
      </c>
      <c r="P225" s="60"/>
      <c r="Q225" s="87">
        <f t="shared" si="84"/>
        <v>5.0310000000000006</v>
      </c>
      <c r="R225" s="87">
        <f t="shared" si="85"/>
        <v>5.0310000000000006</v>
      </c>
      <c r="S225" s="87">
        <f t="shared" si="86"/>
        <v>1.85</v>
      </c>
      <c r="T225" s="70"/>
      <c r="U225" s="22">
        <f t="shared" si="75"/>
        <v>31</v>
      </c>
      <c r="V225" s="71">
        <f t="shared" si="76"/>
        <v>43800</v>
      </c>
      <c r="W225" s="22">
        <f t="shared" ca="1" si="77"/>
        <v>6736</v>
      </c>
      <c r="X225" s="68">
        <f>VLOOKUP($A225,[0]!Table,MATCH(X$4,[0]!Curves,0))</f>
        <v>6.6414740491802099E-2</v>
      </c>
      <c r="Y225" s="72">
        <f t="shared" ca="1" si="78"/>
        <v>0.29971176681133066</v>
      </c>
      <c r="Z225" s="22">
        <f t="shared" si="79"/>
        <v>0</v>
      </c>
      <c r="AA225" s="22">
        <f t="shared" si="80"/>
        <v>0</v>
      </c>
      <c r="AC225" s="62">
        <f t="shared" ca="1" si="87"/>
        <v>0</v>
      </c>
      <c r="AD225" s="73"/>
      <c r="AE225" s="74"/>
    </row>
    <row r="226" spans="1:31" ht="12" customHeight="1">
      <c r="A226" s="65">
        <f t="shared" si="81"/>
        <v>43831</v>
      </c>
      <c r="B226" s="66">
        <f>'Inputs-Summary'!$B$7</f>
        <v>3017157.2166295233</v>
      </c>
      <c r="C226" s="75"/>
      <c r="D226" s="67">
        <f t="shared" si="72"/>
        <v>3017157.2166295233</v>
      </c>
      <c r="E226" s="56">
        <f t="shared" si="73"/>
        <v>0</v>
      </c>
      <c r="F226" s="56">
        <f t="shared" ca="1" si="74"/>
        <v>0</v>
      </c>
      <c r="G226" s="68">
        <f>VLOOKUP($A226,[0]!Table,MATCH(G$4,[0]!Curves,0))</f>
        <v>5.1459999999999999</v>
      </c>
      <c r="H226" s="69">
        <f t="shared" si="88"/>
        <v>5.1459999999999999</v>
      </c>
      <c r="I226" s="68">
        <f>'Inputs-Summary'!$B$16</f>
        <v>1.85</v>
      </c>
      <c r="J226" s="68">
        <f>VLOOKUP($A226,[0]!Table,MATCH(J$4,[0]!Curves,0))</f>
        <v>0</v>
      </c>
      <c r="K226" s="69">
        <f t="shared" si="82"/>
        <v>0</v>
      </c>
      <c r="L226" s="87">
        <f t="shared" si="89"/>
        <v>0</v>
      </c>
      <c r="M226" s="68">
        <f>VLOOKUP($A226,[0]!Table,MATCH(M$4,[0]!Curves,0))</f>
        <v>0</v>
      </c>
      <c r="N226" s="69">
        <f t="shared" si="83"/>
        <v>0</v>
      </c>
      <c r="O226" s="87">
        <f t="shared" si="90"/>
        <v>0</v>
      </c>
      <c r="P226" s="60"/>
      <c r="Q226" s="87">
        <f t="shared" si="84"/>
        <v>5.1459999999999999</v>
      </c>
      <c r="R226" s="87">
        <f t="shared" si="85"/>
        <v>5.1459999999999999</v>
      </c>
      <c r="S226" s="87">
        <f t="shared" si="86"/>
        <v>1.85</v>
      </c>
      <c r="T226" s="70"/>
      <c r="U226" s="22">
        <f t="shared" si="75"/>
        <v>31</v>
      </c>
      <c r="V226" s="71">
        <f t="shared" si="76"/>
        <v>43831</v>
      </c>
      <c r="W226" s="22">
        <f t="shared" ca="1" si="77"/>
        <v>6767</v>
      </c>
      <c r="X226" s="68">
        <f>VLOOKUP($A226,[0]!Table,MATCH(X$4,[0]!Curves,0))</f>
        <v>6.6455870042350096E-2</v>
      </c>
      <c r="Y226" s="72">
        <f t="shared" ca="1" si="78"/>
        <v>0.29783464582959629</v>
      </c>
      <c r="Z226" s="22">
        <f t="shared" si="79"/>
        <v>0</v>
      </c>
      <c r="AA226" s="22">
        <f t="shared" si="80"/>
        <v>0</v>
      </c>
      <c r="AC226" s="62">
        <f t="shared" ca="1" si="87"/>
        <v>0</v>
      </c>
      <c r="AD226" s="73"/>
      <c r="AE226" s="74"/>
    </row>
    <row r="227" spans="1:31" ht="12" customHeight="1">
      <c r="A227" s="65">
        <f t="shared" si="81"/>
        <v>43862</v>
      </c>
      <c r="B227" s="66">
        <f>'Inputs-Summary'!$B$7</f>
        <v>3017157.2166295233</v>
      </c>
      <c r="C227" s="75"/>
      <c r="D227" s="67">
        <f t="shared" si="72"/>
        <v>3017157.2166295233</v>
      </c>
      <c r="E227" s="56">
        <f t="shared" si="73"/>
        <v>0</v>
      </c>
      <c r="F227" s="56">
        <f t="shared" ca="1" si="74"/>
        <v>0</v>
      </c>
      <c r="G227" s="68">
        <f>VLOOKUP($A227,[0]!Table,MATCH(G$4,[0]!Curves,0))</f>
        <v>5.0280000000000005</v>
      </c>
      <c r="H227" s="69">
        <f t="shared" si="88"/>
        <v>5.0280000000000005</v>
      </c>
      <c r="I227" s="68">
        <f>'Inputs-Summary'!$B$16</f>
        <v>1.85</v>
      </c>
      <c r="J227" s="68">
        <f>VLOOKUP($A227,[0]!Table,MATCH(J$4,[0]!Curves,0))</f>
        <v>0</v>
      </c>
      <c r="K227" s="69">
        <f t="shared" si="82"/>
        <v>0</v>
      </c>
      <c r="L227" s="87">
        <f t="shared" si="89"/>
        <v>0</v>
      </c>
      <c r="M227" s="68">
        <f>VLOOKUP($A227,[0]!Table,MATCH(M$4,[0]!Curves,0))</f>
        <v>0</v>
      </c>
      <c r="N227" s="69">
        <f t="shared" si="83"/>
        <v>0</v>
      </c>
      <c r="O227" s="87">
        <f t="shared" si="90"/>
        <v>0</v>
      </c>
      <c r="P227" s="60"/>
      <c r="Q227" s="87">
        <f t="shared" si="84"/>
        <v>5.0280000000000005</v>
      </c>
      <c r="R227" s="87">
        <f t="shared" si="85"/>
        <v>5.0280000000000005</v>
      </c>
      <c r="S227" s="87">
        <f t="shared" si="86"/>
        <v>1.85</v>
      </c>
      <c r="T227" s="70"/>
      <c r="U227" s="22">
        <f t="shared" si="75"/>
        <v>29</v>
      </c>
      <c r="V227" s="71">
        <f t="shared" si="76"/>
        <v>43862</v>
      </c>
      <c r="W227" s="22">
        <f t="shared" ca="1" si="77"/>
        <v>6798</v>
      </c>
      <c r="X227" s="68">
        <f>VLOOKUP($A227,[0]!Table,MATCH(X$4,[0]!Curves,0))</f>
        <v>6.6496999593459005E-2</v>
      </c>
      <c r="Y227" s="72">
        <f t="shared" ca="1" si="78"/>
        <v>0.29596728587963506</v>
      </c>
      <c r="Z227" s="22">
        <f t="shared" si="79"/>
        <v>0</v>
      </c>
      <c r="AA227" s="22">
        <f t="shared" si="80"/>
        <v>0</v>
      </c>
      <c r="AC227" s="62">
        <f t="shared" ca="1" si="87"/>
        <v>0</v>
      </c>
      <c r="AD227" s="73"/>
      <c r="AE227" s="74"/>
    </row>
    <row r="228" spans="1:31" ht="12" customHeight="1">
      <c r="A228" s="65">
        <f t="shared" si="81"/>
        <v>43891</v>
      </c>
      <c r="B228" s="66">
        <f>'Inputs-Summary'!$B$7</f>
        <v>3017157.2166295233</v>
      </c>
      <c r="C228" s="75"/>
      <c r="D228" s="67">
        <f t="shared" si="72"/>
        <v>3017157.2166295233</v>
      </c>
      <c r="E228" s="56">
        <f t="shared" si="73"/>
        <v>0</v>
      </c>
      <c r="F228" s="56">
        <f t="shared" ca="1" si="74"/>
        <v>0</v>
      </c>
      <c r="G228" s="68">
        <f>VLOOKUP($A228,[0]!Table,MATCH(G$4,[0]!Curves,0))</f>
        <v>4.8949999999999996</v>
      </c>
      <c r="H228" s="69">
        <f t="shared" si="88"/>
        <v>4.8949999999999996</v>
      </c>
      <c r="I228" s="68">
        <f>'Inputs-Summary'!$B$16</f>
        <v>1.85</v>
      </c>
      <c r="J228" s="68">
        <f>VLOOKUP($A228,[0]!Table,MATCH(J$4,[0]!Curves,0))</f>
        <v>0</v>
      </c>
      <c r="K228" s="69">
        <f t="shared" si="82"/>
        <v>0</v>
      </c>
      <c r="L228" s="87">
        <f t="shared" si="89"/>
        <v>0</v>
      </c>
      <c r="M228" s="68">
        <f>VLOOKUP($A228,[0]!Table,MATCH(M$4,[0]!Curves,0))</f>
        <v>0</v>
      </c>
      <c r="N228" s="69">
        <f t="shared" si="83"/>
        <v>0</v>
      </c>
      <c r="O228" s="87">
        <f t="shared" si="90"/>
        <v>0</v>
      </c>
      <c r="P228" s="60"/>
      <c r="Q228" s="87">
        <f t="shared" si="84"/>
        <v>4.8949999999999996</v>
      </c>
      <c r="R228" s="87">
        <f t="shared" si="85"/>
        <v>4.8949999999999996</v>
      </c>
      <c r="S228" s="87">
        <f t="shared" si="86"/>
        <v>1.85</v>
      </c>
      <c r="T228" s="70"/>
      <c r="U228" s="22">
        <f t="shared" si="75"/>
        <v>31</v>
      </c>
      <c r="V228" s="71">
        <f t="shared" si="76"/>
        <v>43891</v>
      </c>
      <c r="W228" s="22">
        <f t="shared" ca="1" si="77"/>
        <v>6827</v>
      </c>
      <c r="X228" s="68">
        <f>VLOOKUP($A228,[0]!Table,MATCH(X$4,[0]!Curves,0))</f>
        <v>6.6535475625648197E-2</v>
      </c>
      <c r="Y228" s="72">
        <f t="shared" ca="1" si="78"/>
        <v>0.29422920557062054</v>
      </c>
      <c r="Z228" s="22">
        <f t="shared" si="79"/>
        <v>0</v>
      </c>
      <c r="AA228" s="22">
        <f t="shared" si="80"/>
        <v>0</v>
      </c>
      <c r="AC228" s="62">
        <f t="shared" ca="1" si="87"/>
        <v>0</v>
      </c>
      <c r="AD228" s="73"/>
      <c r="AE228" s="74"/>
    </row>
    <row r="229" spans="1:31" ht="12" customHeight="1">
      <c r="A229" s="65">
        <f t="shared" si="81"/>
        <v>43922</v>
      </c>
      <c r="B229" s="66">
        <f>'Inputs-Summary'!$B$7</f>
        <v>3017157.2166295233</v>
      </c>
      <c r="C229" s="75"/>
      <c r="D229" s="67">
        <f t="shared" si="72"/>
        <v>3017157.2166295233</v>
      </c>
      <c r="E229" s="56">
        <f t="shared" si="73"/>
        <v>0</v>
      </c>
      <c r="F229" s="56">
        <f t="shared" ca="1" si="74"/>
        <v>0</v>
      </c>
      <c r="G229" s="68">
        <f>VLOOKUP($A229,[0]!Table,MATCH(G$4,[0]!Curves,0))</f>
        <v>4.68</v>
      </c>
      <c r="H229" s="69">
        <f t="shared" si="88"/>
        <v>4.68</v>
      </c>
      <c r="I229" s="68">
        <f>'Inputs-Summary'!$B$16</f>
        <v>1.85</v>
      </c>
      <c r="J229" s="68">
        <f>VLOOKUP($A229,[0]!Table,MATCH(J$4,[0]!Curves,0))</f>
        <v>0</v>
      </c>
      <c r="K229" s="69">
        <f t="shared" si="82"/>
        <v>0</v>
      </c>
      <c r="L229" s="87">
        <f t="shared" si="89"/>
        <v>0</v>
      </c>
      <c r="M229" s="68">
        <f>VLOOKUP($A229,[0]!Table,MATCH(M$4,[0]!Curves,0))</f>
        <v>0</v>
      </c>
      <c r="N229" s="69">
        <f t="shared" si="83"/>
        <v>0</v>
      </c>
      <c r="O229" s="87">
        <f t="shared" si="90"/>
        <v>0</v>
      </c>
      <c r="P229" s="60"/>
      <c r="Q229" s="87">
        <f t="shared" si="84"/>
        <v>4.68</v>
      </c>
      <c r="R229" s="87">
        <f t="shared" si="85"/>
        <v>4.68</v>
      </c>
      <c r="S229" s="87">
        <f t="shared" si="86"/>
        <v>1.85</v>
      </c>
      <c r="T229" s="70"/>
      <c r="U229" s="22">
        <f t="shared" si="75"/>
        <v>30</v>
      </c>
      <c r="V229" s="71">
        <f t="shared" si="76"/>
        <v>43922</v>
      </c>
      <c r="W229" s="22">
        <f t="shared" ca="1" si="77"/>
        <v>6858</v>
      </c>
      <c r="X229" s="68">
        <f>VLOOKUP($A229,[0]!Table,MATCH(X$4,[0]!Curves,0))</f>
        <v>6.65766051778411E-2</v>
      </c>
      <c r="Y229" s="72">
        <f t="shared" ca="1" si="78"/>
        <v>0.29238063558802818</v>
      </c>
      <c r="Z229" s="22">
        <f t="shared" si="79"/>
        <v>0</v>
      </c>
      <c r="AA229" s="22">
        <f t="shared" si="80"/>
        <v>0</v>
      </c>
      <c r="AC229" s="62">
        <f t="shared" ca="1" si="87"/>
        <v>0</v>
      </c>
      <c r="AD229" s="73"/>
      <c r="AE229" s="74"/>
    </row>
    <row r="230" spans="1:31" ht="12" customHeight="1">
      <c r="A230" s="65">
        <f t="shared" si="81"/>
        <v>43952</v>
      </c>
      <c r="B230" s="66">
        <f>'Inputs-Summary'!$B$7</f>
        <v>3017157.2166295233</v>
      </c>
      <c r="C230" s="75"/>
      <c r="D230" s="67">
        <f t="shared" si="72"/>
        <v>3017157.2166295233</v>
      </c>
      <c r="E230" s="56">
        <f t="shared" si="73"/>
        <v>0</v>
      </c>
      <c r="F230" s="56">
        <f t="shared" ca="1" si="74"/>
        <v>0</v>
      </c>
      <c r="G230" s="68">
        <f>VLOOKUP($A230,[0]!Table,MATCH(G$4,[0]!Curves,0))</f>
        <v>4.67</v>
      </c>
      <c r="H230" s="69">
        <f t="shared" si="88"/>
        <v>4.67</v>
      </c>
      <c r="I230" s="68">
        <f>'Inputs-Summary'!$B$16</f>
        <v>1.85</v>
      </c>
      <c r="J230" s="68">
        <f>VLOOKUP($A230,[0]!Table,MATCH(J$4,[0]!Curves,0))</f>
        <v>0</v>
      </c>
      <c r="K230" s="69">
        <f t="shared" si="82"/>
        <v>0</v>
      </c>
      <c r="L230" s="87">
        <f t="shared" ref="L230:L249" si="91">K230</f>
        <v>0</v>
      </c>
      <c r="M230" s="68">
        <f>VLOOKUP($A230,[0]!Table,MATCH(M$4,[0]!Curves,0))</f>
        <v>0</v>
      </c>
      <c r="N230" s="69">
        <f t="shared" si="83"/>
        <v>0</v>
      </c>
      <c r="O230" s="87">
        <f t="shared" ref="O230:O249" si="92">N230</f>
        <v>0</v>
      </c>
      <c r="P230" s="60"/>
      <c r="Q230" s="87">
        <f t="shared" si="84"/>
        <v>4.67</v>
      </c>
      <c r="R230" s="87">
        <f t="shared" si="85"/>
        <v>4.67</v>
      </c>
      <c r="S230" s="87">
        <f t="shared" si="86"/>
        <v>1.85</v>
      </c>
      <c r="T230" s="70"/>
      <c r="U230" s="22">
        <f t="shared" si="75"/>
        <v>31</v>
      </c>
      <c r="V230" s="71">
        <f t="shared" si="76"/>
        <v>43952</v>
      </c>
      <c r="W230" s="22">
        <f t="shared" ca="1" si="77"/>
        <v>6888</v>
      </c>
      <c r="X230" s="68">
        <f>VLOOKUP($A230,[0]!Table,MATCH(X$4,[0]!Curves,0))</f>
        <v>6.6616407970819608E-2</v>
      </c>
      <c r="Y230" s="72">
        <f t="shared" ca="1" si="78"/>
        <v>0.290600890417961</v>
      </c>
      <c r="Z230" s="22">
        <f t="shared" si="79"/>
        <v>0</v>
      </c>
      <c r="AA230" s="22">
        <f t="shared" si="80"/>
        <v>0</v>
      </c>
      <c r="AC230" s="62">
        <f t="shared" ca="1" si="87"/>
        <v>0</v>
      </c>
      <c r="AD230" s="73"/>
      <c r="AE230" s="74"/>
    </row>
    <row r="231" spans="1:31" ht="12" customHeight="1">
      <c r="A231" s="65">
        <f t="shared" si="81"/>
        <v>43983</v>
      </c>
      <c r="B231" s="66">
        <f>'Inputs-Summary'!$B$7</f>
        <v>3017157.2166295233</v>
      </c>
      <c r="C231" s="75"/>
      <c r="D231" s="67">
        <f t="shared" si="72"/>
        <v>3017157.2166295233</v>
      </c>
      <c r="E231" s="56">
        <f t="shared" si="73"/>
        <v>0</v>
      </c>
      <c r="F231" s="56">
        <f t="shared" ca="1" si="74"/>
        <v>0</v>
      </c>
      <c r="G231" s="68">
        <f>VLOOKUP($A231,[0]!Table,MATCH(G$4,[0]!Curves,0))</f>
        <v>4.7060000000000004</v>
      </c>
      <c r="H231" s="69">
        <f t="shared" si="88"/>
        <v>4.7060000000000004</v>
      </c>
      <c r="I231" s="68">
        <f>'Inputs-Summary'!$B$16</f>
        <v>1.85</v>
      </c>
      <c r="J231" s="68">
        <f>VLOOKUP($A231,[0]!Table,MATCH(J$4,[0]!Curves,0))</f>
        <v>0</v>
      </c>
      <c r="K231" s="69">
        <f t="shared" si="82"/>
        <v>0</v>
      </c>
      <c r="L231" s="87">
        <f t="shared" si="91"/>
        <v>0</v>
      </c>
      <c r="M231" s="68">
        <f>VLOOKUP($A231,[0]!Table,MATCH(M$4,[0]!Curves,0))</f>
        <v>0</v>
      </c>
      <c r="N231" s="69">
        <f t="shared" si="83"/>
        <v>0</v>
      </c>
      <c r="O231" s="87">
        <f t="shared" si="92"/>
        <v>0</v>
      </c>
      <c r="P231" s="60"/>
      <c r="Q231" s="87">
        <f t="shared" si="84"/>
        <v>4.7060000000000004</v>
      </c>
      <c r="R231" s="87">
        <f t="shared" si="85"/>
        <v>4.7060000000000004</v>
      </c>
      <c r="S231" s="87">
        <f t="shared" si="86"/>
        <v>1.85</v>
      </c>
      <c r="T231" s="70"/>
      <c r="U231" s="22">
        <f t="shared" si="75"/>
        <v>30</v>
      </c>
      <c r="V231" s="71">
        <f t="shared" si="76"/>
        <v>43983</v>
      </c>
      <c r="W231" s="22">
        <f t="shared" ca="1" si="77"/>
        <v>6919</v>
      </c>
      <c r="X231" s="68">
        <f>VLOOKUP($A231,[0]!Table,MATCH(X$4,[0]!Curves,0))</f>
        <v>6.6657537524115199E-2</v>
      </c>
      <c r="Y231" s="72">
        <f t="shared" ca="1" si="78"/>
        <v>0.28877128539065905</v>
      </c>
      <c r="Z231" s="22">
        <f t="shared" si="79"/>
        <v>0</v>
      </c>
      <c r="AA231" s="22">
        <f t="shared" si="80"/>
        <v>0</v>
      </c>
      <c r="AC231" s="62">
        <f t="shared" ca="1" si="87"/>
        <v>0</v>
      </c>
      <c r="AD231" s="73"/>
      <c r="AE231" s="74"/>
    </row>
    <row r="232" spans="1:31" ht="12" customHeight="1">
      <c r="A232" s="65">
        <f t="shared" si="81"/>
        <v>44013</v>
      </c>
      <c r="B232" s="66">
        <f>'Inputs-Summary'!$B$7</f>
        <v>3017157.2166295233</v>
      </c>
      <c r="C232" s="75"/>
      <c r="D232" s="67">
        <f t="shared" si="72"/>
        <v>3017157.2166295233</v>
      </c>
      <c r="E232" s="56">
        <f t="shared" si="73"/>
        <v>0</v>
      </c>
      <c r="F232" s="56">
        <f t="shared" ca="1" si="74"/>
        <v>0</v>
      </c>
      <c r="G232" s="68">
        <f>VLOOKUP($A232,[0]!Table,MATCH(G$4,[0]!Curves,0))</f>
        <v>4.7510000000000003</v>
      </c>
      <c r="H232" s="69">
        <f t="shared" si="88"/>
        <v>4.7510000000000003</v>
      </c>
      <c r="I232" s="68">
        <f>'Inputs-Summary'!$B$16</f>
        <v>1.85</v>
      </c>
      <c r="J232" s="68">
        <f>VLOOKUP($A232,[0]!Table,MATCH(J$4,[0]!Curves,0))</f>
        <v>0</v>
      </c>
      <c r="K232" s="69">
        <f t="shared" si="82"/>
        <v>0</v>
      </c>
      <c r="L232" s="87">
        <f t="shared" si="91"/>
        <v>0</v>
      </c>
      <c r="M232" s="68">
        <f>VLOOKUP($A232,[0]!Table,MATCH(M$4,[0]!Curves,0))</f>
        <v>0</v>
      </c>
      <c r="N232" s="69">
        <f t="shared" si="83"/>
        <v>0</v>
      </c>
      <c r="O232" s="87">
        <f t="shared" si="92"/>
        <v>0</v>
      </c>
      <c r="P232" s="60"/>
      <c r="Q232" s="87">
        <f t="shared" si="84"/>
        <v>4.7510000000000003</v>
      </c>
      <c r="R232" s="87">
        <f t="shared" si="85"/>
        <v>4.7510000000000003</v>
      </c>
      <c r="S232" s="87">
        <f t="shared" si="86"/>
        <v>1.85</v>
      </c>
      <c r="T232" s="70"/>
      <c r="U232" s="22">
        <f t="shared" si="75"/>
        <v>31</v>
      </c>
      <c r="V232" s="71">
        <f t="shared" si="76"/>
        <v>44013</v>
      </c>
      <c r="W232" s="22">
        <f t="shared" ca="1" si="77"/>
        <v>6949</v>
      </c>
      <c r="X232" s="68">
        <f>VLOOKUP($A232,[0]!Table,MATCH(X$4,[0]!Curves,0))</f>
        <v>6.6697340318160298E-2</v>
      </c>
      <c r="Y232" s="72">
        <f t="shared" ca="1" si="78"/>
        <v>0.28700982607380232</v>
      </c>
      <c r="Z232" s="22">
        <f t="shared" si="79"/>
        <v>0</v>
      </c>
      <c r="AA232" s="22">
        <f t="shared" si="80"/>
        <v>0</v>
      </c>
      <c r="AC232" s="62">
        <f t="shared" ca="1" si="87"/>
        <v>0</v>
      </c>
      <c r="AD232" s="73"/>
      <c r="AE232" s="74"/>
    </row>
    <row r="233" spans="1:31" ht="12" customHeight="1">
      <c r="A233" s="65">
        <f t="shared" si="81"/>
        <v>44044</v>
      </c>
      <c r="B233" s="66">
        <f>'Inputs-Summary'!$B$7</f>
        <v>3017157.2166295233</v>
      </c>
      <c r="C233" s="75"/>
      <c r="D233" s="67">
        <f t="shared" si="72"/>
        <v>3017157.2166295233</v>
      </c>
      <c r="E233" s="56">
        <f t="shared" si="73"/>
        <v>0</v>
      </c>
      <c r="F233" s="56">
        <f t="shared" ca="1" si="74"/>
        <v>0</v>
      </c>
      <c r="G233" s="68">
        <f>VLOOKUP($A233,[0]!Table,MATCH(G$4,[0]!Curves,0))</f>
        <v>4.7990000000000004</v>
      </c>
      <c r="H233" s="69">
        <f t="shared" si="88"/>
        <v>4.7990000000000004</v>
      </c>
      <c r="I233" s="68">
        <f>'Inputs-Summary'!$B$16</f>
        <v>1.85</v>
      </c>
      <c r="J233" s="68">
        <f>VLOOKUP($A233,[0]!Table,MATCH(J$4,[0]!Curves,0))</f>
        <v>0</v>
      </c>
      <c r="K233" s="69">
        <f t="shared" si="82"/>
        <v>0</v>
      </c>
      <c r="L233" s="87">
        <f t="shared" si="91"/>
        <v>0</v>
      </c>
      <c r="M233" s="68">
        <f>VLOOKUP($A233,[0]!Table,MATCH(M$4,[0]!Curves,0))</f>
        <v>0</v>
      </c>
      <c r="N233" s="69">
        <f t="shared" si="83"/>
        <v>0</v>
      </c>
      <c r="O233" s="87">
        <f t="shared" si="92"/>
        <v>0</v>
      </c>
      <c r="P233" s="60"/>
      <c r="Q233" s="87">
        <f t="shared" si="84"/>
        <v>4.7990000000000004</v>
      </c>
      <c r="R233" s="87">
        <f t="shared" si="85"/>
        <v>4.7990000000000004</v>
      </c>
      <c r="S233" s="87">
        <f t="shared" si="86"/>
        <v>1.85</v>
      </c>
      <c r="T233" s="70"/>
      <c r="U233" s="22">
        <f t="shared" si="75"/>
        <v>31</v>
      </c>
      <c r="V233" s="71">
        <f t="shared" si="76"/>
        <v>44044</v>
      </c>
      <c r="W233" s="22">
        <f t="shared" ca="1" si="77"/>
        <v>6980</v>
      </c>
      <c r="X233" s="68">
        <f>VLOOKUP($A233,[0]!Table,MATCH(X$4,[0]!Curves,0))</f>
        <v>6.6738469872558603E-2</v>
      </c>
      <c r="Y233" s="72">
        <f t="shared" ca="1" si="78"/>
        <v>0.28519904691494657</v>
      </c>
      <c r="Z233" s="22">
        <f t="shared" si="79"/>
        <v>0</v>
      </c>
      <c r="AA233" s="22">
        <f t="shared" si="80"/>
        <v>0</v>
      </c>
      <c r="AC233" s="62">
        <f t="shared" ca="1" si="87"/>
        <v>0</v>
      </c>
      <c r="AD233" s="73"/>
      <c r="AE233" s="74"/>
    </row>
    <row r="234" spans="1:31" ht="12" customHeight="1">
      <c r="A234" s="65">
        <f t="shared" si="81"/>
        <v>44075</v>
      </c>
      <c r="B234" s="66">
        <f>'Inputs-Summary'!$B$7</f>
        <v>3017157.2166295233</v>
      </c>
      <c r="C234" s="75"/>
      <c r="D234" s="67">
        <f t="shared" si="72"/>
        <v>3017157.2166295233</v>
      </c>
      <c r="E234" s="56">
        <f t="shared" si="73"/>
        <v>0</v>
      </c>
      <c r="F234" s="56">
        <f t="shared" ca="1" si="74"/>
        <v>0</v>
      </c>
      <c r="G234" s="68">
        <f>VLOOKUP($A234,[0]!Table,MATCH(G$4,[0]!Curves,0))</f>
        <v>4.8130000000000006</v>
      </c>
      <c r="H234" s="69">
        <f t="shared" si="88"/>
        <v>4.8130000000000006</v>
      </c>
      <c r="I234" s="68">
        <f>'Inputs-Summary'!$B$16</f>
        <v>1.85</v>
      </c>
      <c r="J234" s="68">
        <f>VLOOKUP($A234,[0]!Table,MATCH(J$4,[0]!Curves,0))</f>
        <v>0</v>
      </c>
      <c r="K234" s="69">
        <f t="shared" si="82"/>
        <v>0</v>
      </c>
      <c r="L234" s="87">
        <f t="shared" si="91"/>
        <v>0</v>
      </c>
      <c r="M234" s="68">
        <f>VLOOKUP($A234,[0]!Table,MATCH(M$4,[0]!Curves,0))</f>
        <v>0</v>
      </c>
      <c r="N234" s="69">
        <f t="shared" si="83"/>
        <v>0</v>
      </c>
      <c r="O234" s="87">
        <f t="shared" si="92"/>
        <v>0</v>
      </c>
      <c r="P234" s="60"/>
      <c r="Q234" s="87">
        <f t="shared" si="84"/>
        <v>4.8130000000000006</v>
      </c>
      <c r="R234" s="87">
        <f t="shared" si="85"/>
        <v>4.8130000000000006</v>
      </c>
      <c r="S234" s="87">
        <f t="shared" si="86"/>
        <v>1.85</v>
      </c>
      <c r="T234" s="70"/>
      <c r="U234" s="22">
        <f t="shared" si="75"/>
        <v>30</v>
      </c>
      <c r="V234" s="71">
        <f t="shared" si="76"/>
        <v>44075</v>
      </c>
      <c r="W234" s="22">
        <f t="shared" ca="1" si="77"/>
        <v>7011</v>
      </c>
      <c r="X234" s="68">
        <f>VLOOKUP($A234,[0]!Table,MATCH(X$4,[0]!Curves,0))</f>
        <v>6.6779599427516004E-2</v>
      </c>
      <c r="Y234" s="72">
        <f t="shared" ca="1" si="78"/>
        <v>0.28339778177687119</v>
      </c>
      <c r="Z234" s="22">
        <f t="shared" si="79"/>
        <v>0</v>
      </c>
      <c r="AA234" s="22">
        <f t="shared" si="80"/>
        <v>0</v>
      </c>
      <c r="AC234" s="62">
        <f t="shared" ca="1" si="87"/>
        <v>0</v>
      </c>
      <c r="AD234" s="73"/>
      <c r="AE234" s="74"/>
    </row>
    <row r="235" spans="1:31" ht="12" customHeight="1">
      <c r="A235" s="65">
        <f t="shared" si="81"/>
        <v>44105</v>
      </c>
      <c r="B235" s="66">
        <f>'Inputs-Summary'!$B$7</f>
        <v>3017157.2166295233</v>
      </c>
      <c r="C235" s="75"/>
      <c r="D235" s="67">
        <f t="shared" si="72"/>
        <v>3017157.2166295233</v>
      </c>
      <c r="E235" s="56">
        <f t="shared" si="73"/>
        <v>0</v>
      </c>
      <c r="F235" s="56">
        <f t="shared" ca="1" si="74"/>
        <v>0</v>
      </c>
      <c r="G235" s="68">
        <f>VLOOKUP($A235,[0]!Table,MATCH(G$4,[0]!Curves,0))</f>
        <v>4.8410000000000002</v>
      </c>
      <c r="H235" s="69">
        <f t="shared" si="88"/>
        <v>4.8410000000000002</v>
      </c>
      <c r="I235" s="68">
        <f>'Inputs-Summary'!$B$16</f>
        <v>1.85</v>
      </c>
      <c r="J235" s="68">
        <f>VLOOKUP($A235,[0]!Table,MATCH(J$4,[0]!Curves,0))</f>
        <v>0</v>
      </c>
      <c r="K235" s="69">
        <f t="shared" si="82"/>
        <v>0</v>
      </c>
      <c r="L235" s="87">
        <f t="shared" si="91"/>
        <v>0</v>
      </c>
      <c r="M235" s="68">
        <f>VLOOKUP($A235,[0]!Table,MATCH(M$4,[0]!Curves,0))</f>
        <v>0</v>
      </c>
      <c r="N235" s="69">
        <f t="shared" si="83"/>
        <v>0</v>
      </c>
      <c r="O235" s="87">
        <f t="shared" si="92"/>
        <v>0</v>
      </c>
      <c r="P235" s="60"/>
      <c r="Q235" s="87">
        <f t="shared" si="84"/>
        <v>4.8410000000000002</v>
      </c>
      <c r="R235" s="87">
        <f t="shared" si="85"/>
        <v>4.8410000000000002</v>
      </c>
      <c r="S235" s="87">
        <f t="shared" si="86"/>
        <v>1.85</v>
      </c>
      <c r="T235" s="70"/>
      <c r="U235" s="22">
        <f t="shared" si="75"/>
        <v>31</v>
      </c>
      <c r="V235" s="71">
        <f t="shared" si="76"/>
        <v>44105</v>
      </c>
      <c r="W235" s="22">
        <f t="shared" ca="1" si="77"/>
        <v>7041</v>
      </c>
      <c r="X235" s="68">
        <f>VLOOKUP($A235,[0]!Table,MATCH(X$4,[0]!Curves,0))</f>
        <v>6.6819402223170496E-2</v>
      </c>
      <c r="Y235" s="72">
        <f t="shared" ca="1" si="78"/>
        <v>0.28166364683789163</v>
      </c>
      <c r="Z235" s="22">
        <f t="shared" si="79"/>
        <v>0</v>
      </c>
      <c r="AA235" s="22">
        <f t="shared" si="80"/>
        <v>0</v>
      </c>
      <c r="AC235" s="62">
        <f t="shared" ca="1" si="87"/>
        <v>0</v>
      </c>
      <c r="AD235" s="73"/>
      <c r="AE235" s="74"/>
    </row>
    <row r="236" spans="1:31" ht="12" customHeight="1">
      <c r="A236" s="65">
        <f t="shared" si="81"/>
        <v>44136</v>
      </c>
      <c r="B236" s="66">
        <f>'Inputs-Summary'!$B$7</f>
        <v>3017157.2166295233</v>
      </c>
      <c r="C236" s="75"/>
      <c r="D236" s="67">
        <f t="shared" si="72"/>
        <v>3017157.2166295233</v>
      </c>
      <c r="E236" s="56">
        <f t="shared" si="73"/>
        <v>0</v>
      </c>
      <c r="F236" s="56">
        <f t="shared" ca="1" si="74"/>
        <v>0</v>
      </c>
      <c r="G236" s="68">
        <f>VLOOKUP($A236,[0]!Table,MATCH(G$4,[0]!Curves,0))</f>
        <v>4.976</v>
      </c>
      <c r="H236" s="69">
        <f t="shared" si="88"/>
        <v>4.976</v>
      </c>
      <c r="I236" s="68">
        <f>'Inputs-Summary'!$B$16</f>
        <v>1.85</v>
      </c>
      <c r="J236" s="68">
        <f>VLOOKUP($A236,[0]!Table,MATCH(J$4,[0]!Curves,0))</f>
        <v>0</v>
      </c>
      <c r="K236" s="69">
        <f t="shared" si="82"/>
        <v>0</v>
      </c>
      <c r="L236" s="87">
        <f t="shared" si="91"/>
        <v>0</v>
      </c>
      <c r="M236" s="68">
        <f>VLOOKUP($A236,[0]!Table,MATCH(M$4,[0]!Curves,0))</f>
        <v>0</v>
      </c>
      <c r="N236" s="69">
        <f t="shared" si="83"/>
        <v>0</v>
      </c>
      <c r="O236" s="87">
        <f t="shared" si="92"/>
        <v>0</v>
      </c>
      <c r="P236" s="60"/>
      <c r="Q236" s="87">
        <f t="shared" si="84"/>
        <v>4.976</v>
      </c>
      <c r="R236" s="87">
        <f t="shared" si="85"/>
        <v>4.976</v>
      </c>
      <c r="S236" s="87">
        <f t="shared" si="86"/>
        <v>1.85</v>
      </c>
      <c r="T236" s="70"/>
      <c r="U236" s="22">
        <f t="shared" si="75"/>
        <v>30</v>
      </c>
      <c r="V236" s="71">
        <f t="shared" si="76"/>
        <v>44136</v>
      </c>
      <c r="W236" s="22">
        <f t="shared" ca="1" si="77"/>
        <v>7072</v>
      </c>
      <c r="X236" s="68">
        <f>VLOOKUP($A236,[0]!Table,MATCH(X$4,[0]!Curves,0))</f>
        <v>6.6860531779231E-2</v>
      </c>
      <c r="Y236" s="72">
        <f t="shared" ca="1" si="78"/>
        <v>0.27988099826743129</v>
      </c>
      <c r="Z236" s="22">
        <f t="shared" si="79"/>
        <v>0</v>
      </c>
      <c r="AA236" s="22">
        <f t="shared" si="80"/>
        <v>0</v>
      </c>
      <c r="AC236" s="62">
        <f t="shared" ca="1" si="87"/>
        <v>0</v>
      </c>
      <c r="AD236" s="73"/>
      <c r="AE236" s="74"/>
    </row>
    <row r="237" spans="1:31" ht="12" customHeight="1">
      <c r="A237" s="65">
        <f t="shared" si="81"/>
        <v>44166</v>
      </c>
      <c r="B237" s="66">
        <f>'Inputs-Summary'!$B$7</f>
        <v>3017157.2166295233</v>
      </c>
      <c r="C237" s="75"/>
      <c r="D237" s="67">
        <f t="shared" si="72"/>
        <v>3017157.2166295233</v>
      </c>
      <c r="E237" s="56">
        <f t="shared" si="73"/>
        <v>0</v>
      </c>
      <c r="F237" s="56">
        <f t="shared" ca="1" si="74"/>
        <v>0</v>
      </c>
      <c r="G237" s="68">
        <f>VLOOKUP($A237,[0]!Table,MATCH(G$4,[0]!Curves,0))</f>
        <v>5.1110000000000007</v>
      </c>
      <c r="H237" s="69">
        <f t="shared" si="88"/>
        <v>5.1110000000000007</v>
      </c>
      <c r="I237" s="68">
        <f>'Inputs-Summary'!$B$16</f>
        <v>1.85</v>
      </c>
      <c r="J237" s="68">
        <f>VLOOKUP($A237,[0]!Table,MATCH(J$4,[0]!Curves,0))</f>
        <v>0</v>
      </c>
      <c r="K237" s="69">
        <f t="shared" si="82"/>
        <v>0</v>
      </c>
      <c r="L237" s="87">
        <f t="shared" si="91"/>
        <v>0</v>
      </c>
      <c r="M237" s="68">
        <f>VLOOKUP($A237,[0]!Table,MATCH(M$4,[0]!Curves,0))</f>
        <v>0</v>
      </c>
      <c r="N237" s="69">
        <f t="shared" si="83"/>
        <v>0</v>
      </c>
      <c r="O237" s="87">
        <f t="shared" si="92"/>
        <v>0</v>
      </c>
      <c r="P237" s="60"/>
      <c r="Q237" s="87">
        <f t="shared" si="84"/>
        <v>5.1110000000000007</v>
      </c>
      <c r="R237" s="87">
        <f t="shared" si="85"/>
        <v>5.1110000000000007</v>
      </c>
      <c r="S237" s="87">
        <f t="shared" si="86"/>
        <v>1.85</v>
      </c>
      <c r="T237" s="70"/>
      <c r="U237" s="22">
        <f t="shared" si="75"/>
        <v>31</v>
      </c>
      <c r="V237" s="71">
        <f t="shared" si="76"/>
        <v>44166</v>
      </c>
      <c r="W237" s="22">
        <f t="shared" ca="1" si="77"/>
        <v>7102</v>
      </c>
      <c r="X237" s="68">
        <f>VLOOKUP($A237,[0]!Table,MATCH(X$4,[0]!Curves,0))</f>
        <v>6.6900334575951806E-2</v>
      </c>
      <c r="Y237" s="72">
        <f t="shared" ca="1" si="78"/>
        <v>0.27816481233820278</v>
      </c>
      <c r="Z237" s="22">
        <f t="shared" si="79"/>
        <v>0</v>
      </c>
      <c r="AA237" s="22">
        <f t="shared" si="80"/>
        <v>0</v>
      </c>
      <c r="AC237" s="62">
        <f t="shared" ca="1" si="87"/>
        <v>0</v>
      </c>
      <c r="AD237" s="73"/>
      <c r="AE237" s="74"/>
    </row>
    <row r="238" spans="1:31" ht="12" customHeight="1">
      <c r="A238" s="65">
        <f t="shared" si="81"/>
        <v>44197</v>
      </c>
      <c r="B238" s="66">
        <f>'Inputs-Summary'!$B$7</f>
        <v>3017157.2166295233</v>
      </c>
      <c r="C238" s="75"/>
      <c r="D238" s="67">
        <f t="shared" si="72"/>
        <v>3017157.2166295233</v>
      </c>
      <c r="E238" s="56">
        <f t="shared" si="73"/>
        <v>0</v>
      </c>
      <c r="F238" s="56">
        <f t="shared" ca="1" si="74"/>
        <v>0</v>
      </c>
      <c r="G238" s="68">
        <f>VLOOKUP($A238,[0]!Table,MATCH(G$4,[0]!Curves,0))</f>
        <v>5.226</v>
      </c>
      <c r="H238" s="69">
        <f t="shared" si="88"/>
        <v>5.226</v>
      </c>
      <c r="I238" s="68">
        <f>'Inputs-Summary'!$B$16</f>
        <v>1.85</v>
      </c>
      <c r="J238" s="68">
        <f>VLOOKUP($A238,[0]!Table,MATCH(J$4,[0]!Curves,0))</f>
        <v>0</v>
      </c>
      <c r="K238" s="69">
        <f t="shared" si="82"/>
        <v>0</v>
      </c>
      <c r="L238" s="87">
        <f t="shared" si="91"/>
        <v>0</v>
      </c>
      <c r="M238" s="68">
        <f>VLOOKUP($A238,[0]!Table,MATCH(M$4,[0]!Curves,0))</f>
        <v>0</v>
      </c>
      <c r="N238" s="69">
        <f t="shared" si="83"/>
        <v>0</v>
      </c>
      <c r="O238" s="87">
        <f t="shared" si="92"/>
        <v>0</v>
      </c>
      <c r="P238" s="60"/>
      <c r="Q238" s="87">
        <f t="shared" si="84"/>
        <v>5.226</v>
      </c>
      <c r="R238" s="87">
        <f t="shared" si="85"/>
        <v>5.226</v>
      </c>
      <c r="S238" s="87">
        <f t="shared" si="86"/>
        <v>1.85</v>
      </c>
      <c r="T238" s="70"/>
      <c r="U238" s="22">
        <f t="shared" si="75"/>
        <v>31</v>
      </c>
      <c r="V238" s="71">
        <f t="shared" si="76"/>
        <v>44197</v>
      </c>
      <c r="W238" s="22">
        <f t="shared" ca="1" si="77"/>
        <v>7133</v>
      </c>
      <c r="X238" s="68">
        <f>VLOOKUP($A238,[0]!Table,MATCH(X$4,[0]!Curves,0))</f>
        <v>6.6941464133114997E-2</v>
      </c>
      <c r="Y238" s="72">
        <f t="shared" ca="1" si="78"/>
        <v>0.27640064188794811</v>
      </c>
      <c r="Z238" s="22">
        <f t="shared" si="79"/>
        <v>0</v>
      </c>
      <c r="AA238" s="22">
        <f t="shared" si="80"/>
        <v>0</v>
      </c>
      <c r="AC238" s="62">
        <f t="shared" ca="1" si="87"/>
        <v>0</v>
      </c>
      <c r="AD238" s="73"/>
      <c r="AE238" s="74"/>
    </row>
    <row r="239" spans="1:31" ht="12" customHeight="1">
      <c r="A239" s="65">
        <f t="shared" si="81"/>
        <v>44228</v>
      </c>
      <c r="B239" s="66">
        <f>'Inputs-Summary'!$B$7</f>
        <v>3017157.2166295233</v>
      </c>
      <c r="C239" s="75"/>
      <c r="D239" s="67">
        <f t="shared" si="72"/>
        <v>3017157.2166295233</v>
      </c>
      <c r="E239" s="56">
        <f t="shared" si="73"/>
        <v>0</v>
      </c>
      <c r="F239" s="56">
        <f t="shared" ca="1" si="74"/>
        <v>0</v>
      </c>
      <c r="G239" s="68">
        <f>VLOOKUP($A239,[0]!Table,MATCH(G$4,[0]!Curves,0))</f>
        <v>5.1080000000000005</v>
      </c>
      <c r="H239" s="69">
        <f t="shared" si="88"/>
        <v>5.1080000000000005</v>
      </c>
      <c r="I239" s="68">
        <f>'Inputs-Summary'!$B$16</f>
        <v>1.85</v>
      </c>
      <c r="J239" s="68">
        <f>VLOOKUP($A239,[0]!Table,MATCH(J$4,[0]!Curves,0))</f>
        <v>0</v>
      </c>
      <c r="K239" s="69">
        <f t="shared" si="82"/>
        <v>0</v>
      </c>
      <c r="L239" s="87">
        <f t="shared" si="91"/>
        <v>0</v>
      </c>
      <c r="M239" s="68">
        <f>VLOOKUP($A239,[0]!Table,MATCH(M$4,[0]!Curves,0))</f>
        <v>0</v>
      </c>
      <c r="N239" s="69">
        <f t="shared" si="83"/>
        <v>0</v>
      </c>
      <c r="O239" s="87">
        <f t="shared" si="92"/>
        <v>0</v>
      </c>
      <c r="P239" s="60"/>
      <c r="Q239" s="87">
        <f t="shared" si="84"/>
        <v>5.1080000000000005</v>
      </c>
      <c r="R239" s="87">
        <f t="shared" si="85"/>
        <v>5.1080000000000005</v>
      </c>
      <c r="S239" s="87">
        <f t="shared" si="86"/>
        <v>1.85</v>
      </c>
      <c r="T239" s="70"/>
      <c r="U239" s="22">
        <f t="shared" si="75"/>
        <v>28</v>
      </c>
      <c r="V239" s="71">
        <f t="shared" si="76"/>
        <v>44228</v>
      </c>
      <c r="W239" s="22">
        <f t="shared" ca="1" si="77"/>
        <v>7164</v>
      </c>
      <c r="X239" s="68">
        <f>VLOOKUP($A239,[0]!Table,MATCH(X$4,[0]!Curves,0))</f>
        <v>6.69825936908377E-2</v>
      </c>
      <c r="Y239" s="72">
        <f t="shared" ca="1" si="78"/>
        <v>0.27464580898818119</v>
      </c>
      <c r="Z239" s="22">
        <f t="shared" si="79"/>
        <v>0</v>
      </c>
      <c r="AA239" s="22">
        <f t="shared" si="80"/>
        <v>0</v>
      </c>
      <c r="AC239" s="62">
        <f t="shared" ca="1" si="87"/>
        <v>0</v>
      </c>
      <c r="AD239" s="73"/>
      <c r="AE239" s="74"/>
    </row>
    <row r="240" spans="1:31" ht="12" customHeight="1">
      <c r="A240" s="65">
        <f t="shared" si="81"/>
        <v>44256</v>
      </c>
      <c r="B240" s="66">
        <f>'Inputs-Summary'!$B$7</f>
        <v>3017157.2166295233</v>
      </c>
      <c r="C240" s="75"/>
      <c r="D240" s="67">
        <f t="shared" si="72"/>
        <v>3017157.2166295233</v>
      </c>
      <c r="E240" s="56">
        <f t="shared" si="73"/>
        <v>0</v>
      </c>
      <c r="F240" s="56">
        <f t="shared" ca="1" si="74"/>
        <v>0</v>
      </c>
      <c r="G240" s="68">
        <f>VLOOKUP($A240,[0]!Table,MATCH(G$4,[0]!Curves,0))</f>
        <v>4.9749999999999996</v>
      </c>
      <c r="H240" s="69">
        <f t="shared" si="88"/>
        <v>4.9749999999999996</v>
      </c>
      <c r="I240" s="68">
        <f>'Inputs-Summary'!$B$16</f>
        <v>1.85</v>
      </c>
      <c r="J240" s="68">
        <f>VLOOKUP($A240,[0]!Table,MATCH(J$4,[0]!Curves,0))</f>
        <v>0</v>
      </c>
      <c r="K240" s="69">
        <f t="shared" si="82"/>
        <v>0</v>
      </c>
      <c r="L240" s="87">
        <f t="shared" si="91"/>
        <v>0</v>
      </c>
      <c r="M240" s="68">
        <f>VLOOKUP($A240,[0]!Table,MATCH(M$4,[0]!Curves,0))</f>
        <v>0</v>
      </c>
      <c r="N240" s="69">
        <f t="shared" si="83"/>
        <v>0</v>
      </c>
      <c r="O240" s="87">
        <f t="shared" si="92"/>
        <v>0</v>
      </c>
      <c r="P240" s="60"/>
      <c r="Q240" s="87">
        <f t="shared" si="84"/>
        <v>4.9749999999999996</v>
      </c>
      <c r="R240" s="87">
        <f t="shared" si="85"/>
        <v>4.9749999999999996</v>
      </c>
      <c r="S240" s="87">
        <f t="shared" si="86"/>
        <v>1.85</v>
      </c>
      <c r="T240" s="70"/>
      <c r="U240" s="22">
        <f t="shared" si="75"/>
        <v>31</v>
      </c>
      <c r="V240" s="71">
        <f t="shared" si="76"/>
        <v>44256</v>
      </c>
      <c r="W240" s="22">
        <f t="shared" ca="1" si="77"/>
        <v>7192</v>
      </c>
      <c r="X240" s="68">
        <f>VLOOKUP($A240,[0]!Table,MATCH(X$4,[0]!Curves,0))</f>
        <v>6.7019742969262705E-2</v>
      </c>
      <c r="Y240" s="72">
        <f t="shared" ca="1" si="78"/>
        <v>0.27306879479835605</v>
      </c>
      <c r="Z240" s="22">
        <f t="shared" si="79"/>
        <v>0</v>
      </c>
      <c r="AA240" s="22">
        <f t="shared" si="80"/>
        <v>0</v>
      </c>
      <c r="AC240" s="62">
        <f t="shared" ca="1" si="87"/>
        <v>0</v>
      </c>
      <c r="AD240" s="73"/>
      <c r="AE240" s="74"/>
    </row>
    <row r="241" spans="1:31" ht="12" customHeight="1">
      <c r="A241" s="65">
        <f t="shared" si="81"/>
        <v>44287</v>
      </c>
      <c r="B241" s="66">
        <f>'Inputs-Summary'!$B$7</f>
        <v>3017157.2166295233</v>
      </c>
      <c r="C241" s="75"/>
      <c r="D241" s="67">
        <f t="shared" si="72"/>
        <v>3017157.2166295233</v>
      </c>
      <c r="E241" s="56">
        <f t="shared" si="73"/>
        <v>0</v>
      </c>
      <c r="F241" s="56">
        <f t="shared" ca="1" si="74"/>
        <v>0</v>
      </c>
      <c r="G241" s="68">
        <f>VLOOKUP($A241,[0]!Table,MATCH(G$4,[0]!Curves,0))</f>
        <v>4.76</v>
      </c>
      <c r="H241" s="69">
        <f t="shared" si="88"/>
        <v>4.76</v>
      </c>
      <c r="I241" s="68">
        <f>'Inputs-Summary'!$B$16</f>
        <v>1.85</v>
      </c>
      <c r="J241" s="68">
        <f>VLOOKUP($A241,[0]!Table,MATCH(J$4,[0]!Curves,0))</f>
        <v>0</v>
      </c>
      <c r="K241" s="69">
        <f t="shared" si="82"/>
        <v>0</v>
      </c>
      <c r="L241" s="87">
        <f t="shared" si="91"/>
        <v>0</v>
      </c>
      <c r="M241" s="68">
        <f>VLOOKUP($A241,[0]!Table,MATCH(M$4,[0]!Curves,0))</f>
        <v>0</v>
      </c>
      <c r="N241" s="69">
        <f t="shared" si="83"/>
        <v>0</v>
      </c>
      <c r="O241" s="87">
        <f t="shared" si="92"/>
        <v>0</v>
      </c>
      <c r="P241" s="60"/>
      <c r="Q241" s="87">
        <f t="shared" si="84"/>
        <v>4.76</v>
      </c>
      <c r="R241" s="87">
        <f t="shared" si="85"/>
        <v>4.76</v>
      </c>
      <c r="S241" s="87">
        <f t="shared" si="86"/>
        <v>1.85</v>
      </c>
      <c r="T241" s="70"/>
      <c r="U241" s="22">
        <f t="shared" si="75"/>
        <v>30</v>
      </c>
      <c r="V241" s="71">
        <f t="shared" si="76"/>
        <v>44287</v>
      </c>
      <c r="W241" s="22">
        <f t="shared" ca="1" si="77"/>
        <v>7223</v>
      </c>
      <c r="X241" s="68">
        <f>VLOOKUP($A241,[0]!Table,MATCH(X$4,[0]!Curves,0))</f>
        <v>6.7060872528051707E-2</v>
      </c>
      <c r="Y241" s="72">
        <f t="shared" ca="1" si="78"/>
        <v>0.27133163491077822</v>
      </c>
      <c r="Z241" s="22">
        <f t="shared" si="79"/>
        <v>0</v>
      </c>
      <c r="AA241" s="22">
        <f t="shared" si="80"/>
        <v>0</v>
      </c>
      <c r="AC241" s="62">
        <f t="shared" ca="1" si="87"/>
        <v>0</v>
      </c>
      <c r="AD241" s="73"/>
      <c r="AE241" s="74"/>
    </row>
    <row r="242" spans="1:31" ht="12" customHeight="1">
      <c r="A242" s="65">
        <f t="shared" si="81"/>
        <v>44317</v>
      </c>
      <c r="B242" s="66">
        <f>'Inputs-Summary'!$B$7</f>
        <v>3017157.2166295233</v>
      </c>
      <c r="C242" s="75"/>
      <c r="D242" s="67">
        <f t="shared" si="72"/>
        <v>3017157.2166295233</v>
      </c>
      <c r="E242" s="56">
        <f t="shared" si="73"/>
        <v>0</v>
      </c>
      <c r="F242" s="56">
        <f t="shared" ca="1" si="74"/>
        <v>0</v>
      </c>
      <c r="G242" s="68">
        <f>VLOOKUP($A242,[0]!Table,MATCH(G$4,[0]!Curves,0))</f>
        <v>4.75</v>
      </c>
      <c r="H242" s="69">
        <f t="shared" si="88"/>
        <v>4.75</v>
      </c>
      <c r="I242" s="68">
        <f>'Inputs-Summary'!$B$16</f>
        <v>1.85</v>
      </c>
      <c r="J242" s="68">
        <f>VLOOKUP($A242,[0]!Table,MATCH(J$4,[0]!Curves,0))</f>
        <v>0</v>
      </c>
      <c r="K242" s="69">
        <f t="shared" si="82"/>
        <v>0</v>
      </c>
      <c r="L242" s="87">
        <f t="shared" si="91"/>
        <v>0</v>
      </c>
      <c r="M242" s="68">
        <f>VLOOKUP($A242,[0]!Table,MATCH(M$4,[0]!Curves,0))</f>
        <v>0</v>
      </c>
      <c r="N242" s="69">
        <f t="shared" si="83"/>
        <v>0</v>
      </c>
      <c r="O242" s="87">
        <f t="shared" si="92"/>
        <v>0</v>
      </c>
      <c r="P242" s="60"/>
      <c r="Q242" s="87">
        <f t="shared" si="84"/>
        <v>4.75</v>
      </c>
      <c r="R242" s="87">
        <f t="shared" si="85"/>
        <v>4.75</v>
      </c>
      <c r="S242" s="87">
        <f t="shared" si="86"/>
        <v>1.85</v>
      </c>
      <c r="T242" s="70"/>
      <c r="U242" s="22">
        <f t="shared" si="75"/>
        <v>31</v>
      </c>
      <c r="V242" s="71">
        <f t="shared" si="76"/>
        <v>44317</v>
      </c>
      <c r="W242" s="22">
        <f t="shared" ca="1" si="77"/>
        <v>7253</v>
      </c>
      <c r="X242" s="68">
        <f>VLOOKUP($A242,[0]!Table,MATCH(X$4,[0]!Curves,0))</f>
        <v>6.7100675327413498E-2</v>
      </c>
      <c r="Y242" s="72">
        <f t="shared" ca="1" si="78"/>
        <v>0.26965930495468854</v>
      </c>
      <c r="Z242" s="22">
        <f t="shared" si="79"/>
        <v>0</v>
      </c>
      <c r="AA242" s="22">
        <f t="shared" si="80"/>
        <v>0</v>
      </c>
      <c r="AC242" s="62">
        <f t="shared" ca="1" si="87"/>
        <v>0</v>
      </c>
      <c r="AD242" s="73"/>
      <c r="AE242" s="74"/>
    </row>
    <row r="243" spans="1:31" ht="12" customHeight="1">
      <c r="A243" s="65">
        <f t="shared" si="81"/>
        <v>44348</v>
      </c>
      <c r="B243" s="66">
        <f>'Inputs-Summary'!$B$7</f>
        <v>3017157.2166295233</v>
      </c>
      <c r="C243" s="75"/>
      <c r="D243" s="67">
        <f t="shared" si="72"/>
        <v>3017157.2166295233</v>
      </c>
      <c r="E243" s="56">
        <f t="shared" si="73"/>
        <v>0</v>
      </c>
      <c r="F243" s="56">
        <f t="shared" ca="1" si="74"/>
        <v>0</v>
      </c>
      <c r="G243" s="68">
        <f>VLOOKUP($A243,[0]!Table,MATCH(G$4,[0]!Curves,0))</f>
        <v>4.7860000000000005</v>
      </c>
      <c r="H243" s="69">
        <f t="shared" si="88"/>
        <v>4.7860000000000005</v>
      </c>
      <c r="I243" s="68">
        <f>'Inputs-Summary'!$B$16</f>
        <v>1.85</v>
      </c>
      <c r="J243" s="68">
        <f>VLOOKUP($A243,[0]!Table,MATCH(J$4,[0]!Curves,0))</f>
        <v>0</v>
      </c>
      <c r="K243" s="69">
        <f t="shared" si="82"/>
        <v>0</v>
      </c>
      <c r="L243" s="87">
        <f t="shared" si="91"/>
        <v>0</v>
      </c>
      <c r="M243" s="68">
        <f>VLOOKUP($A243,[0]!Table,MATCH(M$4,[0]!Curves,0))</f>
        <v>0</v>
      </c>
      <c r="N243" s="69">
        <f t="shared" si="83"/>
        <v>0</v>
      </c>
      <c r="O243" s="87">
        <f t="shared" si="92"/>
        <v>0</v>
      </c>
      <c r="P243" s="60"/>
      <c r="Q243" s="87">
        <f t="shared" si="84"/>
        <v>4.7860000000000005</v>
      </c>
      <c r="R243" s="87">
        <f t="shared" si="85"/>
        <v>4.7860000000000005</v>
      </c>
      <c r="S243" s="87">
        <f t="shared" si="86"/>
        <v>1.85</v>
      </c>
      <c r="T243" s="70"/>
      <c r="U243" s="22">
        <f t="shared" si="75"/>
        <v>30</v>
      </c>
      <c r="V243" s="71">
        <f t="shared" si="76"/>
        <v>44348</v>
      </c>
      <c r="W243" s="22">
        <f t="shared" ca="1" si="77"/>
        <v>7284</v>
      </c>
      <c r="X243" s="68">
        <f>VLOOKUP($A243,[0]!Table,MATCH(X$4,[0]!Curves,0))</f>
        <v>6.7141804887304701E-2</v>
      </c>
      <c r="Y243" s="72">
        <f t="shared" ca="1" si="78"/>
        <v>0.26794028167890233</v>
      </c>
      <c r="Z243" s="22">
        <f t="shared" si="79"/>
        <v>0</v>
      </c>
      <c r="AA243" s="22">
        <f t="shared" si="80"/>
        <v>0</v>
      </c>
      <c r="AC243" s="62">
        <f t="shared" ca="1" si="87"/>
        <v>0</v>
      </c>
      <c r="AD243" s="73"/>
      <c r="AE243" s="74"/>
    </row>
    <row r="244" spans="1:31" ht="12" customHeight="1">
      <c r="A244" s="65">
        <f t="shared" si="81"/>
        <v>44378</v>
      </c>
      <c r="B244" s="66">
        <f>'Inputs-Summary'!$B$7</f>
        <v>3017157.2166295233</v>
      </c>
      <c r="C244" s="75"/>
      <c r="D244" s="67">
        <f t="shared" si="72"/>
        <v>3017157.2166295233</v>
      </c>
      <c r="E244" s="56">
        <f t="shared" si="73"/>
        <v>0</v>
      </c>
      <c r="F244" s="56">
        <f t="shared" ca="1" si="74"/>
        <v>0</v>
      </c>
      <c r="G244" s="68">
        <f>VLOOKUP($A244,[0]!Table,MATCH(G$4,[0]!Curves,0))</f>
        <v>4.8310000000000004</v>
      </c>
      <c r="H244" s="69">
        <f t="shared" si="88"/>
        <v>4.8310000000000004</v>
      </c>
      <c r="I244" s="68">
        <f>'Inputs-Summary'!$B$16</f>
        <v>1.85</v>
      </c>
      <c r="J244" s="68">
        <f>VLOOKUP($A244,[0]!Table,MATCH(J$4,[0]!Curves,0))</f>
        <v>0</v>
      </c>
      <c r="K244" s="69">
        <f t="shared" si="82"/>
        <v>0</v>
      </c>
      <c r="L244" s="87">
        <f t="shared" si="91"/>
        <v>0</v>
      </c>
      <c r="M244" s="68">
        <f>VLOOKUP($A244,[0]!Table,MATCH(M$4,[0]!Curves,0))</f>
        <v>0</v>
      </c>
      <c r="N244" s="69">
        <f t="shared" si="83"/>
        <v>0</v>
      </c>
      <c r="O244" s="87">
        <f t="shared" si="92"/>
        <v>0</v>
      </c>
      <c r="P244" s="60"/>
      <c r="Q244" s="87">
        <f t="shared" si="84"/>
        <v>4.8310000000000004</v>
      </c>
      <c r="R244" s="87">
        <f t="shared" si="85"/>
        <v>4.8310000000000004</v>
      </c>
      <c r="S244" s="87">
        <f t="shared" si="86"/>
        <v>1.85</v>
      </c>
      <c r="T244" s="70"/>
      <c r="U244" s="22">
        <f t="shared" si="75"/>
        <v>31</v>
      </c>
      <c r="V244" s="71">
        <f t="shared" si="76"/>
        <v>44378</v>
      </c>
      <c r="W244" s="22">
        <f t="shared" ca="1" si="77"/>
        <v>7314</v>
      </c>
      <c r="X244" s="68">
        <f>VLOOKUP($A244,[0]!Table,MATCH(X$4,[0]!Curves,0))</f>
        <v>6.7167313366782305E-2</v>
      </c>
      <c r="Y244" s="72">
        <f t="shared" ca="1" si="78"/>
        <v>0.26635919126597768</v>
      </c>
      <c r="Z244" s="22">
        <f t="shared" si="79"/>
        <v>0</v>
      </c>
      <c r="AA244" s="22">
        <f t="shared" si="80"/>
        <v>0</v>
      </c>
      <c r="AC244" s="62">
        <f t="shared" ca="1" si="87"/>
        <v>0</v>
      </c>
      <c r="AD244" s="73"/>
      <c r="AE244" s="74"/>
    </row>
    <row r="245" spans="1:31" ht="12" customHeight="1">
      <c r="A245" s="65">
        <f t="shared" si="81"/>
        <v>44409</v>
      </c>
      <c r="B245" s="66">
        <f>'Inputs-Summary'!$B$7</f>
        <v>3017157.2166295233</v>
      </c>
      <c r="C245" s="75"/>
      <c r="D245" s="67">
        <f t="shared" si="72"/>
        <v>3017157.2166295233</v>
      </c>
      <c r="E245" s="56">
        <f t="shared" si="73"/>
        <v>0</v>
      </c>
      <c r="F245" s="56">
        <f t="shared" ca="1" si="74"/>
        <v>0</v>
      </c>
      <c r="G245" s="68">
        <f>VLOOKUP($A245,[0]!Table,MATCH(G$4,[0]!Curves,0))</f>
        <v>4.8790000000000004</v>
      </c>
      <c r="H245" s="69">
        <f t="shared" si="88"/>
        <v>4.8790000000000004</v>
      </c>
      <c r="I245" s="68">
        <f>'Inputs-Summary'!$B$16</f>
        <v>1.85</v>
      </c>
      <c r="J245" s="68">
        <f>VLOOKUP($A245,[0]!Table,MATCH(J$4,[0]!Curves,0))</f>
        <v>0</v>
      </c>
      <c r="K245" s="69">
        <f t="shared" si="82"/>
        <v>0</v>
      </c>
      <c r="L245" s="87">
        <f t="shared" si="91"/>
        <v>0</v>
      </c>
      <c r="M245" s="68">
        <f>VLOOKUP($A245,[0]!Table,MATCH(M$4,[0]!Curves,0))</f>
        <v>0</v>
      </c>
      <c r="N245" s="69">
        <f t="shared" si="83"/>
        <v>0</v>
      </c>
      <c r="O245" s="87">
        <f t="shared" si="92"/>
        <v>0</v>
      </c>
      <c r="P245" s="60"/>
      <c r="Q245" s="87">
        <f t="shared" si="84"/>
        <v>4.8790000000000004</v>
      </c>
      <c r="R245" s="87">
        <f t="shared" si="85"/>
        <v>4.8790000000000004</v>
      </c>
      <c r="S245" s="87">
        <f t="shared" si="86"/>
        <v>1.85</v>
      </c>
      <c r="T245" s="70"/>
      <c r="U245" s="22">
        <f t="shared" si="75"/>
        <v>31</v>
      </c>
      <c r="V245" s="71">
        <f t="shared" si="76"/>
        <v>44409</v>
      </c>
      <c r="W245" s="22">
        <f t="shared" ca="1" si="77"/>
        <v>7345</v>
      </c>
      <c r="X245" s="68">
        <f>VLOOKUP($A245,[0]!Table,MATCH(X$4,[0]!Curves,0))</f>
        <v>6.7164130532459107E-2</v>
      </c>
      <c r="Y245" s="72">
        <f t="shared" ca="1" si="78"/>
        <v>0.26488627551855842</v>
      </c>
      <c r="Z245" s="22">
        <f t="shared" si="79"/>
        <v>0</v>
      </c>
      <c r="AA245" s="22">
        <f t="shared" si="80"/>
        <v>0</v>
      </c>
      <c r="AC245" s="62">
        <f t="shared" ca="1" si="87"/>
        <v>0</v>
      </c>
      <c r="AD245" s="73"/>
      <c r="AE245" s="74"/>
    </row>
    <row r="246" spans="1:31" ht="12" customHeight="1">
      <c r="A246" s="65">
        <f t="shared" si="81"/>
        <v>44440</v>
      </c>
      <c r="B246" s="66">
        <f>'Inputs-Summary'!$B$7</f>
        <v>3017157.2166295233</v>
      </c>
      <c r="C246" s="75"/>
      <c r="D246" s="67">
        <f t="shared" si="72"/>
        <v>3017157.2166295233</v>
      </c>
      <c r="E246" s="56">
        <f t="shared" si="73"/>
        <v>0</v>
      </c>
      <c r="F246" s="56">
        <f t="shared" ca="1" si="74"/>
        <v>0</v>
      </c>
      <c r="G246" s="68">
        <f>VLOOKUP($A246,[0]!Table,MATCH(G$4,[0]!Curves,0))</f>
        <v>4.8929999999999998</v>
      </c>
      <c r="H246" s="69">
        <f t="shared" si="88"/>
        <v>4.8929999999999998</v>
      </c>
      <c r="I246" s="68">
        <f>'Inputs-Summary'!$B$16</f>
        <v>1.85</v>
      </c>
      <c r="J246" s="68">
        <f>VLOOKUP($A246,[0]!Table,MATCH(J$4,[0]!Curves,0))</f>
        <v>0</v>
      </c>
      <c r="K246" s="69">
        <f t="shared" si="82"/>
        <v>0</v>
      </c>
      <c r="L246" s="87">
        <f t="shared" si="91"/>
        <v>0</v>
      </c>
      <c r="M246" s="68">
        <f>VLOOKUP($A246,[0]!Table,MATCH(M$4,[0]!Curves,0))</f>
        <v>0</v>
      </c>
      <c r="N246" s="69">
        <f t="shared" si="83"/>
        <v>0</v>
      </c>
      <c r="O246" s="87">
        <f t="shared" si="92"/>
        <v>0</v>
      </c>
      <c r="P246" s="60"/>
      <c r="Q246" s="87">
        <f t="shared" si="84"/>
        <v>4.8929999999999998</v>
      </c>
      <c r="R246" s="87">
        <f t="shared" si="85"/>
        <v>4.8929999999999998</v>
      </c>
      <c r="S246" s="87">
        <f t="shared" si="86"/>
        <v>1.85</v>
      </c>
      <c r="T246" s="70"/>
      <c r="U246" s="22">
        <f t="shared" si="75"/>
        <v>30</v>
      </c>
      <c r="V246" s="71">
        <f t="shared" si="76"/>
        <v>44440</v>
      </c>
      <c r="W246" s="22">
        <f t="shared" ca="1" si="77"/>
        <v>7376</v>
      </c>
      <c r="X246" s="68">
        <f>VLOOKUP($A246,[0]!Table,MATCH(X$4,[0]!Curves,0))</f>
        <v>6.7160947698139406E-2</v>
      </c>
      <c r="Y246" s="72">
        <f t="shared" ca="1" si="78"/>
        <v>0.26342164243679522</v>
      </c>
      <c r="Z246" s="22">
        <f t="shared" si="79"/>
        <v>0</v>
      </c>
      <c r="AA246" s="22">
        <f t="shared" si="80"/>
        <v>0</v>
      </c>
      <c r="AC246" s="62">
        <f t="shared" ca="1" si="87"/>
        <v>0</v>
      </c>
      <c r="AD246" s="73"/>
      <c r="AE246" s="74"/>
    </row>
    <row r="247" spans="1:31" ht="12" customHeight="1">
      <c r="A247" s="65">
        <f t="shared" si="81"/>
        <v>44470</v>
      </c>
      <c r="B247" s="66">
        <f>'Inputs-Summary'!$B$7</f>
        <v>3017157.2166295233</v>
      </c>
      <c r="C247" s="75"/>
      <c r="D247" s="67">
        <f t="shared" si="72"/>
        <v>3017157.2166295233</v>
      </c>
      <c r="E247" s="56">
        <f t="shared" si="73"/>
        <v>0</v>
      </c>
      <c r="F247" s="56">
        <f t="shared" ca="1" si="74"/>
        <v>0</v>
      </c>
      <c r="G247" s="68">
        <f>VLOOKUP($A247,[0]!Table,MATCH(G$4,[0]!Curves,0))</f>
        <v>4.9210000000000003</v>
      </c>
      <c r="H247" s="69">
        <f t="shared" si="88"/>
        <v>4.9210000000000003</v>
      </c>
      <c r="I247" s="68">
        <f>'Inputs-Summary'!$B$16</f>
        <v>1.85</v>
      </c>
      <c r="J247" s="68">
        <f>VLOOKUP($A247,[0]!Table,MATCH(J$4,[0]!Curves,0))</f>
        <v>0</v>
      </c>
      <c r="K247" s="69">
        <f t="shared" si="82"/>
        <v>0</v>
      </c>
      <c r="L247" s="87">
        <f t="shared" si="91"/>
        <v>0</v>
      </c>
      <c r="M247" s="68">
        <f>VLOOKUP($A247,[0]!Table,MATCH(M$4,[0]!Curves,0))</f>
        <v>0</v>
      </c>
      <c r="N247" s="69">
        <f t="shared" si="83"/>
        <v>0</v>
      </c>
      <c r="O247" s="87">
        <f t="shared" si="92"/>
        <v>0</v>
      </c>
      <c r="P247" s="60"/>
      <c r="Q247" s="87">
        <f t="shared" si="84"/>
        <v>4.9210000000000003</v>
      </c>
      <c r="R247" s="87">
        <f t="shared" si="85"/>
        <v>4.9210000000000003</v>
      </c>
      <c r="S247" s="87">
        <f t="shared" si="86"/>
        <v>1.85</v>
      </c>
      <c r="T247" s="70"/>
      <c r="U247" s="22">
        <f t="shared" si="75"/>
        <v>31</v>
      </c>
      <c r="V247" s="71">
        <f t="shared" si="76"/>
        <v>44470</v>
      </c>
      <c r="W247" s="22">
        <f t="shared" ca="1" si="77"/>
        <v>7406</v>
      </c>
      <c r="X247" s="68">
        <f>VLOOKUP($A247,[0]!Table,MATCH(X$4,[0]!Curves,0))</f>
        <v>6.7157867535897697E-2</v>
      </c>
      <c r="Y247" s="72">
        <f t="shared" ca="1" si="78"/>
        <v>0.26201209720787993</v>
      </c>
      <c r="Z247" s="22">
        <f t="shared" si="79"/>
        <v>0</v>
      </c>
      <c r="AA247" s="22">
        <f t="shared" si="80"/>
        <v>0</v>
      </c>
      <c r="AC247" s="62">
        <f t="shared" ca="1" si="87"/>
        <v>0</v>
      </c>
      <c r="AD247" s="73"/>
      <c r="AE247" s="74"/>
    </row>
    <row r="248" spans="1:31" ht="12" customHeight="1">
      <c r="A248" s="65">
        <f t="shared" si="81"/>
        <v>44501</v>
      </c>
      <c r="B248" s="66">
        <f>'Inputs-Summary'!$B$7</f>
        <v>3017157.2166295233</v>
      </c>
      <c r="C248" s="75"/>
      <c r="D248" s="67">
        <f t="shared" si="72"/>
        <v>3017157.2166295233</v>
      </c>
      <c r="E248" s="56">
        <f t="shared" si="73"/>
        <v>0</v>
      </c>
      <c r="F248" s="56">
        <f t="shared" ca="1" si="74"/>
        <v>0</v>
      </c>
      <c r="G248" s="68">
        <f>VLOOKUP($A248,[0]!Table,MATCH(G$4,[0]!Curves,0))</f>
        <v>5.056</v>
      </c>
      <c r="H248" s="69">
        <f t="shared" si="88"/>
        <v>5.056</v>
      </c>
      <c r="I248" s="68">
        <f>'Inputs-Summary'!$B$16</f>
        <v>1.85</v>
      </c>
      <c r="J248" s="68">
        <f>VLOOKUP($A248,[0]!Table,MATCH(J$4,[0]!Curves,0))</f>
        <v>0</v>
      </c>
      <c r="K248" s="69">
        <f t="shared" si="82"/>
        <v>0</v>
      </c>
      <c r="L248" s="87">
        <f t="shared" si="91"/>
        <v>0</v>
      </c>
      <c r="M248" s="68">
        <f>VLOOKUP($A248,[0]!Table,MATCH(M$4,[0]!Curves,0))</f>
        <v>0</v>
      </c>
      <c r="N248" s="69">
        <f t="shared" si="83"/>
        <v>0</v>
      </c>
      <c r="O248" s="87">
        <f t="shared" si="92"/>
        <v>0</v>
      </c>
      <c r="P248" s="60"/>
      <c r="Q248" s="87">
        <f t="shared" si="84"/>
        <v>5.056</v>
      </c>
      <c r="R248" s="87">
        <f t="shared" si="85"/>
        <v>5.056</v>
      </c>
      <c r="S248" s="87">
        <f t="shared" si="86"/>
        <v>1.85</v>
      </c>
      <c r="T248" s="70"/>
      <c r="U248" s="22">
        <f t="shared" si="75"/>
        <v>30</v>
      </c>
      <c r="V248" s="71">
        <f t="shared" si="76"/>
        <v>44501</v>
      </c>
      <c r="W248" s="22">
        <f t="shared" ca="1" si="77"/>
        <v>7437</v>
      </c>
      <c r="X248" s="68">
        <f>VLOOKUP($A248,[0]!Table,MATCH(X$4,[0]!Curves,0))</f>
        <v>6.7154684701584699E-2</v>
      </c>
      <c r="Y248" s="72">
        <f t="shared" ca="1" si="78"/>
        <v>0.26056362435255759</v>
      </c>
      <c r="Z248" s="22">
        <f t="shared" si="79"/>
        <v>0</v>
      </c>
      <c r="AA248" s="22">
        <f t="shared" si="80"/>
        <v>0</v>
      </c>
      <c r="AC248" s="62">
        <f t="shared" ca="1" si="87"/>
        <v>0</v>
      </c>
      <c r="AD248" s="73"/>
      <c r="AE248" s="74"/>
    </row>
    <row r="249" spans="1:31" ht="12" customHeight="1">
      <c r="A249" s="65">
        <f t="shared" si="81"/>
        <v>44531</v>
      </c>
      <c r="B249" s="66">
        <f>'Inputs-Summary'!$B$7</f>
        <v>3017157.2166295233</v>
      </c>
      <c r="C249" s="75"/>
      <c r="D249" s="67">
        <f t="shared" si="72"/>
        <v>3017157.2166295233</v>
      </c>
      <c r="E249" s="56">
        <f t="shared" si="73"/>
        <v>0</v>
      </c>
      <c r="F249" s="56">
        <f t="shared" ca="1" si="74"/>
        <v>0</v>
      </c>
      <c r="G249" s="68">
        <f>VLOOKUP($A249,[0]!Table,MATCH(G$4,[0]!Curves,0))</f>
        <v>5.1909999999999998</v>
      </c>
      <c r="H249" s="69">
        <f t="shared" si="88"/>
        <v>5.1909999999999998</v>
      </c>
      <c r="I249" s="68">
        <f>'Inputs-Summary'!$B$16</f>
        <v>1.85</v>
      </c>
      <c r="J249" s="68">
        <f>VLOOKUP($A249,[0]!Table,MATCH(J$4,[0]!Curves,0))</f>
        <v>0</v>
      </c>
      <c r="K249" s="69">
        <f t="shared" si="82"/>
        <v>0</v>
      </c>
      <c r="L249" s="87">
        <f t="shared" si="91"/>
        <v>0</v>
      </c>
      <c r="M249" s="68">
        <f>VLOOKUP($A249,[0]!Table,MATCH(M$4,[0]!Curves,0))</f>
        <v>0</v>
      </c>
      <c r="N249" s="69">
        <f t="shared" si="83"/>
        <v>0</v>
      </c>
      <c r="O249" s="87">
        <f t="shared" si="92"/>
        <v>0</v>
      </c>
      <c r="P249" s="60"/>
      <c r="Q249" s="87">
        <f t="shared" si="84"/>
        <v>5.1909999999999998</v>
      </c>
      <c r="R249" s="87">
        <f t="shared" si="85"/>
        <v>5.1909999999999998</v>
      </c>
      <c r="S249" s="87">
        <f t="shared" si="86"/>
        <v>1.85</v>
      </c>
      <c r="T249" s="70"/>
      <c r="U249" s="22">
        <f t="shared" si="75"/>
        <v>31</v>
      </c>
      <c r="V249" s="71">
        <f t="shared" si="76"/>
        <v>44531</v>
      </c>
      <c r="W249" s="22">
        <f t="shared" ca="1" si="77"/>
        <v>7467</v>
      </c>
      <c r="X249" s="68">
        <f>VLOOKUP($A249,[0]!Table,MATCH(X$4,[0]!Curves,0))</f>
        <v>6.7151604539349596E-2</v>
      </c>
      <c r="Y249" s="72">
        <f t="shared" ca="1" si="78"/>
        <v>0.25916963014440986</v>
      </c>
      <c r="Z249" s="22">
        <f t="shared" si="79"/>
        <v>0</v>
      </c>
      <c r="AA249" s="22">
        <f t="shared" si="80"/>
        <v>0</v>
      </c>
      <c r="AC249" s="62">
        <f t="shared" ca="1" si="87"/>
        <v>0</v>
      </c>
      <c r="AD249" s="73"/>
      <c r="AE249" s="74"/>
    </row>
    <row r="250" spans="1:31" ht="12" customHeight="1">
      <c r="A250" s="65">
        <f t="shared" si="81"/>
        <v>44562</v>
      </c>
      <c r="B250" s="66">
        <f>'Inputs-Summary'!$B$7</f>
        <v>3017157.2166295233</v>
      </c>
      <c r="C250" s="75"/>
      <c r="D250" s="67">
        <f t="shared" si="72"/>
        <v>3017157.2166295233</v>
      </c>
      <c r="E250" s="56">
        <f t="shared" si="73"/>
        <v>0</v>
      </c>
      <c r="F250" s="56">
        <f t="shared" ca="1" si="74"/>
        <v>0</v>
      </c>
      <c r="G250" s="68">
        <f>VLOOKUP($A250,[0]!Table,MATCH(G$4,[0]!Curves,0))</f>
        <v>5.306</v>
      </c>
      <c r="H250" s="69">
        <f t="shared" si="88"/>
        <v>5.306</v>
      </c>
      <c r="I250" s="68">
        <f>'Inputs-Summary'!$B$16</f>
        <v>1.85</v>
      </c>
      <c r="J250" s="68">
        <f>VLOOKUP($A250,[0]!Table,MATCH(J$4,[0]!Curves,0))</f>
        <v>0</v>
      </c>
      <c r="K250" s="69">
        <f t="shared" si="82"/>
        <v>0</v>
      </c>
      <c r="L250" s="87">
        <f t="shared" ref="L250:L269" si="93">K250</f>
        <v>0</v>
      </c>
      <c r="M250" s="68">
        <f>VLOOKUP($A250,[0]!Table,MATCH(M$4,[0]!Curves,0))</f>
        <v>0</v>
      </c>
      <c r="N250" s="69">
        <f t="shared" si="83"/>
        <v>0</v>
      </c>
      <c r="O250" s="87">
        <f t="shared" ref="O250:O269" si="94">N250</f>
        <v>0</v>
      </c>
      <c r="P250" s="60"/>
      <c r="Q250" s="87">
        <f t="shared" si="84"/>
        <v>5.306</v>
      </c>
      <c r="R250" s="87">
        <f t="shared" si="85"/>
        <v>5.306</v>
      </c>
      <c r="S250" s="87">
        <f t="shared" si="86"/>
        <v>1.85</v>
      </c>
      <c r="T250" s="70"/>
      <c r="U250" s="22">
        <f t="shared" si="75"/>
        <v>31</v>
      </c>
      <c r="V250" s="71">
        <f t="shared" si="76"/>
        <v>44562</v>
      </c>
      <c r="W250" s="22">
        <f t="shared" ca="1" si="77"/>
        <v>7498</v>
      </c>
      <c r="X250" s="68">
        <f>VLOOKUP($A250,[0]!Table,MATCH(X$4,[0]!Curves,0))</f>
        <v>6.7148421705042899E-2</v>
      </c>
      <c r="Y250" s="72">
        <f t="shared" ca="1" si="78"/>
        <v>0.25773713636015166</v>
      </c>
      <c r="Z250" s="22">
        <f t="shared" si="79"/>
        <v>0</v>
      </c>
      <c r="AA250" s="22">
        <f t="shared" si="80"/>
        <v>0</v>
      </c>
      <c r="AC250" s="62">
        <f t="shared" ca="1" si="87"/>
        <v>0</v>
      </c>
      <c r="AD250" s="73"/>
      <c r="AE250" s="74"/>
    </row>
    <row r="251" spans="1:31" ht="12" customHeight="1">
      <c r="A251" s="65">
        <f t="shared" si="81"/>
        <v>44593</v>
      </c>
      <c r="B251" s="66">
        <f>'Inputs-Summary'!$B$7</f>
        <v>3017157.2166295233</v>
      </c>
      <c r="C251" s="75"/>
      <c r="D251" s="67">
        <f t="shared" si="72"/>
        <v>3017157.2166295233</v>
      </c>
      <c r="E251" s="56">
        <f t="shared" si="73"/>
        <v>0</v>
      </c>
      <c r="F251" s="56">
        <f t="shared" ca="1" si="74"/>
        <v>0</v>
      </c>
      <c r="G251" s="68">
        <f>VLOOKUP($A251,[0]!Table,MATCH(G$4,[0]!Curves,0))</f>
        <v>5.1880000000000006</v>
      </c>
      <c r="H251" s="69">
        <f t="shared" si="88"/>
        <v>5.1880000000000006</v>
      </c>
      <c r="I251" s="68">
        <f>'Inputs-Summary'!$B$16</f>
        <v>1.85</v>
      </c>
      <c r="J251" s="68">
        <f>VLOOKUP($A251,[0]!Table,MATCH(J$4,[0]!Curves,0))</f>
        <v>0</v>
      </c>
      <c r="K251" s="69">
        <f t="shared" si="82"/>
        <v>0</v>
      </c>
      <c r="L251" s="87">
        <f t="shared" si="93"/>
        <v>0</v>
      </c>
      <c r="M251" s="68">
        <f>VLOOKUP($A251,[0]!Table,MATCH(M$4,[0]!Curves,0))</f>
        <v>0</v>
      </c>
      <c r="N251" s="69">
        <f t="shared" si="83"/>
        <v>0</v>
      </c>
      <c r="O251" s="87">
        <f t="shared" si="94"/>
        <v>0</v>
      </c>
      <c r="P251" s="60"/>
      <c r="Q251" s="87">
        <f t="shared" si="84"/>
        <v>5.1880000000000006</v>
      </c>
      <c r="R251" s="87">
        <f t="shared" si="85"/>
        <v>5.1880000000000006</v>
      </c>
      <c r="S251" s="87">
        <f t="shared" si="86"/>
        <v>1.85</v>
      </c>
      <c r="T251" s="70"/>
      <c r="U251" s="22">
        <f t="shared" si="75"/>
        <v>28</v>
      </c>
      <c r="V251" s="71">
        <f t="shared" si="76"/>
        <v>44593</v>
      </c>
      <c r="W251" s="22">
        <f t="shared" ca="1" si="77"/>
        <v>7529</v>
      </c>
      <c r="X251" s="68">
        <f>VLOOKUP($A251,[0]!Table,MATCH(X$4,[0]!Curves,0))</f>
        <v>6.7145238870740101E-2</v>
      </c>
      <c r="Y251" s="72">
        <f t="shared" ca="1" si="78"/>
        <v>0.25631269432469206</v>
      </c>
      <c r="Z251" s="22">
        <f t="shared" si="79"/>
        <v>0</v>
      </c>
      <c r="AA251" s="22">
        <f t="shared" si="80"/>
        <v>0</v>
      </c>
      <c r="AC251" s="62">
        <f t="shared" ca="1" si="87"/>
        <v>0</v>
      </c>
      <c r="AD251" s="73"/>
      <c r="AE251" s="74"/>
    </row>
    <row r="252" spans="1:31" ht="12" customHeight="1">
      <c r="A252" s="65">
        <f t="shared" si="81"/>
        <v>44621</v>
      </c>
      <c r="B252" s="66">
        <f>'Inputs-Summary'!$B$7</f>
        <v>3017157.2166295233</v>
      </c>
      <c r="C252" s="75"/>
      <c r="D252" s="67">
        <f t="shared" si="72"/>
        <v>3017157.2166295233</v>
      </c>
      <c r="E252" s="56">
        <f t="shared" si="73"/>
        <v>0</v>
      </c>
      <c r="F252" s="56">
        <f t="shared" ca="1" si="74"/>
        <v>0</v>
      </c>
      <c r="G252" s="68">
        <f>VLOOKUP($A252,[0]!Table,MATCH(G$4,[0]!Curves,0))</f>
        <v>5.0549999999999997</v>
      </c>
      <c r="H252" s="69">
        <f t="shared" si="88"/>
        <v>5.0549999999999997</v>
      </c>
      <c r="I252" s="68">
        <f>'Inputs-Summary'!$B$16</f>
        <v>1.85</v>
      </c>
      <c r="J252" s="68">
        <f>VLOOKUP($A252,[0]!Table,MATCH(J$4,[0]!Curves,0))</f>
        <v>0</v>
      </c>
      <c r="K252" s="69">
        <f t="shared" si="82"/>
        <v>0</v>
      </c>
      <c r="L252" s="87">
        <f t="shared" si="93"/>
        <v>0</v>
      </c>
      <c r="M252" s="68">
        <f>VLOOKUP($A252,[0]!Table,MATCH(M$4,[0]!Curves,0))</f>
        <v>0</v>
      </c>
      <c r="N252" s="69">
        <f t="shared" si="83"/>
        <v>0</v>
      </c>
      <c r="O252" s="87">
        <f t="shared" si="94"/>
        <v>0</v>
      </c>
      <c r="P252" s="60"/>
      <c r="Q252" s="87">
        <f t="shared" si="84"/>
        <v>5.0549999999999997</v>
      </c>
      <c r="R252" s="87">
        <f t="shared" si="85"/>
        <v>5.0549999999999997</v>
      </c>
      <c r="S252" s="87">
        <f t="shared" si="86"/>
        <v>1.85</v>
      </c>
      <c r="T252" s="70"/>
      <c r="U252" s="22">
        <f t="shared" si="75"/>
        <v>31</v>
      </c>
      <c r="V252" s="71">
        <f t="shared" si="76"/>
        <v>44621</v>
      </c>
      <c r="W252" s="22">
        <f t="shared" ca="1" si="77"/>
        <v>7557</v>
      </c>
      <c r="X252" s="68">
        <f>VLOOKUP($A252,[0]!Table,MATCH(X$4,[0]!Curves,0))</f>
        <v>6.7142364052662704E-2</v>
      </c>
      <c r="Y252" s="72">
        <f t="shared" ca="1" si="78"/>
        <v>0.25503298391300716</v>
      </c>
      <c r="Z252" s="22">
        <f t="shared" si="79"/>
        <v>0</v>
      </c>
      <c r="AA252" s="22">
        <f t="shared" si="80"/>
        <v>0</v>
      </c>
      <c r="AC252" s="62">
        <f t="shared" ca="1" si="87"/>
        <v>0</v>
      </c>
      <c r="AD252" s="73"/>
      <c r="AE252" s="74"/>
    </row>
    <row r="253" spans="1:31" ht="12" customHeight="1">
      <c r="A253" s="65">
        <f t="shared" si="81"/>
        <v>44652</v>
      </c>
      <c r="B253" s="66">
        <f>'Inputs-Summary'!$B$7</f>
        <v>3017157.2166295233</v>
      </c>
      <c r="C253" s="75"/>
      <c r="D253" s="67">
        <f t="shared" si="72"/>
        <v>3017157.2166295233</v>
      </c>
      <c r="E253" s="56">
        <f t="shared" si="73"/>
        <v>0</v>
      </c>
      <c r="F253" s="56">
        <f t="shared" ca="1" si="74"/>
        <v>0</v>
      </c>
      <c r="G253" s="68">
        <f>VLOOKUP($A253,[0]!Table,MATCH(G$4,[0]!Curves,0))</f>
        <v>4.84</v>
      </c>
      <c r="H253" s="69">
        <f t="shared" si="88"/>
        <v>4.84</v>
      </c>
      <c r="I253" s="68">
        <f>'Inputs-Summary'!$B$16</f>
        <v>1.85</v>
      </c>
      <c r="J253" s="68">
        <f>VLOOKUP($A253,[0]!Table,MATCH(J$4,[0]!Curves,0))</f>
        <v>0</v>
      </c>
      <c r="K253" s="69">
        <f t="shared" si="82"/>
        <v>0</v>
      </c>
      <c r="L253" s="87">
        <f t="shared" si="93"/>
        <v>0</v>
      </c>
      <c r="M253" s="68">
        <f>VLOOKUP($A253,[0]!Table,MATCH(M$4,[0]!Curves,0))</f>
        <v>0</v>
      </c>
      <c r="N253" s="69">
        <f t="shared" si="83"/>
        <v>0</v>
      </c>
      <c r="O253" s="87">
        <f t="shared" si="94"/>
        <v>0</v>
      </c>
      <c r="P253" s="60"/>
      <c r="Q253" s="87">
        <f t="shared" si="84"/>
        <v>4.84</v>
      </c>
      <c r="R253" s="87">
        <f t="shared" si="85"/>
        <v>4.84</v>
      </c>
      <c r="S253" s="87">
        <f t="shared" si="86"/>
        <v>1.85</v>
      </c>
      <c r="T253" s="70"/>
      <c r="U253" s="22">
        <f t="shared" si="75"/>
        <v>30</v>
      </c>
      <c r="V253" s="71">
        <f t="shared" si="76"/>
        <v>44652</v>
      </c>
      <c r="W253" s="22">
        <f t="shared" ca="1" si="77"/>
        <v>7588</v>
      </c>
      <c r="X253" s="68">
        <f>VLOOKUP($A253,[0]!Table,MATCH(X$4,[0]!Curves,0))</f>
        <v>6.7139181218366206E-2</v>
      </c>
      <c r="Y253" s="72">
        <f t="shared" ca="1" si="78"/>
        <v>0.25362373935102012</v>
      </c>
      <c r="Z253" s="22">
        <f t="shared" si="79"/>
        <v>0</v>
      </c>
      <c r="AA253" s="22">
        <f t="shared" si="80"/>
        <v>0</v>
      </c>
      <c r="AC253" s="62">
        <f t="shared" ca="1" si="87"/>
        <v>0</v>
      </c>
      <c r="AD253" s="73"/>
      <c r="AE253" s="74"/>
    </row>
    <row r="254" spans="1:31" ht="12" customHeight="1">
      <c r="A254" s="65">
        <f t="shared" si="81"/>
        <v>44682</v>
      </c>
      <c r="B254" s="66">
        <f>'Inputs-Summary'!$B$7</f>
        <v>3017157.2166295233</v>
      </c>
      <c r="C254" s="75"/>
      <c r="D254" s="67">
        <f t="shared" si="72"/>
        <v>3017157.2166295233</v>
      </c>
      <c r="E254" s="56">
        <f t="shared" si="73"/>
        <v>0</v>
      </c>
      <c r="F254" s="56">
        <f t="shared" ca="1" si="74"/>
        <v>0</v>
      </c>
      <c r="G254" s="68">
        <f>VLOOKUP($A254,[0]!Table,MATCH(G$4,[0]!Curves,0))</f>
        <v>4.83</v>
      </c>
      <c r="H254" s="69">
        <f t="shared" si="88"/>
        <v>4.83</v>
      </c>
      <c r="I254" s="68">
        <f>'Inputs-Summary'!$B$16</f>
        <v>1.85</v>
      </c>
      <c r="J254" s="68">
        <f>VLOOKUP($A254,[0]!Table,MATCH(J$4,[0]!Curves,0))</f>
        <v>0</v>
      </c>
      <c r="K254" s="69">
        <f t="shared" si="82"/>
        <v>0</v>
      </c>
      <c r="L254" s="87">
        <f t="shared" si="93"/>
        <v>0</v>
      </c>
      <c r="M254" s="68">
        <f>VLOOKUP($A254,[0]!Table,MATCH(M$4,[0]!Curves,0))</f>
        <v>0</v>
      </c>
      <c r="N254" s="69">
        <f t="shared" si="83"/>
        <v>0</v>
      </c>
      <c r="O254" s="87">
        <f t="shared" si="94"/>
        <v>0</v>
      </c>
      <c r="P254" s="60"/>
      <c r="Q254" s="87">
        <f t="shared" si="84"/>
        <v>4.83</v>
      </c>
      <c r="R254" s="87">
        <f t="shared" si="85"/>
        <v>4.83</v>
      </c>
      <c r="S254" s="87">
        <f t="shared" si="86"/>
        <v>1.85</v>
      </c>
      <c r="T254" s="70"/>
      <c r="U254" s="22">
        <f t="shared" si="75"/>
        <v>31</v>
      </c>
      <c r="V254" s="71">
        <f t="shared" si="76"/>
        <v>44682</v>
      </c>
      <c r="W254" s="22">
        <f t="shared" ca="1" si="77"/>
        <v>7618</v>
      </c>
      <c r="X254" s="68">
        <f>VLOOKUP($A254,[0]!Table,MATCH(X$4,[0]!Curves,0))</f>
        <v>6.7136101056146605E-2</v>
      </c>
      <c r="Y254" s="72">
        <f t="shared" ca="1" si="78"/>
        <v>0.2522674946782037</v>
      </c>
      <c r="Z254" s="22">
        <f t="shared" si="79"/>
        <v>0</v>
      </c>
      <c r="AA254" s="22">
        <f t="shared" si="80"/>
        <v>0</v>
      </c>
      <c r="AC254" s="62">
        <f t="shared" ca="1" si="87"/>
        <v>0</v>
      </c>
      <c r="AD254" s="73"/>
      <c r="AE254" s="74"/>
    </row>
    <row r="255" spans="1:31" ht="12" customHeight="1">
      <c r="A255" s="65">
        <f t="shared" si="81"/>
        <v>44713</v>
      </c>
      <c r="B255" s="66">
        <f>'Inputs-Summary'!$B$7</f>
        <v>3017157.2166295233</v>
      </c>
      <c r="C255" s="75"/>
      <c r="D255" s="67">
        <f t="shared" si="72"/>
        <v>3017157.2166295233</v>
      </c>
      <c r="E255" s="56">
        <f t="shared" si="73"/>
        <v>0</v>
      </c>
      <c r="F255" s="56">
        <f t="shared" ca="1" si="74"/>
        <v>0</v>
      </c>
      <c r="G255" s="68">
        <f>VLOOKUP($A255,[0]!Table,MATCH(G$4,[0]!Curves,0))</f>
        <v>4.8660000000000005</v>
      </c>
      <c r="H255" s="69">
        <f t="shared" si="88"/>
        <v>4.8660000000000005</v>
      </c>
      <c r="I255" s="68">
        <f>'Inputs-Summary'!$B$16</f>
        <v>1.85</v>
      </c>
      <c r="J255" s="68">
        <f>VLOOKUP($A255,[0]!Table,MATCH(J$4,[0]!Curves,0))</f>
        <v>0</v>
      </c>
      <c r="K255" s="69">
        <f t="shared" si="82"/>
        <v>0</v>
      </c>
      <c r="L255" s="87">
        <f t="shared" si="93"/>
        <v>0</v>
      </c>
      <c r="M255" s="68">
        <f>VLOOKUP($A255,[0]!Table,MATCH(M$4,[0]!Curves,0))</f>
        <v>0</v>
      </c>
      <c r="N255" s="69">
        <f t="shared" si="83"/>
        <v>0</v>
      </c>
      <c r="O255" s="87">
        <f t="shared" si="94"/>
        <v>0</v>
      </c>
      <c r="P255" s="60"/>
      <c r="Q255" s="87">
        <f t="shared" si="84"/>
        <v>4.8660000000000005</v>
      </c>
      <c r="R255" s="87">
        <f t="shared" si="85"/>
        <v>4.8660000000000005</v>
      </c>
      <c r="S255" s="87">
        <f t="shared" si="86"/>
        <v>1.85</v>
      </c>
      <c r="T255" s="70"/>
      <c r="U255" s="22">
        <f t="shared" si="75"/>
        <v>30</v>
      </c>
      <c r="V255" s="71">
        <f t="shared" si="76"/>
        <v>44713</v>
      </c>
      <c r="W255" s="22">
        <f t="shared" ca="1" si="77"/>
        <v>7649</v>
      </c>
      <c r="X255" s="68">
        <f>VLOOKUP($A255,[0]!Table,MATCH(X$4,[0]!Curves,0))</f>
        <v>6.7132918221856699E-2</v>
      </c>
      <c r="Y255" s="72">
        <f t="shared" ca="1" si="78"/>
        <v>0.25087378957151502</v>
      </c>
      <c r="Z255" s="22">
        <f t="shared" si="79"/>
        <v>0</v>
      </c>
      <c r="AA255" s="22">
        <f t="shared" si="80"/>
        <v>0</v>
      </c>
      <c r="AC255" s="62">
        <f t="shared" ca="1" si="87"/>
        <v>0</v>
      </c>
      <c r="AD255" s="73"/>
      <c r="AE255" s="74"/>
    </row>
    <row r="256" spans="1:31" ht="12" customHeight="1">
      <c r="A256" s="65">
        <f t="shared" si="81"/>
        <v>44743</v>
      </c>
      <c r="B256" s="66">
        <f>'Inputs-Summary'!$B$7</f>
        <v>3017157.2166295233</v>
      </c>
      <c r="C256" s="75"/>
      <c r="D256" s="67">
        <f t="shared" si="72"/>
        <v>3017157.2166295233</v>
      </c>
      <c r="E256" s="56">
        <f t="shared" si="73"/>
        <v>0</v>
      </c>
      <c r="F256" s="56">
        <f t="shared" ca="1" si="74"/>
        <v>0</v>
      </c>
      <c r="G256" s="68">
        <f>VLOOKUP($A256,[0]!Table,MATCH(G$4,[0]!Curves,0))</f>
        <v>4.9110000000000005</v>
      </c>
      <c r="H256" s="69">
        <f t="shared" si="88"/>
        <v>4.9110000000000005</v>
      </c>
      <c r="I256" s="68">
        <f>'Inputs-Summary'!$B$16</f>
        <v>1.85</v>
      </c>
      <c r="J256" s="68">
        <f>VLOOKUP($A256,[0]!Table,MATCH(J$4,[0]!Curves,0))</f>
        <v>0</v>
      </c>
      <c r="K256" s="69">
        <f t="shared" si="82"/>
        <v>0</v>
      </c>
      <c r="L256" s="87">
        <f t="shared" si="93"/>
        <v>0</v>
      </c>
      <c r="M256" s="68">
        <f>VLOOKUP($A256,[0]!Table,MATCH(M$4,[0]!Curves,0))</f>
        <v>0</v>
      </c>
      <c r="N256" s="69">
        <f t="shared" si="83"/>
        <v>0</v>
      </c>
      <c r="O256" s="87">
        <f t="shared" si="94"/>
        <v>0</v>
      </c>
      <c r="P256" s="60"/>
      <c r="Q256" s="87">
        <f t="shared" si="84"/>
        <v>4.9110000000000005</v>
      </c>
      <c r="R256" s="87">
        <f t="shared" si="85"/>
        <v>4.9110000000000005</v>
      </c>
      <c r="S256" s="87">
        <f t="shared" si="86"/>
        <v>1.85</v>
      </c>
      <c r="T256" s="70"/>
      <c r="U256" s="22">
        <f t="shared" si="75"/>
        <v>31</v>
      </c>
      <c r="V256" s="71">
        <f t="shared" si="76"/>
        <v>44743</v>
      </c>
      <c r="W256" s="22">
        <f t="shared" ca="1" si="77"/>
        <v>7679</v>
      </c>
      <c r="X256" s="68">
        <f>VLOOKUP($A256,[0]!Table,MATCH(X$4,[0]!Curves,0))</f>
        <v>6.7129838059643399E-2</v>
      </c>
      <c r="Y256" s="72">
        <f t="shared" ca="1" si="78"/>
        <v>0.24953249860092033</v>
      </c>
      <c r="Z256" s="22">
        <f t="shared" si="79"/>
        <v>0</v>
      </c>
      <c r="AA256" s="22">
        <f t="shared" si="80"/>
        <v>0</v>
      </c>
      <c r="AC256" s="62">
        <f t="shared" ca="1" si="87"/>
        <v>0</v>
      </c>
      <c r="AD256" s="73"/>
      <c r="AE256" s="74"/>
    </row>
    <row r="257" spans="1:31" ht="12" customHeight="1">
      <c r="A257" s="65">
        <f t="shared" si="81"/>
        <v>44774</v>
      </c>
      <c r="B257" s="66">
        <f>'Inputs-Summary'!$B$7</f>
        <v>3017157.2166295233</v>
      </c>
      <c r="C257" s="75"/>
      <c r="D257" s="67">
        <f t="shared" si="72"/>
        <v>3017157.2166295233</v>
      </c>
      <c r="E257" s="56">
        <f t="shared" si="73"/>
        <v>0</v>
      </c>
      <c r="F257" s="56">
        <f t="shared" ca="1" si="74"/>
        <v>0</v>
      </c>
      <c r="G257" s="68">
        <f>VLOOKUP($A257,[0]!Table,MATCH(G$4,[0]!Curves,0))</f>
        <v>4.9590000000000005</v>
      </c>
      <c r="H257" s="69">
        <f t="shared" si="88"/>
        <v>4.9590000000000005</v>
      </c>
      <c r="I257" s="68">
        <f>'Inputs-Summary'!$B$16</f>
        <v>1.85</v>
      </c>
      <c r="J257" s="68">
        <f>VLOOKUP($A257,[0]!Table,MATCH(J$4,[0]!Curves,0))</f>
        <v>0</v>
      </c>
      <c r="K257" s="69">
        <f t="shared" si="82"/>
        <v>0</v>
      </c>
      <c r="L257" s="87">
        <f t="shared" si="93"/>
        <v>0</v>
      </c>
      <c r="M257" s="68">
        <f>VLOOKUP($A257,[0]!Table,MATCH(M$4,[0]!Curves,0))</f>
        <v>0</v>
      </c>
      <c r="N257" s="69">
        <f t="shared" si="83"/>
        <v>0</v>
      </c>
      <c r="O257" s="87">
        <f t="shared" si="94"/>
        <v>0</v>
      </c>
      <c r="P257" s="60"/>
      <c r="Q257" s="87">
        <f t="shared" si="84"/>
        <v>4.9590000000000005</v>
      </c>
      <c r="R257" s="87">
        <f t="shared" si="85"/>
        <v>4.9590000000000005</v>
      </c>
      <c r="S257" s="87">
        <f t="shared" si="86"/>
        <v>1.85</v>
      </c>
      <c r="T257" s="70"/>
      <c r="U257" s="22">
        <f t="shared" si="75"/>
        <v>31</v>
      </c>
      <c r="V257" s="71">
        <f t="shared" si="76"/>
        <v>44774</v>
      </c>
      <c r="W257" s="22">
        <f t="shared" ca="1" si="77"/>
        <v>7710</v>
      </c>
      <c r="X257" s="68">
        <f>VLOOKUP($A257,[0]!Table,MATCH(X$4,[0]!Curves,0))</f>
        <v>6.7126655225360196E-2</v>
      </c>
      <c r="Y257" s="72">
        <f t="shared" ca="1" si="78"/>
        <v>0.24815415885748626</v>
      </c>
      <c r="Z257" s="22">
        <f t="shared" si="79"/>
        <v>0</v>
      </c>
      <c r="AA257" s="22">
        <f t="shared" si="80"/>
        <v>0</v>
      </c>
      <c r="AC257" s="62">
        <f t="shared" ca="1" si="87"/>
        <v>0</v>
      </c>
      <c r="AD257" s="73"/>
      <c r="AE257" s="74"/>
    </row>
    <row r="258" spans="1:31" ht="12" customHeight="1">
      <c r="A258" s="65">
        <f t="shared" si="81"/>
        <v>44805</v>
      </c>
      <c r="B258" s="66">
        <f>'Inputs-Summary'!$B$7</f>
        <v>3017157.2166295233</v>
      </c>
      <c r="C258" s="75"/>
      <c r="D258" s="67">
        <f t="shared" si="72"/>
        <v>3017157.2166295233</v>
      </c>
      <c r="E258" s="56">
        <f t="shared" si="73"/>
        <v>0</v>
      </c>
      <c r="F258" s="56">
        <f t="shared" ca="1" si="74"/>
        <v>0</v>
      </c>
      <c r="G258" s="68">
        <f>VLOOKUP($A258,[0]!Table,MATCH(G$4,[0]!Curves,0))</f>
        <v>4.9729999999999999</v>
      </c>
      <c r="H258" s="69">
        <f t="shared" si="88"/>
        <v>4.9729999999999999</v>
      </c>
      <c r="I258" s="68">
        <f>'Inputs-Summary'!$B$16</f>
        <v>1.85</v>
      </c>
      <c r="J258" s="68">
        <f>VLOOKUP($A258,[0]!Table,MATCH(J$4,[0]!Curves,0))</f>
        <v>0</v>
      </c>
      <c r="K258" s="69">
        <f t="shared" si="82"/>
        <v>0</v>
      </c>
      <c r="L258" s="87">
        <f t="shared" si="93"/>
        <v>0</v>
      </c>
      <c r="M258" s="68">
        <f>VLOOKUP($A258,[0]!Table,MATCH(M$4,[0]!Curves,0))</f>
        <v>0</v>
      </c>
      <c r="N258" s="69">
        <f t="shared" si="83"/>
        <v>0</v>
      </c>
      <c r="O258" s="87">
        <f t="shared" si="94"/>
        <v>0</v>
      </c>
      <c r="P258" s="60"/>
      <c r="Q258" s="87">
        <f t="shared" si="84"/>
        <v>4.9729999999999999</v>
      </c>
      <c r="R258" s="87">
        <f t="shared" si="85"/>
        <v>4.9729999999999999</v>
      </c>
      <c r="S258" s="87">
        <f t="shared" si="86"/>
        <v>1.85</v>
      </c>
      <c r="T258" s="70"/>
      <c r="U258" s="22">
        <f t="shared" si="75"/>
        <v>30</v>
      </c>
      <c r="V258" s="71">
        <f t="shared" si="76"/>
        <v>44805</v>
      </c>
      <c r="W258" s="22">
        <f t="shared" ca="1" si="77"/>
        <v>7741</v>
      </c>
      <c r="X258" s="68">
        <f>VLOOKUP($A258,[0]!Table,MATCH(X$4,[0]!Curves,0))</f>
        <v>6.7123472391080102E-2</v>
      </c>
      <c r="Y258" s="72">
        <f t="shared" ca="1" si="78"/>
        <v>0.24678356165928061</v>
      </c>
      <c r="Z258" s="22">
        <f t="shared" si="79"/>
        <v>0</v>
      </c>
      <c r="AA258" s="22">
        <f t="shared" si="80"/>
        <v>0</v>
      </c>
      <c r="AC258" s="62">
        <f t="shared" ca="1" si="87"/>
        <v>0</v>
      </c>
      <c r="AD258" s="73"/>
      <c r="AE258" s="74"/>
    </row>
    <row r="259" spans="1:31" ht="12" customHeight="1">
      <c r="A259" s="65">
        <f t="shared" si="81"/>
        <v>44835</v>
      </c>
      <c r="B259" s="66">
        <f>'Inputs-Summary'!$B$7</f>
        <v>3017157.2166295233</v>
      </c>
      <c r="C259" s="75"/>
      <c r="D259" s="67">
        <f t="shared" si="72"/>
        <v>3017157.2166295233</v>
      </c>
      <c r="E259" s="56">
        <f t="shared" si="73"/>
        <v>0</v>
      </c>
      <c r="F259" s="56">
        <f t="shared" ca="1" si="74"/>
        <v>0</v>
      </c>
      <c r="G259" s="68">
        <f>VLOOKUP($A259,[0]!Table,MATCH(G$4,[0]!Curves,0))</f>
        <v>5.0010000000000003</v>
      </c>
      <c r="H259" s="69">
        <f t="shared" si="88"/>
        <v>5.0010000000000003</v>
      </c>
      <c r="I259" s="68">
        <f>'Inputs-Summary'!$B$16</f>
        <v>1.85</v>
      </c>
      <c r="J259" s="68">
        <f>VLOOKUP($A259,[0]!Table,MATCH(J$4,[0]!Curves,0))</f>
        <v>0</v>
      </c>
      <c r="K259" s="69">
        <f t="shared" si="82"/>
        <v>0</v>
      </c>
      <c r="L259" s="87">
        <f t="shared" si="93"/>
        <v>0</v>
      </c>
      <c r="M259" s="68">
        <f>VLOOKUP($A259,[0]!Table,MATCH(M$4,[0]!Curves,0))</f>
        <v>0</v>
      </c>
      <c r="N259" s="69">
        <f t="shared" si="83"/>
        <v>0</v>
      </c>
      <c r="O259" s="87">
        <f t="shared" si="94"/>
        <v>0</v>
      </c>
      <c r="P259" s="60"/>
      <c r="Q259" s="87">
        <f t="shared" si="84"/>
        <v>5.0010000000000003</v>
      </c>
      <c r="R259" s="87">
        <f t="shared" si="85"/>
        <v>5.0010000000000003</v>
      </c>
      <c r="S259" s="87">
        <f t="shared" si="86"/>
        <v>1.85</v>
      </c>
      <c r="T259" s="70"/>
      <c r="U259" s="22">
        <f t="shared" si="75"/>
        <v>31</v>
      </c>
      <c r="V259" s="71">
        <f t="shared" si="76"/>
        <v>44835</v>
      </c>
      <c r="W259" s="22">
        <f t="shared" ca="1" si="77"/>
        <v>7771</v>
      </c>
      <c r="X259" s="68">
        <f>VLOOKUP($A259,[0]!Table,MATCH(X$4,[0]!Curves,0))</f>
        <v>6.7120392228876599E-2</v>
      </c>
      <c r="Y259" s="72">
        <f t="shared" ca="1" si="78"/>
        <v>0.24546450758177085</v>
      </c>
      <c r="Z259" s="22">
        <f t="shared" si="79"/>
        <v>0</v>
      </c>
      <c r="AA259" s="22">
        <f t="shared" si="80"/>
        <v>0</v>
      </c>
      <c r="AC259" s="62">
        <f t="shared" ca="1" si="87"/>
        <v>0</v>
      </c>
      <c r="AD259" s="73"/>
      <c r="AE259" s="74"/>
    </row>
    <row r="260" spans="1:31" ht="12" customHeight="1">
      <c r="A260" s="65">
        <f t="shared" si="81"/>
        <v>44866</v>
      </c>
      <c r="B260" s="66">
        <f>'Inputs-Summary'!$B$7</f>
        <v>3017157.2166295233</v>
      </c>
      <c r="C260" s="75"/>
      <c r="D260" s="67">
        <f t="shared" si="72"/>
        <v>3017157.2166295233</v>
      </c>
      <c r="E260" s="56">
        <f t="shared" si="73"/>
        <v>0</v>
      </c>
      <c r="F260" s="56">
        <f t="shared" ca="1" si="74"/>
        <v>0</v>
      </c>
      <c r="G260" s="68">
        <f>VLOOKUP($A260,[0]!Table,MATCH(G$4,[0]!Curves,0))</f>
        <v>5.1360000000000001</v>
      </c>
      <c r="H260" s="69">
        <f t="shared" si="88"/>
        <v>5.1360000000000001</v>
      </c>
      <c r="I260" s="68">
        <f>'Inputs-Summary'!$B$16</f>
        <v>1.85</v>
      </c>
      <c r="J260" s="68">
        <f>VLOOKUP($A260,[0]!Table,MATCH(J$4,[0]!Curves,0))</f>
        <v>0</v>
      </c>
      <c r="K260" s="69">
        <f t="shared" si="82"/>
        <v>0</v>
      </c>
      <c r="L260" s="87">
        <f t="shared" si="93"/>
        <v>0</v>
      </c>
      <c r="M260" s="68">
        <f>VLOOKUP($A260,[0]!Table,MATCH(M$4,[0]!Curves,0))</f>
        <v>0</v>
      </c>
      <c r="N260" s="69">
        <f t="shared" si="83"/>
        <v>0</v>
      </c>
      <c r="O260" s="87">
        <f t="shared" si="94"/>
        <v>0</v>
      </c>
      <c r="P260" s="60"/>
      <c r="Q260" s="87">
        <f t="shared" si="84"/>
        <v>5.1360000000000001</v>
      </c>
      <c r="R260" s="87">
        <f t="shared" si="85"/>
        <v>5.1360000000000001</v>
      </c>
      <c r="S260" s="87">
        <f t="shared" si="86"/>
        <v>1.85</v>
      </c>
      <c r="T260" s="70"/>
      <c r="U260" s="22">
        <f t="shared" si="75"/>
        <v>30</v>
      </c>
      <c r="V260" s="71">
        <f t="shared" si="76"/>
        <v>44866</v>
      </c>
      <c r="W260" s="22">
        <f t="shared" ca="1" si="77"/>
        <v>7802</v>
      </c>
      <c r="X260" s="68">
        <f>VLOOKUP($A260,[0]!Table,MATCH(X$4,[0]!Curves,0))</f>
        <v>6.7117209394603097E-2</v>
      </c>
      <c r="Y260" s="72">
        <f t="shared" ca="1" si="78"/>
        <v>0.24410901691970888</v>
      </c>
      <c r="Z260" s="22">
        <f t="shared" si="79"/>
        <v>0</v>
      </c>
      <c r="AA260" s="22">
        <f t="shared" si="80"/>
        <v>0</v>
      </c>
      <c r="AC260" s="62">
        <f t="shared" ca="1" si="87"/>
        <v>0</v>
      </c>
      <c r="AD260" s="73"/>
      <c r="AE260" s="74"/>
    </row>
    <row r="261" spans="1:31" ht="12" customHeight="1">
      <c r="A261" s="65">
        <f t="shared" si="81"/>
        <v>44896</v>
      </c>
      <c r="B261" s="66">
        <f>'Inputs-Summary'!$B$7</f>
        <v>3017157.2166295233</v>
      </c>
      <c r="C261" s="75"/>
      <c r="D261" s="67">
        <f t="shared" si="72"/>
        <v>3017157.2166295233</v>
      </c>
      <c r="E261" s="56">
        <f t="shared" si="73"/>
        <v>0</v>
      </c>
      <c r="F261" s="56">
        <f t="shared" ca="1" si="74"/>
        <v>0</v>
      </c>
      <c r="G261" s="68">
        <f>VLOOKUP($A261,[0]!Table,MATCH(G$4,[0]!Curves,0))</f>
        <v>5.2709999999999999</v>
      </c>
      <c r="H261" s="69">
        <f t="shared" si="88"/>
        <v>5.2709999999999999</v>
      </c>
      <c r="I261" s="68">
        <f>'Inputs-Summary'!$B$16</f>
        <v>1.85</v>
      </c>
      <c r="J261" s="68">
        <f>VLOOKUP($A261,[0]!Table,MATCH(J$4,[0]!Curves,0))</f>
        <v>0</v>
      </c>
      <c r="K261" s="69">
        <f t="shared" si="82"/>
        <v>0</v>
      </c>
      <c r="L261" s="87">
        <f t="shared" si="93"/>
        <v>0</v>
      </c>
      <c r="M261" s="68">
        <f>VLOOKUP($A261,[0]!Table,MATCH(M$4,[0]!Curves,0))</f>
        <v>0</v>
      </c>
      <c r="N261" s="69">
        <f t="shared" si="83"/>
        <v>0</v>
      </c>
      <c r="O261" s="87">
        <f t="shared" si="94"/>
        <v>0</v>
      </c>
      <c r="P261" s="60"/>
      <c r="Q261" s="87">
        <f t="shared" si="84"/>
        <v>5.2709999999999999</v>
      </c>
      <c r="R261" s="87">
        <f t="shared" si="85"/>
        <v>5.2709999999999999</v>
      </c>
      <c r="S261" s="87">
        <f t="shared" si="86"/>
        <v>1.85</v>
      </c>
      <c r="T261" s="70"/>
      <c r="U261" s="22">
        <f t="shared" si="75"/>
        <v>31</v>
      </c>
      <c r="V261" s="71">
        <f t="shared" si="76"/>
        <v>44896</v>
      </c>
      <c r="W261" s="22">
        <f t="shared" ca="1" si="77"/>
        <v>7832</v>
      </c>
      <c r="X261" s="68">
        <f>VLOOKUP($A261,[0]!Table,MATCH(X$4,[0]!Curves,0))</f>
        <v>6.7114129232405798E-2</v>
      </c>
      <c r="Y261" s="72">
        <f t="shared" ca="1" si="78"/>
        <v>0.24280449997965051</v>
      </c>
      <c r="Z261" s="22">
        <f t="shared" si="79"/>
        <v>0</v>
      </c>
      <c r="AA261" s="22">
        <f t="shared" si="80"/>
        <v>0</v>
      </c>
      <c r="AC261" s="62">
        <f t="shared" ca="1" si="87"/>
        <v>0</v>
      </c>
      <c r="AD261" s="73"/>
      <c r="AE261" s="74"/>
    </row>
    <row r="262" spans="1:31" ht="12" customHeight="1">
      <c r="A262" s="65">
        <f t="shared" si="81"/>
        <v>44927</v>
      </c>
      <c r="B262" s="66">
        <f>'Inputs-Summary'!$B$7</f>
        <v>3017157.2166295233</v>
      </c>
      <c r="C262" s="75"/>
      <c r="D262" s="67">
        <f t="shared" si="72"/>
        <v>3017157.2166295233</v>
      </c>
      <c r="E262" s="56">
        <f t="shared" si="73"/>
        <v>0</v>
      </c>
      <c r="F262" s="56">
        <f t="shared" ca="1" si="74"/>
        <v>0</v>
      </c>
      <c r="G262" s="68">
        <f>VLOOKUP($A262,[0]!Table,MATCH(G$4,[0]!Curves,0))</f>
        <v>5.3860000000000001</v>
      </c>
      <c r="H262" s="69">
        <f t="shared" si="88"/>
        <v>5.3860000000000001</v>
      </c>
      <c r="I262" s="68">
        <f>'Inputs-Summary'!$B$16</f>
        <v>1.85</v>
      </c>
      <c r="J262" s="68">
        <f>VLOOKUP($A262,[0]!Table,MATCH(J$4,[0]!Curves,0))</f>
        <v>0</v>
      </c>
      <c r="K262" s="69">
        <f t="shared" si="82"/>
        <v>0</v>
      </c>
      <c r="L262" s="87">
        <f t="shared" si="93"/>
        <v>0</v>
      </c>
      <c r="M262" s="68">
        <f>VLOOKUP($A262,[0]!Table,MATCH(M$4,[0]!Curves,0))</f>
        <v>0</v>
      </c>
      <c r="N262" s="69">
        <f t="shared" si="83"/>
        <v>0</v>
      </c>
      <c r="O262" s="87">
        <f t="shared" si="94"/>
        <v>0</v>
      </c>
      <c r="P262" s="60"/>
      <c r="Q262" s="87">
        <f t="shared" si="84"/>
        <v>5.3860000000000001</v>
      </c>
      <c r="R262" s="87">
        <f t="shared" si="85"/>
        <v>5.3860000000000001</v>
      </c>
      <c r="S262" s="87">
        <f t="shared" si="86"/>
        <v>1.85</v>
      </c>
      <c r="T262" s="70"/>
      <c r="U262" s="22">
        <f t="shared" si="75"/>
        <v>31</v>
      </c>
      <c r="V262" s="71">
        <f t="shared" si="76"/>
        <v>44927</v>
      </c>
      <c r="W262" s="22">
        <f t="shared" ca="1" si="77"/>
        <v>7863</v>
      </c>
      <c r="X262" s="68">
        <f>VLOOKUP($A262,[0]!Table,MATCH(X$4,[0]!Curves,0))</f>
        <v>6.7110946398138999E-2</v>
      </c>
      <c r="Y262" s="72">
        <f t="shared" ca="1" si="78"/>
        <v>0.24146394668510895</v>
      </c>
      <c r="Z262" s="22">
        <f t="shared" si="79"/>
        <v>0</v>
      </c>
      <c r="AA262" s="22">
        <f t="shared" si="80"/>
        <v>0</v>
      </c>
      <c r="AC262" s="62">
        <f t="shared" ca="1" si="87"/>
        <v>0</v>
      </c>
      <c r="AD262" s="73"/>
      <c r="AE262" s="74"/>
    </row>
    <row r="263" spans="1:31" ht="12" customHeight="1">
      <c r="A263" s="65">
        <f t="shared" si="81"/>
        <v>44958</v>
      </c>
      <c r="B263" s="66">
        <f>'Inputs-Summary'!$B$7</f>
        <v>3017157.2166295233</v>
      </c>
      <c r="C263" s="75"/>
      <c r="D263" s="67">
        <f t="shared" si="72"/>
        <v>3017157.2166295233</v>
      </c>
      <c r="E263" s="56">
        <f t="shared" si="73"/>
        <v>0</v>
      </c>
      <c r="F263" s="56">
        <f t="shared" ca="1" si="74"/>
        <v>0</v>
      </c>
      <c r="G263" s="68">
        <f>VLOOKUP($A263,[0]!Table,MATCH(G$4,[0]!Curves,0))</f>
        <v>5.2680000000000007</v>
      </c>
      <c r="H263" s="69">
        <f t="shared" si="88"/>
        <v>5.2680000000000007</v>
      </c>
      <c r="I263" s="68">
        <f>'Inputs-Summary'!$B$16</f>
        <v>1.85</v>
      </c>
      <c r="J263" s="68">
        <f>VLOOKUP($A263,[0]!Table,MATCH(J$4,[0]!Curves,0))</f>
        <v>0</v>
      </c>
      <c r="K263" s="69">
        <f t="shared" si="82"/>
        <v>0</v>
      </c>
      <c r="L263" s="87">
        <f t="shared" si="93"/>
        <v>0</v>
      </c>
      <c r="M263" s="68">
        <f>VLOOKUP($A263,[0]!Table,MATCH(M$4,[0]!Curves,0))</f>
        <v>0</v>
      </c>
      <c r="N263" s="69">
        <f t="shared" si="83"/>
        <v>0</v>
      </c>
      <c r="O263" s="87">
        <f t="shared" si="94"/>
        <v>0</v>
      </c>
      <c r="P263" s="60"/>
      <c r="Q263" s="87">
        <f t="shared" si="84"/>
        <v>5.2680000000000007</v>
      </c>
      <c r="R263" s="87">
        <f t="shared" si="85"/>
        <v>5.2680000000000007</v>
      </c>
      <c r="S263" s="87">
        <f t="shared" si="86"/>
        <v>1.85</v>
      </c>
      <c r="T263" s="70"/>
      <c r="U263" s="22">
        <f t="shared" si="75"/>
        <v>28</v>
      </c>
      <c r="V263" s="71">
        <f t="shared" si="76"/>
        <v>44958</v>
      </c>
      <c r="W263" s="22">
        <f t="shared" ca="1" si="77"/>
        <v>7894</v>
      </c>
      <c r="X263" s="68">
        <f>VLOOKUP($A263,[0]!Table,MATCH(X$4,[0]!Curves,0))</f>
        <v>6.7107763563875295E-2</v>
      </c>
      <c r="Y263" s="72">
        <f t="shared" ca="1" si="78"/>
        <v>0.24013092029834324</v>
      </c>
      <c r="Z263" s="22">
        <f t="shared" si="79"/>
        <v>0</v>
      </c>
      <c r="AA263" s="22">
        <f t="shared" si="80"/>
        <v>0</v>
      </c>
      <c r="AC263" s="62">
        <f t="shared" ca="1" si="87"/>
        <v>0</v>
      </c>
      <c r="AD263" s="73"/>
      <c r="AE263" s="74"/>
    </row>
    <row r="264" spans="1:31" ht="12" customHeight="1">
      <c r="A264" s="65">
        <f t="shared" si="81"/>
        <v>44986</v>
      </c>
      <c r="B264" s="66">
        <f>'Inputs-Summary'!$B$7</f>
        <v>3017157.2166295233</v>
      </c>
      <c r="C264" s="75"/>
      <c r="D264" s="67">
        <f t="shared" si="72"/>
        <v>3017157.2166295233</v>
      </c>
      <c r="E264" s="56">
        <f t="shared" si="73"/>
        <v>0</v>
      </c>
      <c r="F264" s="56">
        <f t="shared" ca="1" si="74"/>
        <v>0</v>
      </c>
      <c r="G264" s="68">
        <f>VLOOKUP($A264,[0]!Table,MATCH(G$4,[0]!Curves,0))</f>
        <v>5.1349999999999998</v>
      </c>
      <c r="H264" s="69">
        <f t="shared" si="88"/>
        <v>5.1349999999999998</v>
      </c>
      <c r="I264" s="68">
        <f>'Inputs-Summary'!$B$16</f>
        <v>1.85</v>
      </c>
      <c r="J264" s="68">
        <f>VLOOKUP($A264,[0]!Table,MATCH(J$4,[0]!Curves,0))</f>
        <v>0</v>
      </c>
      <c r="K264" s="69">
        <f t="shared" si="82"/>
        <v>0</v>
      </c>
      <c r="L264" s="87">
        <f t="shared" si="93"/>
        <v>0</v>
      </c>
      <c r="M264" s="68">
        <f>VLOOKUP($A264,[0]!Table,MATCH(M$4,[0]!Curves,0))</f>
        <v>0</v>
      </c>
      <c r="N264" s="69">
        <f t="shared" si="83"/>
        <v>0</v>
      </c>
      <c r="O264" s="87">
        <f t="shared" si="94"/>
        <v>0</v>
      </c>
      <c r="P264" s="60"/>
      <c r="Q264" s="87">
        <f t="shared" si="84"/>
        <v>5.1349999999999998</v>
      </c>
      <c r="R264" s="87">
        <f t="shared" si="85"/>
        <v>5.1349999999999998</v>
      </c>
      <c r="S264" s="87">
        <f t="shared" si="86"/>
        <v>1.85</v>
      </c>
      <c r="T264" s="70"/>
      <c r="U264" s="22">
        <f t="shared" si="75"/>
        <v>31</v>
      </c>
      <c r="V264" s="71">
        <f t="shared" si="76"/>
        <v>44986</v>
      </c>
      <c r="W264" s="22">
        <f t="shared" ca="1" si="77"/>
        <v>7922</v>
      </c>
      <c r="X264" s="68">
        <f>VLOOKUP($A264,[0]!Table,MATCH(X$4,[0]!Curves,0))</f>
        <v>6.7104888745833396E-2</v>
      </c>
      <c r="Y264" s="72">
        <f t="shared" ca="1" si="78"/>
        <v>0.23893333027828736</v>
      </c>
      <c r="Z264" s="22">
        <f t="shared" si="79"/>
        <v>0</v>
      </c>
      <c r="AA264" s="22">
        <f t="shared" si="80"/>
        <v>0</v>
      </c>
      <c r="AC264" s="62">
        <f t="shared" ca="1" si="87"/>
        <v>0</v>
      </c>
      <c r="AD264" s="73"/>
      <c r="AE264" s="74"/>
    </row>
    <row r="265" spans="1:31" ht="12" customHeight="1">
      <c r="A265" s="65">
        <f t="shared" si="81"/>
        <v>45017</v>
      </c>
      <c r="B265" s="66">
        <f>'Inputs-Summary'!$B$7</f>
        <v>3017157.2166295233</v>
      </c>
      <c r="C265" s="75"/>
      <c r="D265" s="67">
        <f t="shared" si="72"/>
        <v>3017157.2166295233</v>
      </c>
      <c r="E265" s="56">
        <f t="shared" si="73"/>
        <v>0</v>
      </c>
      <c r="F265" s="56">
        <f t="shared" ca="1" si="74"/>
        <v>0</v>
      </c>
      <c r="G265" s="68">
        <f>VLOOKUP($A265,[0]!Table,MATCH(G$4,[0]!Curves,0))</f>
        <v>4.92</v>
      </c>
      <c r="H265" s="69">
        <f t="shared" si="88"/>
        <v>4.92</v>
      </c>
      <c r="I265" s="68">
        <f>'Inputs-Summary'!$B$16</f>
        <v>1.85</v>
      </c>
      <c r="J265" s="68">
        <f>VLOOKUP($A265,[0]!Table,MATCH(J$4,[0]!Curves,0))</f>
        <v>0</v>
      </c>
      <c r="K265" s="69">
        <f t="shared" si="82"/>
        <v>0</v>
      </c>
      <c r="L265" s="87">
        <f t="shared" si="93"/>
        <v>0</v>
      </c>
      <c r="M265" s="68">
        <f>VLOOKUP($A265,[0]!Table,MATCH(M$4,[0]!Curves,0))</f>
        <v>0</v>
      </c>
      <c r="N265" s="69">
        <f t="shared" si="83"/>
        <v>0</v>
      </c>
      <c r="O265" s="87">
        <f t="shared" si="94"/>
        <v>0</v>
      </c>
      <c r="P265" s="60"/>
      <c r="Q265" s="87">
        <f t="shared" si="84"/>
        <v>4.92</v>
      </c>
      <c r="R265" s="87">
        <f t="shared" si="85"/>
        <v>4.92</v>
      </c>
      <c r="S265" s="87">
        <f t="shared" si="86"/>
        <v>1.85</v>
      </c>
      <c r="T265" s="70"/>
      <c r="U265" s="22">
        <f t="shared" si="75"/>
        <v>30</v>
      </c>
      <c r="V265" s="71">
        <f t="shared" si="76"/>
        <v>45017</v>
      </c>
      <c r="W265" s="22">
        <f t="shared" ca="1" si="77"/>
        <v>7953</v>
      </c>
      <c r="X265" s="68">
        <f>VLOOKUP($A265,[0]!Table,MATCH(X$4,[0]!Curves,0))</f>
        <v>6.7101705911576395E-2</v>
      </c>
      <c r="Y265" s="72">
        <f t="shared" ca="1" si="78"/>
        <v>0.23761451086338051</v>
      </c>
      <c r="Z265" s="22">
        <f t="shared" si="79"/>
        <v>0</v>
      </c>
      <c r="AA265" s="22">
        <f t="shared" si="80"/>
        <v>0</v>
      </c>
      <c r="AC265" s="62">
        <f t="shared" ca="1" si="87"/>
        <v>0</v>
      </c>
      <c r="AD265" s="73"/>
      <c r="AE265" s="74"/>
    </row>
    <row r="266" spans="1:31" ht="12" customHeight="1">
      <c r="A266" s="65">
        <f t="shared" si="81"/>
        <v>45047</v>
      </c>
      <c r="B266" s="66">
        <f>'Inputs-Summary'!$B$7</f>
        <v>3017157.2166295233</v>
      </c>
      <c r="C266" s="75"/>
      <c r="D266" s="67">
        <f t="shared" ref="D266:D329" si="95">B266+C266</f>
        <v>3017157.2166295233</v>
      </c>
      <c r="E266" s="56">
        <f t="shared" ref="E266:E329" si="96">IF(Z266=0,0,IF(AND(Z266=1,$H$3=1),D266*U266,IF($H$3=2,D266,"N/A")))</f>
        <v>0</v>
      </c>
      <c r="F266" s="56">
        <f t="shared" ref="F266:F329" ca="1" si="97">E266*Y266</f>
        <v>0</v>
      </c>
      <c r="G266" s="68">
        <f>VLOOKUP($A266,[0]!Table,MATCH(G$4,[0]!Curves,0))</f>
        <v>4.91</v>
      </c>
      <c r="H266" s="69">
        <f t="shared" si="88"/>
        <v>4.91</v>
      </c>
      <c r="I266" s="68">
        <f>'Inputs-Summary'!$B$16</f>
        <v>1.85</v>
      </c>
      <c r="J266" s="68">
        <f>VLOOKUP($A266,[0]!Table,MATCH(J$4,[0]!Curves,0))</f>
        <v>0</v>
      </c>
      <c r="K266" s="69">
        <f t="shared" si="82"/>
        <v>0</v>
      </c>
      <c r="L266" s="87">
        <f t="shared" si="93"/>
        <v>0</v>
      </c>
      <c r="M266" s="68">
        <f>VLOOKUP($A266,[0]!Table,MATCH(M$4,[0]!Curves,0))</f>
        <v>0</v>
      </c>
      <c r="N266" s="69">
        <f t="shared" si="83"/>
        <v>0</v>
      </c>
      <c r="O266" s="87">
        <f t="shared" si="94"/>
        <v>0</v>
      </c>
      <c r="P266" s="60"/>
      <c r="Q266" s="87">
        <f t="shared" si="84"/>
        <v>4.91</v>
      </c>
      <c r="R266" s="87">
        <f t="shared" si="85"/>
        <v>4.91</v>
      </c>
      <c r="S266" s="87">
        <f t="shared" si="86"/>
        <v>1.85</v>
      </c>
      <c r="T266" s="70"/>
      <c r="U266" s="22">
        <f t="shared" ref="U266:U329" si="98">A267-A266</f>
        <v>31</v>
      </c>
      <c r="V266" s="71">
        <f t="shared" ref="V266:V329" si="99">CHOOSE(F$3,A267+24,A266)</f>
        <v>45047</v>
      </c>
      <c r="W266" s="22">
        <f t="shared" ref="W266:W329" ca="1" si="100">V266-C$3</f>
        <v>7983</v>
      </c>
      <c r="X266" s="68">
        <f>VLOOKUP($A266,[0]!Table,MATCH(X$4,[0]!Curves,0))</f>
        <v>6.7098625749395097E-2</v>
      </c>
      <c r="Y266" s="72">
        <f t="shared" ref="Y266:Y329" ca="1" si="101">1/(1+CHOOSE(F$3,(X267+($K$3/10000))/2,(X266+($K$3/10000))/2))^(2*W266/365.25)</f>
        <v>0.23634528301006932</v>
      </c>
      <c r="Z266" s="22">
        <f t="shared" ref="Z266:Z329" si="102">IF(AND(mthbeg&lt;=A266,mthend&gt;=A266),1,0)</f>
        <v>0</v>
      </c>
      <c r="AA266" s="22">
        <f t="shared" ref="AA266:AA329" si="103">U266*Z266</f>
        <v>0</v>
      </c>
      <c r="AC266" s="62">
        <f t="shared" ca="1" si="87"/>
        <v>0</v>
      </c>
      <c r="AD266" s="73"/>
      <c r="AE266" s="74"/>
    </row>
    <row r="267" spans="1:31" ht="12" customHeight="1">
      <c r="A267" s="65">
        <f t="shared" ref="A267:A330" si="104">EDATE(A266,1)</f>
        <v>45078</v>
      </c>
      <c r="B267" s="66">
        <f>'Inputs-Summary'!$B$7</f>
        <v>3017157.2166295233</v>
      </c>
      <c r="C267" s="75"/>
      <c r="D267" s="67">
        <f t="shared" si="95"/>
        <v>3017157.2166295233</v>
      </c>
      <c r="E267" s="56">
        <f t="shared" si="96"/>
        <v>0</v>
      </c>
      <c r="F267" s="56">
        <f t="shared" ca="1" si="97"/>
        <v>0</v>
      </c>
      <c r="G267" s="68">
        <f>VLOOKUP($A267,[0]!Table,MATCH(G$4,[0]!Curves,0))</f>
        <v>4.9460000000000006</v>
      </c>
      <c r="H267" s="69">
        <f t="shared" si="88"/>
        <v>4.9460000000000006</v>
      </c>
      <c r="I267" s="68">
        <f>'Inputs-Summary'!$B$16</f>
        <v>1.85</v>
      </c>
      <c r="J267" s="68">
        <f>VLOOKUP($A267,[0]!Table,MATCH(J$4,[0]!Curves,0))</f>
        <v>0</v>
      </c>
      <c r="K267" s="69">
        <f t="shared" ref="K267:K330" si="105">J267+$K$7</f>
        <v>0</v>
      </c>
      <c r="L267" s="87">
        <f t="shared" si="93"/>
        <v>0</v>
      </c>
      <c r="M267" s="68">
        <f>VLOOKUP($A267,[0]!Table,MATCH(M$4,[0]!Curves,0))</f>
        <v>0</v>
      </c>
      <c r="N267" s="69">
        <f t="shared" ref="N267:N330" si="106">M267+$N$7</f>
        <v>0</v>
      </c>
      <c r="O267" s="87">
        <f t="shared" si="94"/>
        <v>0</v>
      </c>
      <c r="P267" s="60"/>
      <c r="Q267" s="87">
        <f t="shared" ref="Q267:Q330" si="107">IF($F$3=1,M267+J267+G267,J267+G267)</f>
        <v>4.9460000000000006</v>
      </c>
      <c r="R267" s="87">
        <f t="shared" ref="R267:R330" si="108">IF($F$3=1,N267+K267+H267,K267+H267)</f>
        <v>4.9460000000000006</v>
      </c>
      <c r="S267" s="87">
        <f t="shared" ref="S267:S330" si="109">IF($F$3=1,O267+L267+I267,L267+I267)</f>
        <v>1.85</v>
      </c>
      <c r="T267" s="70"/>
      <c r="U267" s="22">
        <f t="shared" si="98"/>
        <v>30</v>
      </c>
      <c r="V267" s="71">
        <f t="shared" si="99"/>
        <v>45078</v>
      </c>
      <c r="W267" s="22">
        <f t="shared" ca="1" si="100"/>
        <v>8014</v>
      </c>
      <c r="X267" s="68">
        <f>VLOOKUP($A267,[0]!Table,MATCH(X$4,[0]!Curves,0))</f>
        <v>6.7095442915144202E-2</v>
      </c>
      <c r="Y267" s="72">
        <f t="shared" ca="1" si="101"/>
        <v>0.23504099042737167</v>
      </c>
      <c r="Z267" s="22">
        <f t="shared" si="102"/>
        <v>0</v>
      </c>
      <c r="AA267" s="22">
        <f t="shared" si="103"/>
        <v>0</v>
      </c>
      <c r="AC267" s="62">
        <f t="shared" ref="AC267:AC330" ca="1" si="110">F267*(H267-I267)</f>
        <v>0</v>
      </c>
      <c r="AD267" s="73"/>
      <c r="AE267" s="74"/>
    </row>
    <row r="268" spans="1:31" ht="12" customHeight="1">
      <c r="A268" s="65">
        <f t="shared" si="104"/>
        <v>45108</v>
      </c>
      <c r="B268" s="66">
        <f>'Inputs-Summary'!$B$7</f>
        <v>3017157.2166295233</v>
      </c>
      <c r="C268" s="75"/>
      <c r="D268" s="67">
        <f t="shared" si="95"/>
        <v>3017157.2166295233</v>
      </c>
      <c r="E268" s="56">
        <f t="shared" si="96"/>
        <v>0</v>
      </c>
      <c r="F268" s="56">
        <f t="shared" ca="1" si="97"/>
        <v>0</v>
      </c>
      <c r="G268" s="68">
        <f>VLOOKUP($A268,[0]!Table,MATCH(G$4,[0]!Curves,0))</f>
        <v>4.9910000000000005</v>
      </c>
      <c r="H268" s="69">
        <f t="shared" ref="H268:H331" si="111">G268+$H$7</f>
        <v>4.9910000000000005</v>
      </c>
      <c r="I268" s="68">
        <f>'Inputs-Summary'!$B$16</f>
        <v>1.85</v>
      </c>
      <c r="J268" s="68">
        <f>VLOOKUP($A268,[0]!Table,MATCH(J$4,[0]!Curves,0))</f>
        <v>0</v>
      </c>
      <c r="K268" s="69">
        <f t="shared" si="105"/>
        <v>0</v>
      </c>
      <c r="L268" s="87">
        <f t="shared" si="93"/>
        <v>0</v>
      </c>
      <c r="M268" s="68">
        <f>VLOOKUP($A268,[0]!Table,MATCH(M$4,[0]!Curves,0))</f>
        <v>0</v>
      </c>
      <c r="N268" s="69">
        <f t="shared" si="106"/>
        <v>0</v>
      </c>
      <c r="O268" s="87">
        <f t="shared" si="94"/>
        <v>0</v>
      </c>
      <c r="P268" s="60"/>
      <c r="Q268" s="87">
        <f t="shared" si="107"/>
        <v>4.9910000000000005</v>
      </c>
      <c r="R268" s="87">
        <f t="shared" si="108"/>
        <v>4.9910000000000005</v>
      </c>
      <c r="S268" s="87">
        <f t="shared" si="109"/>
        <v>1.85</v>
      </c>
      <c r="T268" s="70"/>
      <c r="U268" s="22">
        <f t="shared" si="98"/>
        <v>31</v>
      </c>
      <c r="V268" s="71">
        <f t="shared" si="99"/>
        <v>45108</v>
      </c>
      <c r="W268" s="22">
        <f t="shared" ca="1" si="100"/>
        <v>8044</v>
      </c>
      <c r="X268" s="68">
        <f>VLOOKUP($A268,[0]!Table,MATCH(X$4,[0]!Curves,0))</f>
        <v>6.7092362752969606E-2</v>
      </c>
      <c r="Y268" s="72">
        <f t="shared" ca="1" si="101"/>
        <v>0.23378574190543958</v>
      </c>
      <c r="Z268" s="22">
        <f t="shared" si="102"/>
        <v>0</v>
      </c>
      <c r="AA268" s="22">
        <f t="shared" si="103"/>
        <v>0</v>
      </c>
      <c r="AC268" s="62">
        <f t="shared" ca="1" si="110"/>
        <v>0</v>
      </c>
      <c r="AD268" s="73"/>
      <c r="AE268" s="74"/>
    </row>
    <row r="269" spans="1:31" ht="12" customHeight="1">
      <c r="A269" s="65">
        <f t="shared" si="104"/>
        <v>45139</v>
      </c>
      <c r="B269" s="66">
        <f>'Inputs-Summary'!$B$7</f>
        <v>3017157.2166295233</v>
      </c>
      <c r="C269" s="75"/>
      <c r="D269" s="67">
        <f t="shared" si="95"/>
        <v>3017157.2166295233</v>
      </c>
      <c r="E269" s="56">
        <f t="shared" si="96"/>
        <v>0</v>
      </c>
      <c r="F269" s="56">
        <f t="shared" ca="1" si="97"/>
        <v>0</v>
      </c>
      <c r="G269" s="68">
        <f>VLOOKUP($A269,[0]!Table,MATCH(G$4,[0]!Curves,0))</f>
        <v>5.0390000000000006</v>
      </c>
      <c r="H269" s="69">
        <f t="shared" si="111"/>
        <v>5.0390000000000006</v>
      </c>
      <c r="I269" s="68">
        <f>'Inputs-Summary'!$B$16</f>
        <v>1.85</v>
      </c>
      <c r="J269" s="68">
        <f>VLOOKUP($A269,[0]!Table,MATCH(J$4,[0]!Curves,0))</f>
        <v>0</v>
      </c>
      <c r="K269" s="69">
        <f t="shared" si="105"/>
        <v>0</v>
      </c>
      <c r="L269" s="87">
        <f t="shared" si="93"/>
        <v>0</v>
      </c>
      <c r="M269" s="68">
        <f>VLOOKUP($A269,[0]!Table,MATCH(M$4,[0]!Curves,0))</f>
        <v>0</v>
      </c>
      <c r="N269" s="69">
        <f t="shared" si="106"/>
        <v>0</v>
      </c>
      <c r="O269" s="87">
        <f t="shared" si="94"/>
        <v>0</v>
      </c>
      <c r="P269" s="60"/>
      <c r="Q269" s="87">
        <f t="shared" si="107"/>
        <v>5.0390000000000006</v>
      </c>
      <c r="R269" s="87">
        <f t="shared" si="108"/>
        <v>5.0390000000000006</v>
      </c>
      <c r="S269" s="87">
        <f t="shared" si="109"/>
        <v>1.85</v>
      </c>
      <c r="T269" s="70"/>
      <c r="U269" s="22">
        <f t="shared" si="98"/>
        <v>31</v>
      </c>
      <c r="V269" s="71">
        <f t="shared" si="99"/>
        <v>45139</v>
      </c>
      <c r="W269" s="22">
        <f t="shared" ca="1" si="100"/>
        <v>8075</v>
      </c>
      <c r="X269" s="68">
        <f>VLOOKUP($A269,[0]!Table,MATCH(X$4,[0]!Curves,0))</f>
        <v>6.70891799187259E-2</v>
      </c>
      <c r="Y269" s="72">
        <f t="shared" ca="1" si="101"/>
        <v>0.23249581357577001</v>
      </c>
      <c r="Z269" s="22">
        <f t="shared" si="102"/>
        <v>0</v>
      </c>
      <c r="AA269" s="22">
        <f t="shared" si="103"/>
        <v>0</v>
      </c>
      <c r="AC269" s="62">
        <f t="shared" ca="1" si="110"/>
        <v>0</v>
      </c>
      <c r="AD269" s="73"/>
      <c r="AE269" s="74"/>
    </row>
    <row r="270" spans="1:31" ht="12" customHeight="1">
      <c r="A270" s="65">
        <f t="shared" si="104"/>
        <v>45170</v>
      </c>
      <c r="B270" s="66">
        <f>'Inputs-Summary'!$B$7</f>
        <v>3017157.2166295233</v>
      </c>
      <c r="C270" s="75"/>
      <c r="D270" s="67">
        <f t="shared" si="95"/>
        <v>3017157.2166295233</v>
      </c>
      <c r="E270" s="56">
        <f t="shared" si="96"/>
        <v>0</v>
      </c>
      <c r="F270" s="56">
        <f t="shared" ca="1" si="97"/>
        <v>0</v>
      </c>
      <c r="G270" s="68">
        <f>VLOOKUP($A270,[0]!Table,MATCH(G$4,[0]!Curves,0))</f>
        <v>5.0529999999999999</v>
      </c>
      <c r="H270" s="69">
        <f t="shared" si="111"/>
        <v>5.0529999999999999</v>
      </c>
      <c r="I270" s="68">
        <f>'Inputs-Summary'!$B$16</f>
        <v>1.85</v>
      </c>
      <c r="J270" s="68">
        <f>VLOOKUP($A270,[0]!Table,MATCH(J$4,[0]!Curves,0))</f>
        <v>0</v>
      </c>
      <c r="K270" s="69">
        <f t="shared" si="105"/>
        <v>0</v>
      </c>
      <c r="L270" s="87">
        <f t="shared" ref="L270:L289" si="112">K270</f>
        <v>0</v>
      </c>
      <c r="M270" s="68">
        <f>VLOOKUP($A270,[0]!Table,MATCH(M$4,[0]!Curves,0))</f>
        <v>0</v>
      </c>
      <c r="N270" s="69">
        <f t="shared" si="106"/>
        <v>0</v>
      </c>
      <c r="O270" s="87">
        <f t="shared" ref="O270:O289" si="113">N270</f>
        <v>0</v>
      </c>
      <c r="P270" s="60"/>
      <c r="Q270" s="87">
        <f t="shared" si="107"/>
        <v>5.0529999999999999</v>
      </c>
      <c r="R270" s="87">
        <f t="shared" si="108"/>
        <v>5.0529999999999999</v>
      </c>
      <c r="S270" s="87">
        <f t="shared" si="109"/>
        <v>1.85</v>
      </c>
      <c r="T270" s="70"/>
      <c r="U270" s="22">
        <f t="shared" si="98"/>
        <v>30</v>
      </c>
      <c r="V270" s="71">
        <f t="shared" si="99"/>
        <v>45170</v>
      </c>
      <c r="W270" s="22">
        <f t="shared" ca="1" si="100"/>
        <v>8106</v>
      </c>
      <c r="X270" s="68">
        <f>VLOOKUP($A270,[0]!Table,MATCH(X$4,[0]!Curves,0))</f>
        <v>6.7085997084485302E-2</v>
      </c>
      <c r="Y270" s="72">
        <f t="shared" ca="1" si="101"/>
        <v>0.23121312339986314</v>
      </c>
      <c r="Z270" s="22">
        <f t="shared" si="102"/>
        <v>0</v>
      </c>
      <c r="AA270" s="22">
        <f t="shared" si="103"/>
        <v>0</v>
      </c>
      <c r="AC270" s="62">
        <f t="shared" ca="1" si="110"/>
        <v>0</v>
      </c>
      <c r="AD270" s="73"/>
      <c r="AE270" s="74"/>
    </row>
    <row r="271" spans="1:31" ht="12" customHeight="1">
      <c r="A271" s="65">
        <f t="shared" si="104"/>
        <v>45200</v>
      </c>
      <c r="B271" s="66">
        <f>'Inputs-Summary'!$B$7</f>
        <v>3017157.2166295233</v>
      </c>
      <c r="C271" s="75"/>
      <c r="D271" s="67">
        <f t="shared" si="95"/>
        <v>3017157.2166295233</v>
      </c>
      <c r="E271" s="56">
        <f t="shared" si="96"/>
        <v>0</v>
      </c>
      <c r="F271" s="56">
        <f t="shared" ca="1" si="97"/>
        <v>0</v>
      </c>
      <c r="G271" s="68">
        <f>VLOOKUP($A271,[0]!Table,MATCH(G$4,[0]!Curves,0))</f>
        <v>5.0810000000000004</v>
      </c>
      <c r="H271" s="69">
        <f t="shared" si="111"/>
        <v>5.0810000000000004</v>
      </c>
      <c r="I271" s="68">
        <f>'Inputs-Summary'!$B$16</f>
        <v>1.85</v>
      </c>
      <c r="J271" s="68">
        <f>VLOOKUP($A271,[0]!Table,MATCH(J$4,[0]!Curves,0))</f>
        <v>0</v>
      </c>
      <c r="K271" s="69">
        <f t="shared" si="105"/>
        <v>0</v>
      </c>
      <c r="L271" s="87">
        <f t="shared" si="112"/>
        <v>0</v>
      </c>
      <c r="M271" s="68">
        <f>VLOOKUP($A271,[0]!Table,MATCH(M$4,[0]!Curves,0))</f>
        <v>0</v>
      </c>
      <c r="N271" s="69">
        <f t="shared" si="106"/>
        <v>0</v>
      </c>
      <c r="O271" s="87">
        <f t="shared" si="113"/>
        <v>0</v>
      </c>
      <c r="P271" s="60"/>
      <c r="Q271" s="87">
        <f t="shared" si="107"/>
        <v>5.0810000000000004</v>
      </c>
      <c r="R271" s="87">
        <f t="shared" si="108"/>
        <v>5.0810000000000004</v>
      </c>
      <c r="S271" s="87">
        <f t="shared" si="109"/>
        <v>1.85</v>
      </c>
      <c r="T271" s="70"/>
      <c r="U271" s="22">
        <f t="shared" si="98"/>
        <v>31</v>
      </c>
      <c r="V271" s="71">
        <f t="shared" si="99"/>
        <v>45200</v>
      </c>
      <c r="W271" s="22">
        <f t="shared" ca="1" si="100"/>
        <v>8136</v>
      </c>
      <c r="X271" s="68">
        <f>VLOOKUP($A271,[0]!Table,MATCH(X$4,[0]!Curves,0))</f>
        <v>6.7082916922319907E-2</v>
      </c>
      <c r="Y271" s="72">
        <f t="shared" ca="1" si="101"/>
        <v>0.22997866313851939</v>
      </c>
      <c r="Z271" s="22">
        <f t="shared" si="102"/>
        <v>0</v>
      </c>
      <c r="AA271" s="22">
        <f t="shared" si="103"/>
        <v>0</v>
      </c>
      <c r="AC271" s="62">
        <f t="shared" ca="1" si="110"/>
        <v>0</v>
      </c>
      <c r="AD271" s="73"/>
      <c r="AE271" s="74"/>
    </row>
    <row r="272" spans="1:31" ht="12" customHeight="1">
      <c r="A272" s="65">
        <f t="shared" si="104"/>
        <v>45231</v>
      </c>
      <c r="B272" s="66">
        <f>'Inputs-Summary'!$B$7</f>
        <v>3017157.2166295233</v>
      </c>
      <c r="C272" s="75"/>
      <c r="D272" s="67">
        <f t="shared" si="95"/>
        <v>3017157.2166295233</v>
      </c>
      <c r="E272" s="56">
        <f t="shared" si="96"/>
        <v>0</v>
      </c>
      <c r="F272" s="56">
        <f t="shared" ca="1" si="97"/>
        <v>0</v>
      </c>
      <c r="G272" s="68">
        <f>VLOOKUP($A272,[0]!Table,MATCH(G$4,[0]!Curves,0))</f>
        <v>5.2160000000000002</v>
      </c>
      <c r="H272" s="69">
        <f t="shared" si="111"/>
        <v>5.2160000000000002</v>
      </c>
      <c r="I272" s="68">
        <f>'Inputs-Summary'!$B$16</f>
        <v>1.85</v>
      </c>
      <c r="J272" s="68">
        <f>VLOOKUP($A272,[0]!Table,MATCH(J$4,[0]!Curves,0))</f>
        <v>0</v>
      </c>
      <c r="K272" s="69">
        <f t="shared" si="105"/>
        <v>0</v>
      </c>
      <c r="L272" s="87">
        <f t="shared" si="112"/>
        <v>0</v>
      </c>
      <c r="M272" s="68">
        <f>VLOOKUP($A272,[0]!Table,MATCH(M$4,[0]!Curves,0))</f>
        <v>0</v>
      </c>
      <c r="N272" s="69">
        <f t="shared" si="106"/>
        <v>0</v>
      </c>
      <c r="O272" s="87">
        <f t="shared" si="113"/>
        <v>0</v>
      </c>
      <c r="P272" s="60"/>
      <c r="Q272" s="87">
        <f t="shared" si="107"/>
        <v>5.2160000000000002</v>
      </c>
      <c r="R272" s="87">
        <f t="shared" si="108"/>
        <v>5.2160000000000002</v>
      </c>
      <c r="S272" s="87">
        <f t="shared" si="109"/>
        <v>1.85</v>
      </c>
      <c r="T272" s="70"/>
      <c r="U272" s="22">
        <f t="shared" si="98"/>
        <v>30</v>
      </c>
      <c r="V272" s="71">
        <f t="shared" si="99"/>
        <v>45231</v>
      </c>
      <c r="W272" s="22">
        <f t="shared" ca="1" si="100"/>
        <v>8167</v>
      </c>
      <c r="X272" s="68">
        <f>VLOOKUP($A272,[0]!Table,MATCH(X$4,[0]!Curves,0))</f>
        <v>6.7079734088085999E-2</v>
      </c>
      <c r="Y272" s="72">
        <f t="shared" ca="1" si="101"/>
        <v>0.22871009550151292</v>
      </c>
      <c r="Z272" s="22">
        <f t="shared" si="102"/>
        <v>0</v>
      </c>
      <c r="AA272" s="22">
        <f t="shared" si="103"/>
        <v>0</v>
      </c>
      <c r="AC272" s="62">
        <f t="shared" ca="1" si="110"/>
        <v>0</v>
      </c>
      <c r="AD272" s="73"/>
      <c r="AE272" s="74"/>
    </row>
    <row r="273" spans="1:31" ht="12" customHeight="1">
      <c r="A273" s="65">
        <f t="shared" si="104"/>
        <v>45261</v>
      </c>
      <c r="B273" s="66">
        <f>'Inputs-Summary'!$B$7</f>
        <v>3017157.2166295233</v>
      </c>
      <c r="C273" s="75"/>
      <c r="D273" s="67">
        <f t="shared" si="95"/>
        <v>3017157.2166295233</v>
      </c>
      <c r="E273" s="56">
        <f t="shared" si="96"/>
        <v>0</v>
      </c>
      <c r="F273" s="56">
        <f t="shared" ca="1" si="97"/>
        <v>0</v>
      </c>
      <c r="G273" s="68">
        <f>VLOOKUP($A273,[0]!Table,MATCH(G$4,[0]!Curves,0))</f>
        <v>5.351</v>
      </c>
      <c r="H273" s="69">
        <f t="shared" si="111"/>
        <v>5.351</v>
      </c>
      <c r="I273" s="68">
        <f>'Inputs-Summary'!$B$16</f>
        <v>1.85</v>
      </c>
      <c r="J273" s="68">
        <f>VLOOKUP($A273,[0]!Table,MATCH(J$4,[0]!Curves,0))</f>
        <v>0</v>
      </c>
      <c r="K273" s="69">
        <f t="shared" si="105"/>
        <v>0</v>
      </c>
      <c r="L273" s="87">
        <f t="shared" si="112"/>
        <v>0</v>
      </c>
      <c r="M273" s="68">
        <f>VLOOKUP($A273,[0]!Table,MATCH(M$4,[0]!Curves,0))</f>
        <v>0</v>
      </c>
      <c r="N273" s="69">
        <f t="shared" si="106"/>
        <v>0</v>
      </c>
      <c r="O273" s="87">
        <f t="shared" si="113"/>
        <v>0</v>
      </c>
      <c r="P273" s="60"/>
      <c r="Q273" s="87">
        <f t="shared" si="107"/>
        <v>5.351</v>
      </c>
      <c r="R273" s="87">
        <f t="shared" si="108"/>
        <v>5.351</v>
      </c>
      <c r="S273" s="87">
        <f t="shared" si="109"/>
        <v>1.85</v>
      </c>
      <c r="T273" s="70"/>
      <c r="U273" s="22">
        <f t="shared" si="98"/>
        <v>31</v>
      </c>
      <c r="V273" s="71">
        <f t="shared" si="99"/>
        <v>45261</v>
      </c>
      <c r="W273" s="22">
        <f t="shared" ca="1" si="100"/>
        <v>8197</v>
      </c>
      <c r="X273" s="68">
        <f>VLOOKUP($A273,[0]!Table,MATCH(X$4,[0]!Curves,0))</f>
        <v>6.7076653925927307E-2</v>
      </c>
      <c r="Y273" s="72">
        <f t="shared" ca="1" si="101"/>
        <v>0.2274892255489834</v>
      </c>
      <c r="Z273" s="22">
        <f t="shared" si="102"/>
        <v>0</v>
      </c>
      <c r="AA273" s="22">
        <f t="shared" si="103"/>
        <v>0</v>
      </c>
      <c r="AC273" s="62">
        <f t="shared" ca="1" si="110"/>
        <v>0</v>
      </c>
      <c r="AD273" s="73"/>
      <c r="AE273" s="74"/>
    </row>
    <row r="274" spans="1:31" ht="12" customHeight="1">
      <c r="A274" s="65">
        <f t="shared" si="104"/>
        <v>45292</v>
      </c>
      <c r="B274" s="66">
        <f>'Inputs-Summary'!$B$7</f>
        <v>3017157.2166295233</v>
      </c>
      <c r="C274" s="75"/>
      <c r="D274" s="67">
        <f t="shared" si="95"/>
        <v>3017157.2166295233</v>
      </c>
      <c r="E274" s="56">
        <f t="shared" si="96"/>
        <v>0</v>
      </c>
      <c r="F274" s="56">
        <f t="shared" ca="1" si="97"/>
        <v>0</v>
      </c>
      <c r="G274" s="68">
        <f>VLOOKUP($A274,[0]!Table,MATCH(G$4,[0]!Curves,0))</f>
        <v>5.4660000000000002</v>
      </c>
      <c r="H274" s="69">
        <f t="shared" si="111"/>
        <v>5.4660000000000002</v>
      </c>
      <c r="I274" s="68">
        <f>'Inputs-Summary'!$B$16</f>
        <v>1.85</v>
      </c>
      <c r="J274" s="68">
        <f>VLOOKUP($A274,[0]!Table,MATCH(J$4,[0]!Curves,0))</f>
        <v>0</v>
      </c>
      <c r="K274" s="69">
        <f t="shared" si="105"/>
        <v>0</v>
      </c>
      <c r="L274" s="87">
        <f t="shared" si="112"/>
        <v>0</v>
      </c>
      <c r="M274" s="68">
        <f>VLOOKUP($A274,[0]!Table,MATCH(M$4,[0]!Curves,0))</f>
        <v>0</v>
      </c>
      <c r="N274" s="69">
        <f t="shared" si="106"/>
        <v>0</v>
      </c>
      <c r="O274" s="87">
        <f t="shared" si="113"/>
        <v>0</v>
      </c>
      <c r="P274" s="60"/>
      <c r="Q274" s="87">
        <f t="shared" si="107"/>
        <v>5.4660000000000002</v>
      </c>
      <c r="R274" s="87">
        <f t="shared" si="108"/>
        <v>5.4660000000000002</v>
      </c>
      <c r="S274" s="87">
        <f t="shared" si="109"/>
        <v>1.85</v>
      </c>
      <c r="T274" s="70"/>
      <c r="U274" s="22">
        <f t="shared" si="98"/>
        <v>31</v>
      </c>
      <c r="V274" s="71">
        <f t="shared" si="99"/>
        <v>45292</v>
      </c>
      <c r="W274" s="22">
        <f t="shared" ca="1" si="100"/>
        <v>8228</v>
      </c>
      <c r="X274" s="68">
        <f>VLOOKUP($A274,[0]!Table,MATCH(X$4,[0]!Curves,0))</f>
        <v>6.7073471091699602E-2</v>
      </c>
      <c r="Y274" s="72">
        <f t="shared" ca="1" si="101"/>
        <v>0.22623462246496126</v>
      </c>
      <c r="Z274" s="22">
        <f t="shared" si="102"/>
        <v>0</v>
      </c>
      <c r="AA274" s="22">
        <f t="shared" si="103"/>
        <v>0</v>
      </c>
      <c r="AC274" s="62">
        <f t="shared" ca="1" si="110"/>
        <v>0</v>
      </c>
      <c r="AD274" s="73"/>
      <c r="AE274" s="74"/>
    </row>
    <row r="275" spans="1:31" ht="12" customHeight="1">
      <c r="A275" s="65">
        <f t="shared" si="104"/>
        <v>45323</v>
      </c>
      <c r="B275" s="66">
        <f>'Inputs-Summary'!$B$7</f>
        <v>3017157.2166295233</v>
      </c>
      <c r="C275" s="75"/>
      <c r="D275" s="67">
        <f t="shared" si="95"/>
        <v>3017157.2166295233</v>
      </c>
      <c r="E275" s="56">
        <f t="shared" si="96"/>
        <v>0</v>
      </c>
      <c r="F275" s="56">
        <f t="shared" ca="1" si="97"/>
        <v>0</v>
      </c>
      <c r="G275" s="68">
        <f>VLOOKUP($A275,[0]!Table,MATCH(G$4,[0]!Curves,0))</f>
        <v>5.3479999999999999</v>
      </c>
      <c r="H275" s="69">
        <f t="shared" si="111"/>
        <v>5.3479999999999999</v>
      </c>
      <c r="I275" s="68">
        <f>'Inputs-Summary'!$B$16</f>
        <v>1.85</v>
      </c>
      <c r="J275" s="68">
        <f>VLOOKUP($A275,[0]!Table,MATCH(J$4,[0]!Curves,0))</f>
        <v>0</v>
      </c>
      <c r="K275" s="69">
        <f t="shared" si="105"/>
        <v>0</v>
      </c>
      <c r="L275" s="87">
        <f t="shared" si="112"/>
        <v>0</v>
      </c>
      <c r="M275" s="68">
        <f>VLOOKUP($A275,[0]!Table,MATCH(M$4,[0]!Curves,0))</f>
        <v>0</v>
      </c>
      <c r="N275" s="69">
        <f t="shared" si="106"/>
        <v>0</v>
      </c>
      <c r="O275" s="87">
        <f t="shared" si="113"/>
        <v>0</v>
      </c>
      <c r="P275" s="60"/>
      <c r="Q275" s="87">
        <f t="shared" si="107"/>
        <v>5.3479999999999999</v>
      </c>
      <c r="R275" s="87">
        <f t="shared" si="108"/>
        <v>5.3479999999999999</v>
      </c>
      <c r="S275" s="87">
        <f t="shared" si="109"/>
        <v>1.85</v>
      </c>
      <c r="T275" s="70"/>
      <c r="U275" s="22">
        <f t="shared" si="98"/>
        <v>29</v>
      </c>
      <c r="V275" s="71">
        <f t="shared" si="99"/>
        <v>45323</v>
      </c>
      <c r="W275" s="22">
        <f t="shared" ca="1" si="100"/>
        <v>8259</v>
      </c>
      <c r="X275" s="68">
        <f>VLOOKUP($A275,[0]!Table,MATCH(X$4,[0]!Curves,0))</f>
        <v>6.7070288257475408E-2</v>
      </c>
      <c r="Y275" s="72">
        <f t="shared" ca="1" si="101"/>
        <v>0.22498705615173231</v>
      </c>
      <c r="Z275" s="22">
        <f t="shared" si="102"/>
        <v>0</v>
      </c>
      <c r="AA275" s="22">
        <f t="shared" si="103"/>
        <v>0</v>
      </c>
      <c r="AC275" s="62">
        <f t="shared" ca="1" si="110"/>
        <v>0</v>
      </c>
      <c r="AD275" s="73"/>
      <c r="AE275" s="74"/>
    </row>
    <row r="276" spans="1:31" ht="12" customHeight="1">
      <c r="A276" s="65">
        <f t="shared" si="104"/>
        <v>45352</v>
      </c>
      <c r="B276" s="66">
        <f>'Inputs-Summary'!$B$7</f>
        <v>3017157.2166295233</v>
      </c>
      <c r="C276" s="75"/>
      <c r="D276" s="67">
        <f t="shared" si="95"/>
        <v>3017157.2166295233</v>
      </c>
      <c r="E276" s="56">
        <f t="shared" si="96"/>
        <v>0</v>
      </c>
      <c r="F276" s="56">
        <f t="shared" ca="1" si="97"/>
        <v>0</v>
      </c>
      <c r="G276" s="68">
        <f>VLOOKUP($A276,[0]!Table,MATCH(G$4,[0]!Curves,0))</f>
        <v>5.2149999999999999</v>
      </c>
      <c r="H276" s="69">
        <f t="shared" si="111"/>
        <v>5.2149999999999999</v>
      </c>
      <c r="I276" s="68">
        <f>'Inputs-Summary'!$B$16</f>
        <v>1.85</v>
      </c>
      <c r="J276" s="68">
        <f>VLOOKUP($A276,[0]!Table,MATCH(J$4,[0]!Curves,0))</f>
        <v>0</v>
      </c>
      <c r="K276" s="69">
        <f t="shared" si="105"/>
        <v>0</v>
      </c>
      <c r="L276" s="87">
        <f t="shared" si="112"/>
        <v>0</v>
      </c>
      <c r="M276" s="68">
        <f>VLOOKUP($A276,[0]!Table,MATCH(M$4,[0]!Curves,0))</f>
        <v>0</v>
      </c>
      <c r="N276" s="69">
        <f t="shared" si="106"/>
        <v>0</v>
      </c>
      <c r="O276" s="87">
        <f t="shared" si="113"/>
        <v>0</v>
      </c>
      <c r="P276" s="60"/>
      <c r="Q276" s="87">
        <f t="shared" si="107"/>
        <v>5.2149999999999999</v>
      </c>
      <c r="R276" s="87">
        <f t="shared" si="108"/>
        <v>5.2149999999999999</v>
      </c>
      <c r="S276" s="87">
        <f t="shared" si="109"/>
        <v>1.85</v>
      </c>
      <c r="T276" s="70"/>
      <c r="U276" s="22">
        <f t="shared" si="98"/>
        <v>31</v>
      </c>
      <c r="V276" s="71">
        <f t="shared" si="99"/>
        <v>45352</v>
      </c>
      <c r="W276" s="22">
        <f t="shared" ca="1" si="100"/>
        <v>8288</v>
      </c>
      <c r="X276" s="68">
        <f>VLOOKUP($A276,[0]!Table,MATCH(X$4,[0]!Curves,0))</f>
        <v>6.7067310767397803E-2</v>
      </c>
      <c r="Y276" s="72">
        <f t="shared" ca="1" si="101"/>
        <v>0.223826312895684</v>
      </c>
      <c r="Z276" s="22">
        <f t="shared" si="102"/>
        <v>0</v>
      </c>
      <c r="AA276" s="22">
        <f t="shared" si="103"/>
        <v>0</v>
      </c>
      <c r="AC276" s="62">
        <f t="shared" ca="1" si="110"/>
        <v>0</v>
      </c>
      <c r="AD276" s="73"/>
      <c r="AE276" s="74"/>
    </row>
    <row r="277" spans="1:31" ht="12" customHeight="1">
      <c r="A277" s="65">
        <f t="shared" si="104"/>
        <v>45383</v>
      </c>
      <c r="B277" s="66">
        <f>'Inputs-Summary'!$B$7</f>
        <v>3017157.2166295233</v>
      </c>
      <c r="C277" s="75"/>
      <c r="D277" s="67">
        <f t="shared" si="95"/>
        <v>3017157.2166295233</v>
      </c>
      <c r="E277" s="56">
        <f t="shared" si="96"/>
        <v>0</v>
      </c>
      <c r="F277" s="56">
        <f t="shared" ca="1" si="97"/>
        <v>0</v>
      </c>
      <c r="G277" s="68">
        <f>VLOOKUP($A277,[0]!Table,MATCH(G$4,[0]!Curves,0))</f>
        <v>5</v>
      </c>
      <c r="H277" s="69">
        <f t="shared" si="111"/>
        <v>5</v>
      </c>
      <c r="I277" s="68">
        <f>'Inputs-Summary'!$B$16</f>
        <v>1.85</v>
      </c>
      <c r="J277" s="68">
        <f>VLOOKUP($A277,[0]!Table,MATCH(J$4,[0]!Curves,0))</f>
        <v>0</v>
      </c>
      <c r="K277" s="69">
        <f t="shared" si="105"/>
        <v>0</v>
      </c>
      <c r="L277" s="87">
        <f t="shared" si="112"/>
        <v>0</v>
      </c>
      <c r="M277" s="68">
        <f>VLOOKUP($A277,[0]!Table,MATCH(M$4,[0]!Curves,0))</f>
        <v>0</v>
      </c>
      <c r="N277" s="69">
        <f t="shared" si="106"/>
        <v>0</v>
      </c>
      <c r="O277" s="87">
        <f t="shared" si="113"/>
        <v>0</v>
      </c>
      <c r="P277" s="60"/>
      <c r="Q277" s="87">
        <f t="shared" si="107"/>
        <v>5</v>
      </c>
      <c r="R277" s="87">
        <f t="shared" si="108"/>
        <v>5</v>
      </c>
      <c r="S277" s="87">
        <f t="shared" si="109"/>
        <v>1.85</v>
      </c>
      <c r="T277" s="70"/>
      <c r="U277" s="22">
        <f t="shared" si="98"/>
        <v>30</v>
      </c>
      <c r="V277" s="71">
        <f t="shared" si="99"/>
        <v>45383</v>
      </c>
      <c r="W277" s="22">
        <f t="shared" ca="1" si="100"/>
        <v>8319</v>
      </c>
      <c r="X277" s="68">
        <f>VLOOKUP($A277,[0]!Table,MATCH(X$4,[0]!Curves,0))</f>
        <v>6.7064127933180298E-2</v>
      </c>
      <c r="Y277" s="72">
        <f t="shared" ca="1" si="101"/>
        <v>0.22259225241495351</v>
      </c>
      <c r="Z277" s="22">
        <f t="shared" si="102"/>
        <v>0</v>
      </c>
      <c r="AA277" s="22">
        <f t="shared" si="103"/>
        <v>0</v>
      </c>
      <c r="AC277" s="62">
        <f t="shared" ca="1" si="110"/>
        <v>0</v>
      </c>
      <c r="AD277" s="73"/>
      <c r="AE277" s="74"/>
    </row>
    <row r="278" spans="1:31" ht="12" customHeight="1">
      <c r="A278" s="65">
        <f t="shared" si="104"/>
        <v>45413</v>
      </c>
      <c r="B278" s="66">
        <f>'Inputs-Summary'!$B$7</f>
        <v>3017157.2166295233</v>
      </c>
      <c r="C278" s="75"/>
      <c r="D278" s="67">
        <f t="shared" si="95"/>
        <v>3017157.2166295233</v>
      </c>
      <c r="E278" s="56">
        <f t="shared" si="96"/>
        <v>0</v>
      </c>
      <c r="F278" s="56">
        <f t="shared" ca="1" si="97"/>
        <v>0</v>
      </c>
      <c r="G278" s="68">
        <f>VLOOKUP($A278,[0]!Table,MATCH(G$4,[0]!Curves,0))</f>
        <v>4.99</v>
      </c>
      <c r="H278" s="69">
        <f t="shared" si="111"/>
        <v>4.99</v>
      </c>
      <c r="I278" s="68">
        <f>'Inputs-Summary'!$B$16</f>
        <v>1.85</v>
      </c>
      <c r="J278" s="68">
        <f>VLOOKUP($A278,[0]!Table,MATCH(J$4,[0]!Curves,0))</f>
        <v>0</v>
      </c>
      <c r="K278" s="69">
        <f t="shared" si="105"/>
        <v>0</v>
      </c>
      <c r="L278" s="87">
        <f t="shared" si="112"/>
        <v>0</v>
      </c>
      <c r="M278" s="68">
        <f>VLOOKUP($A278,[0]!Table,MATCH(M$4,[0]!Curves,0))</f>
        <v>0</v>
      </c>
      <c r="N278" s="69">
        <f t="shared" si="106"/>
        <v>0</v>
      </c>
      <c r="O278" s="87">
        <f t="shared" si="113"/>
        <v>0</v>
      </c>
      <c r="P278" s="60"/>
      <c r="Q278" s="87">
        <f t="shared" si="107"/>
        <v>4.99</v>
      </c>
      <c r="R278" s="87">
        <f t="shared" si="108"/>
        <v>4.99</v>
      </c>
      <c r="S278" s="87">
        <f t="shared" si="109"/>
        <v>1.85</v>
      </c>
      <c r="T278" s="70"/>
      <c r="U278" s="22">
        <f t="shared" si="98"/>
        <v>31</v>
      </c>
      <c r="V278" s="71">
        <f t="shared" si="99"/>
        <v>45413</v>
      </c>
      <c r="W278" s="22">
        <f t="shared" ca="1" si="100"/>
        <v>8349</v>
      </c>
      <c r="X278" s="68">
        <f>VLOOKUP($A278,[0]!Table,MATCH(X$4,[0]!Curves,0))</f>
        <v>6.7061047771037607E-2</v>
      </c>
      <c r="Y278" s="72">
        <f t="shared" ca="1" si="101"/>
        <v>0.22140458921883069</v>
      </c>
      <c r="Z278" s="22">
        <f t="shared" si="102"/>
        <v>0</v>
      </c>
      <c r="AA278" s="22">
        <f t="shared" si="103"/>
        <v>0</v>
      </c>
      <c r="AC278" s="62">
        <f t="shared" ca="1" si="110"/>
        <v>0</v>
      </c>
      <c r="AD278" s="73"/>
      <c r="AE278" s="74"/>
    </row>
    <row r="279" spans="1:31" ht="12" customHeight="1">
      <c r="A279" s="65">
        <f t="shared" si="104"/>
        <v>45444</v>
      </c>
      <c r="B279" s="66">
        <f>'Inputs-Summary'!$B$7</f>
        <v>3017157.2166295233</v>
      </c>
      <c r="C279" s="75"/>
      <c r="D279" s="67">
        <f t="shared" si="95"/>
        <v>3017157.2166295233</v>
      </c>
      <c r="E279" s="56">
        <f t="shared" si="96"/>
        <v>0</v>
      </c>
      <c r="F279" s="56">
        <f t="shared" ca="1" si="97"/>
        <v>0</v>
      </c>
      <c r="G279" s="68">
        <f>VLOOKUP($A279,[0]!Table,MATCH(G$4,[0]!Curves,0))</f>
        <v>5.0259999999999998</v>
      </c>
      <c r="H279" s="69">
        <f t="shared" si="111"/>
        <v>5.0259999999999998</v>
      </c>
      <c r="I279" s="68">
        <f>'Inputs-Summary'!$B$16</f>
        <v>1.85</v>
      </c>
      <c r="J279" s="68">
        <f>VLOOKUP($A279,[0]!Table,MATCH(J$4,[0]!Curves,0))</f>
        <v>0</v>
      </c>
      <c r="K279" s="69">
        <f t="shared" si="105"/>
        <v>0</v>
      </c>
      <c r="L279" s="87">
        <f t="shared" si="112"/>
        <v>0</v>
      </c>
      <c r="M279" s="68">
        <f>VLOOKUP($A279,[0]!Table,MATCH(M$4,[0]!Curves,0))</f>
        <v>0</v>
      </c>
      <c r="N279" s="69">
        <f t="shared" si="106"/>
        <v>0</v>
      </c>
      <c r="O279" s="87">
        <f t="shared" si="113"/>
        <v>0</v>
      </c>
      <c r="P279" s="60"/>
      <c r="Q279" s="87">
        <f t="shared" si="107"/>
        <v>5.0259999999999998</v>
      </c>
      <c r="R279" s="87">
        <f t="shared" si="108"/>
        <v>5.0259999999999998</v>
      </c>
      <c r="S279" s="87">
        <f t="shared" si="109"/>
        <v>1.85</v>
      </c>
      <c r="T279" s="70"/>
      <c r="U279" s="22">
        <f t="shared" si="98"/>
        <v>30</v>
      </c>
      <c r="V279" s="71">
        <f t="shared" si="99"/>
        <v>45444</v>
      </c>
      <c r="W279" s="22">
        <f t="shared" ca="1" si="100"/>
        <v>8380</v>
      </c>
      <c r="X279" s="68">
        <f>VLOOKUP($A279,[0]!Table,MATCH(X$4,[0]!Curves,0))</f>
        <v>6.7057864936826306E-2</v>
      </c>
      <c r="Y279" s="72">
        <f t="shared" ca="1" si="101"/>
        <v>0.22018410738293623</v>
      </c>
      <c r="Z279" s="22">
        <f t="shared" si="102"/>
        <v>0</v>
      </c>
      <c r="AA279" s="22">
        <f t="shared" si="103"/>
        <v>0</v>
      </c>
      <c r="AC279" s="62">
        <f t="shared" ca="1" si="110"/>
        <v>0</v>
      </c>
      <c r="AD279" s="73"/>
      <c r="AE279" s="74"/>
    </row>
    <row r="280" spans="1:31" ht="12" customHeight="1">
      <c r="A280" s="65">
        <f t="shared" si="104"/>
        <v>45474</v>
      </c>
      <c r="B280" s="66">
        <f>'Inputs-Summary'!$B$7</f>
        <v>3017157.2166295233</v>
      </c>
      <c r="C280" s="75"/>
      <c r="D280" s="67">
        <f t="shared" si="95"/>
        <v>3017157.2166295233</v>
      </c>
      <c r="E280" s="56">
        <f t="shared" si="96"/>
        <v>0</v>
      </c>
      <c r="F280" s="56">
        <f t="shared" ca="1" si="97"/>
        <v>0</v>
      </c>
      <c r="G280" s="68">
        <f>VLOOKUP($A280,[0]!Table,MATCH(G$4,[0]!Curves,0))</f>
        <v>5.0710000000000006</v>
      </c>
      <c r="H280" s="69">
        <f t="shared" si="111"/>
        <v>5.0710000000000006</v>
      </c>
      <c r="I280" s="68">
        <f>'Inputs-Summary'!$B$16</f>
        <v>1.85</v>
      </c>
      <c r="J280" s="68">
        <f>VLOOKUP($A280,[0]!Table,MATCH(J$4,[0]!Curves,0))</f>
        <v>0</v>
      </c>
      <c r="K280" s="69">
        <f t="shared" si="105"/>
        <v>0</v>
      </c>
      <c r="L280" s="87">
        <f t="shared" si="112"/>
        <v>0</v>
      </c>
      <c r="M280" s="68">
        <f>VLOOKUP($A280,[0]!Table,MATCH(M$4,[0]!Curves,0))</f>
        <v>0</v>
      </c>
      <c r="N280" s="69">
        <f t="shared" si="106"/>
        <v>0</v>
      </c>
      <c r="O280" s="87">
        <f t="shared" si="113"/>
        <v>0</v>
      </c>
      <c r="P280" s="60"/>
      <c r="Q280" s="87">
        <f t="shared" si="107"/>
        <v>5.0710000000000006</v>
      </c>
      <c r="R280" s="87">
        <f t="shared" si="108"/>
        <v>5.0710000000000006</v>
      </c>
      <c r="S280" s="87">
        <f t="shared" si="109"/>
        <v>1.85</v>
      </c>
      <c r="T280" s="70"/>
      <c r="U280" s="22">
        <f t="shared" si="98"/>
        <v>31</v>
      </c>
      <c r="V280" s="71">
        <f t="shared" si="99"/>
        <v>45474</v>
      </c>
      <c r="W280" s="22">
        <f t="shared" ca="1" si="100"/>
        <v>8410</v>
      </c>
      <c r="X280" s="68">
        <f>VLOOKUP($A280,[0]!Table,MATCH(X$4,[0]!Curves,0))</f>
        <v>6.7054784774689805E-2</v>
      </c>
      <c r="Y280" s="72">
        <f t="shared" ca="1" si="101"/>
        <v>0.21900951114371636</v>
      </c>
      <c r="Z280" s="22">
        <f t="shared" si="102"/>
        <v>0</v>
      </c>
      <c r="AA280" s="22">
        <f t="shared" si="103"/>
        <v>0</v>
      </c>
      <c r="AC280" s="62">
        <f t="shared" ca="1" si="110"/>
        <v>0</v>
      </c>
      <c r="AD280" s="73"/>
      <c r="AE280" s="74"/>
    </row>
    <row r="281" spans="1:31" ht="12" customHeight="1">
      <c r="A281" s="65">
        <f t="shared" si="104"/>
        <v>45505</v>
      </c>
      <c r="B281" s="66">
        <f>'Inputs-Summary'!$B$7</f>
        <v>3017157.2166295233</v>
      </c>
      <c r="C281" s="75"/>
      <c r="D281" s="67">
        <f t="shared" si="95"/>
        <v>3017157.2166295233</v>
      </c>
      <c r="E281" s="56">
        <f t="shared" si="96"/>
        <v>0</v>
      </c>
      <c r="F281" s="56">
        <f t="shared" ca="1" si="97"/>
        <v>0</v>
      </c>
      <c r="G281" s="68">
        <f>VLOOKUP($A281,[0]!Table,MATCH(G$4,[0]!Curves,0))</f>
        <v>5.1190000000000007</v>
      </c>
      <c r="H281" s="69">
        <f t="shared" si="111"/>
        <v>5.1190000000000007</v>
      </c>
      <c r="I281" s="68">
        <f>'Inputs-Summary'!$B$16</f>
        <v>1.85</v>
      </c>
      <c r="J281" s="68">
        <f>VLOOKUP($A281,[0]!Table,MATCH(J$4,[0]!Curves,0))</f>
        <v>0</v>
      </c>
      <c r="K281" s="69">
        <f t="shared" si="105"/>
        <v>0</v>
      </c>
      <c r="L281" s="87">
        <f t="shared" si="112"/>
        <v>0</v>
      </c>
      <c r="M281" s="68">
        <f>VLOOKUP($A281,[0]!Table,MATCH(M$4,[0]!Curves,0))</f>
        <v>0</v>
      </c>
      <c r="N281" s="69">
        <f t="shared" si="106"/>
        <v>0</v>
      </c>
      <c r="O281" s="87">
        <f t="shared" si="113"/>
        <v>0</v>
      </c>
      <c r="P281" s="60"/>
      <c r="Q281" s="87">
        <f t="shared" si="107"/>
        <v>5.1190000000000007</v>
      </c>
      <c r="R281" s="87">
        <f t="shared" si="108"/>
        <v>5.1190000000000007</v>
      </c>
      <c r="S281" s="87">
        <f t="shared" si="109"/>
        <v>1.85</v>
      </c>
      <c r="T281" s="70"/>
      <c r="U281" s="22">
        <f t="shared" si="98"/>
        <v>31</v>
      </c>
      <c r="V281" s="71">
        <f t="shared" si="99"/>
        <v>45505</v>
      </c>
      <c r="W281" s="22">
        <f t="shared" ca="1" si="100"/>
        <v>8441</v>
      </c>
      <c r="X281" s="68">
        <f>VLOOKUP($A281,[0]!Table,MATCH(X$4,[0]!Curves,0))</f>
        <v>6.7051601940485595E-2</v>
      </c>
      <c r="Y281" s="72">
        <f t="shared" ca="1" si="101"/>
        <v>0.21780245614292176</v>
      </c>
      <c r="Z281" s="22">
        <f t="shared" si="102"/>
        <v>0</v>
      </c>
      <c r="AA281" s="22">
        <f t="shared" si="103"/>
        <v>0</v>
      </c>
      <c r="AC281" s="62">
        <f t="shared" ca="1" si="110"/>
        <v>0</v>
      </c>
      <c r="AD281" s="73"/>
      <c r="AE281" s="74"/>
    </row>
    <row r="282" spans="1:31" ht="12" customHeight="1">
      <c r="A282" s="65">
        <f t="shared" si="104"/>
        <v>45536</v>
      </c>
      <c r="B282" s="66">
        <f>'Inputs-Summary'!$B$7</f>
        <v>3017157.2166295233</v>
      </c>
      <c r="C282" s="75"/>
      <c r="D282" s="67">
        <f t="shared" si="95"/>
        <v>3017157.2166295233</v>
      </c>
      <c r="E282" s="56">
        <f t="shared" si="96"/>
        <v>0</v>
      </c>
      <c r="F282" s="56">
        <f t="shared" ca="1" si="97"/>
        <v>0</v>
      </c>
      <c r="G282" s="68">
        <f>VLOOKUP($A282,[0]!Table,MATCH(G$4,[0]!Curves,0))</f>
        <v>5.133</v>
      </c>
      <c r="H282" s="69">
        <f t="shared" si="111"/>
        <v>5.133</v>
      </c>
      <c r="I282" s="68">
        <f>'Inputs-Summary'!$B$16</f>
        <v>1.85</v>
      </c>
      <c r="J282" s="68">
        <f>VLOOKUP($A282,[0]!Table,MATCH(J$4,[0]!Curves,0))</f>
        <v>0</v>
      </c>
      <c r="K282" s="69">
        <f t="shared" si="105"/>
        <v>0</v>
      </c>
      <c r="L282" s="87">
        <f t="shared" si="112"/>
        <v>0</v>
      </c>
      <c r="M282" s="68">
        <f>VLOOKUP($A282,[0]!Table,MATCH(M$4,[0]!Curves,0))</f>
        <v>0</v>
      </c>
      <c r="N282" s="69">
        <f t="shared" si="106"/>
        <v>0</v>
      </c>
      <c r="O282" s="87">
        <f t="shared" si="113"/>
        <v>0</v>
      </c>
      <c r="P282" s="60"/>
      <c r="Q282" s="87">
        <f t="shared" si="107"/>
        <v>5.133</v>
      </c>
      <c r="R282" s="87">
        <f t="shared" si="108"/>
        <v>5.133</v>
      </c>
      <c r="S282" s="87">
        <f t="shared" si="109"/>
        <v>1.85</v>
      </c>
      <c r="T282" s="70"/>
      <c r="U282" s="22">
        <f t="shared" si="98"/>
        <v>30</v>
      </c>
      <c r="V282" s="71">
        <f t="shared" si="99"/>
        <v>45536</v>
      </c>
      <c r="W282" s="22">
        <f t="shared" ca="1" si="100"/>
        <v>8472</v>
      </c>
      <c r="X282" s="68">
        <f>VLOOKUP($A282,[0]!Table,MATCH(X$4,[0]!Curves,0))</f>
        <v>6.7048419106284604E-2</v>
      </c>
      <c r="Y282" s="72">
        <f t="shared" ca="1" si="101"/>
        <v>0.21660216699052812</v>
      </c>
      <c r="Z282" s="22">
        <f t="shared" si="102"/>
        <v>0</v>
      </c>
      <c r="AA282" s="22">
        <f t="shared" si="103"/>
        <v>0</v>
      </c>
      <c r="AC282" s="62">
        <f t="shared" ca="1" si="110"/>
        <v>0</v>
      </c>
      <c r="AD282" s="73"/>
      <c r="AE282" s="74"/>
    </row>
    <row r="283" spans="1:31" ht="12" customHeight="1">
      <c r="A283" s="65">
        <f t="shared" si="104"/>
        <v>45566</v>
      </c>
      <c r="B283" s="66">
        <f>'Inputs-Summary'!$B$7</f>
        <v>3017157.2166295233</v>
      </c>
      <c r="C283" s="75"/>
      <c r="D283" s="67">
        <f t="shared" si="95"/>
        <v>3017157.2166295233</v>
      </c>
      <c r="E283" s="56">
        <f t="shared" si="96"/>
        <v>0</v>
      </c>
      <c r="F283" s="56">
        <f t="shared" ca="1" si="97"/>
        <v>0</v>
      </c>
      <c r="G283" s="68">
        <f>VLOOKUP($A283,[0]!Table,MATCH(G$4,[0]!Curves,0))</f>
        <v>5.1610000000000005</v>
      </c>
      <c r="H283" s="69">
        <f t="shared" si="111"/>
        <v>5.1610000000000005</v>
      </c>
      <c r="I283" s="68">
        <f>'Inputs-Summary'!$B$16</f>
        <v>1.85</v>
      </c>
      <c r="J283" s="68">
        <f>VLOOKUP($A283,[0]!Table,MATCH(J$4,[0]!Curves,0))</f>
        <v>0</v>
      </c>
      <c r="K283" s="69">
        <f t="shared" si="105"/>
        <v>0</v>
      </c>
      <c r="L283" s="87">
        <f t="shared" si="112"/>
        <v>0</v>
      </c>
      <c r="M283" s="68">
        <f>VLOOKUP($A283,[0]!Table,MATCH(M$4,[0]!Curves,0))</f>
        <v>0</v>
      </c>
      <c r="N283" s="69">
        <f t="shared" si="106"/>
        <v>0</v>
      </c>
      <c r="O283" s="87">
        <f t="shared" si="113"/>
        <v>0</v>
      </c>
      <c r="P283" s="60"/>
      <c r="Q283" s="87">
        <f t="shared" si="107"/>
        <v>5.1610000000000005</v>
      </c>
      <c r="R283" s="87">
        <f t="shared" si="108"/>
        <v>5.1610000000000005</v>
      </c>
      <c r="S283" s="87">
        <f t="shared" si="109"/>
        <v>1.85</v>
      </c>
      <c r="T283" s="70"/>
      <c r="U283" s="22">
        <f t="shared" si="98"/>
        <v>31</v>
      </c>
      <c r="V283" s="71">
        <f t="shared" si="99"/>
        <v>45566</v>
      </c>
      <c r="W283" s="22">
        <f t="shared" ca="1" si="100"/>
        <v>8502</v>
      </c>
      <c r="X283" s="68">
        <f>VLOOKUP($A283,[0]!Table,MATCH(X$4,[0]!Curves,0))</f>
        <v>6.7045338944157401E-2</v>
      </c>
      <c r="Y283" s="72">
        <f t="shared" ca="1" si="101"/>
        <v>0.21544700253200522</v>
      </c>
      <c r="Z283" s="22">
        <f t="shared" si="102"/>
        <v>0</v>
      </c>
      <c r="AA283" s="22">
        <f t="shared" si="103"/>
        <v>0</v>
      </c>
      <c r="AC283" s="62">
        <f t="shared" ca="1" si="110"/>
        <v>0</v>
      </c>
      <c r="AD283" s="73"/>
      <c r="AE283" s="74"/>
    </row>
    <row r="284" spans="1:31" ht="12" customHeight="1">
      <c r="A284" s="65">
        <f t="shared" si="104"/>
        <v>45597</v>
      </c>
      <c r="B284" s="66">
        <f>'Inputs-Summary'!$B$7</f>
        <v>3017157.2166295233</v>
      </c>
      <c r="C284" s="75"/>
      <c r="D284" s="67">
        <f t="shared" si="95"/>
        <v>3017157.2166295233</v>
      </c>
      <c r="E284" s="56">
        <f t="shared" si="96"/>
        <v>0</v>
      </c>
      <c r="F284" s="56">
        <f t="shared" ca="1" si="97"/>
        <v>0</v>
      </c>
      <c r="G284" s="68">
        <f>VLOOKUP($A284,[0]!Table,MATCH(G$4,[0]!Curves,0))</f>
        <v>5.2960000000000003</v>
      </c>
      <c r="H284" s="69">
        <f t="shared" si="111"/>
        <v>5.2960000000000003</v>
      </c>
      <c r="I284" s="68">
        <f>'Inputs-Summary'!$B$16</f>
        <v>1.85</v>
      </c>
      <c r="J284" s="68">
        <f>VLOOKUP($A284,[0]!Table,MATCH(J$4,[0]!Curves,0))</f>
        <v>0</v>
      </c>
      <c r="K284" s="69">
        <f t="shared" si="105"/>
        <v>0</v>
      </c>
      <c r="L284" s="87">
        <f t="shared" si="112"/>
        <v>0</v>
      </c>
      <c r="M284" s="68">
        <f>VLOOKUP($A284,[0]!Table,MATCH(M$4,[0]!Curves,0))</f>
        <v>0</v>
      </c>
      <c r="N284" s="69">
        <f t="shared" si="106"/>
        <v>0</v>
      </c>
      <c r="O284" s="87">
        <f t="shared" si="113"/>
        <v>0</v>
      </c>
      <c r="P284" s="60"/>
      <c r="Q284" s="87">
        <f t="shared" si="107"/>
        <v>5.2960000000000003</v>
      </c>
      <c r="R284" s="87">
        <f t="shared" si="108"/>
        <v>5.2960000000000003</v>
      </c>
      <c r="S284" s="87">
        <f t="shared" si="109"/>
        <v>1.85</v>
      </c>
      <c r="T284" s="70"/>
      <c r="U284" s="22">
        <f t="shared" si="98"/>
        <v>30</v>
      </c>
      <c r="V284" s="71">
        <f t="shared" si="99"/>
        <v>45597</v>
      </c>
      <c r="W284" s="22">
        <f t="shared" ca="1" si="100"/>
        <v>8533</v>
      </c>
      <c r="X284" s="68">
        <f>VLOOKUP($A284,[0]!Table,MATCH(X$4,[0]!Curves,0))</f>
        <v>6.7042156109963003E-2</v>
      </c>
      <c r="Y284" s="72">
        <f t="shared" ca="1" si="101"/>
        <v>0.21425991450875345</v>
      </c>
      <c r="Z284" s="22">
        <f t="shared" si="102"/>
        <v>0</v>
      </c>
      <c r="AA284" s="22">
        <f t="shared" si="103"/>
        <v>0</v>
      </c>
      <c r="AC284" s="62">
        <f t="shared" ca="1" si="110"/>
        <v>0</v>
      </c>
      <c r="AD284" s="73"/>
      <c r="AE284" s="74"/>
    </row>
    <row r="285" spans="1:31" ht="12" customHeight="1">
      <c r="A285" s="65">
        <f t="shared" si="104"/>
        <v>45627</v>
      </c>
      <c r="B285" s="66">
        <f>'Inputs-Summary'!$B$7</f>
        <v>3017157.2166295233</v>
      </c>
      <c r="C285" s="75"/>
      <c r="D285" s="67">
        <f t="shared" si="95"/>
        <v>3017157.2166295233</v>
      </c>
      <c r="E285" s="56">
        <f t="shared" si="96"/>
        <v>0</v>
      </c>
      <c r="F285" s="56">
        <f t="shared" ca="1" si="97"/>
        <v>0</v>
      </c>
      <c r="G285" s="68">
        <f>VLOOKUP($A285,[0]!Table,MATCH(G$4,[0]!Curves,0))</f>
        <v>5.431</v>
      </c>
      <c r="H285" s="69">
        <f t="shared" si="111"/>
        <v>5.431</v>
      </c>
      <c r="I285" s="68">
        <f>'Inputs-Summary'!$B$16</f>
        <v>1.85</v>
      </c>
      <c r="J285" s="68">
        <f>VLOOKUP($A285,[0]!Table,MATCH(J$4,[0]!Curves,0))</f>
        <v>0</v>
      </c>
      <c r="K285" s="69">
        <f t="shared" si="105"/>
        <v>0</v>
      </c>
      <c r="L285" s="87">
        <f t="shared" si="112"/>
        <v>0</v>
      </c>
      <c r="M285" s="68">
        <f>VLOOKUP($A285,[0]!Table,MATCH(M$4,[0]!Curves,0))</f>
        <v>0</v>
      </c>
      <c r="N285" s="69">
        <f t="shared" si="106"/>
        <v>0</v>
      </c>
      <c r="O285" s="87">
        <f t="shared" si="113"/>
        <v>0</v>
      </c>
      <c r="P285" s="60"/>
      <c r="Q285" s="87">
        <f t="shared" si="107"/>
        <v>5.431</v>
      </c>
      <c r="R285" s="87">
        <f t="shared" si="108"/>
        <v>5.431</v>
      </c>
      <c r="S285" s="87">
        <f t="shared" si="109"/>
        <v>1.85</v>
      </c>
      <c r="T285" s="70"/>
      <c r="U285" s="22">
        <f t="shared" si="98"/>
        <v>31</v>
      </c>
      <c r="V285" s="71">
        <f t="shared" si="99"/>
        <v>45627</v>
      </c>
      <c r="W285" s="22">
        <f t="shared" ca="1" si="100"/>
        <v>8563</v>
      </c>
      <c r="X285" s="68">
        <f>VLOOKUP($A285,[0]!Table,MATCH(X$4,[0]!Curves,0))</f>
        <v>6.7039075947842502E-2</v>
      </c>
      <c r="Y285" s="72">
        <f t="shared" ca="1" si="101"/>
        <v>0.21311745374865049</v>
      </c>
      <c r="Z285" s="22">
        <f t="shared" si="102"/>
        <v>0</v>
      </c>
      <c r="AA285" s="22">
        <f t="shared" si="103"/>
        <v>0</v>
      </c>
      <c r="AC285" s="62">
        <f t="shared" ca="1" si="110"/>
        <v>0</v>
      </c>
      <c r="AD285" s="73"/>
      <c r="AE285" s="74"/>
    </row>
    <row r="286" spans="1:31" ht="12" customHeight="1">
      <c r="A286" s="65">
        <f t="shared" si="104"/>
        <v>45658</v>
      </c>
      <c r="B286" s="66">
        <f>'Inputs-Summary'!$B$7</f>
        <v>3017157.2166295233</v>
      </c>
      <c r="C286" s="75"/>
      <c r="D286" s="67">
        <f t="shared" si="95"/>
        <v>3017157.2166295233</v>
      </c>
      <c r="E286" s="56">
        <f t="shared" si="96"/>
        <v>0</v>
      </c>
      <c r="F286" s="56">
        <f t="shared" ca="1" si="97"/>
        <v>0</v>
      </c>
      <c r="G286" s="68">
        <f>VLOOKUP($A286,[0]!Table,MATCH(G$4,[0]!Curves,0))</f>
        <v>0</v>
      </c>
      <c r="H286" s="69">
        <f t="shared" si="111"/>
        <v>0</v>
      </c>
      <c r="I286" s="68">
        <f>'Inputs-Summary'!$B$16</f>
        <v>1.85</v>
      </c>
      <c r="J286" s="68">
        <f>VLOOKUP($A286,[0]!Table,MATCH(J$4,[0]!Curves,0))</f>
        <v>0</v>
      </c>
      <c r="K286" s="69">
        <f t="shared" si="105"/>
        <v>0</v>
      </c>
      <c r="L286" s="87">
        <f t="shared" si="112"/>
        <v>0</v>
      </c>
      <c r="M286" s="68">
        <f>VLOOKUP($A286,[0]!Table,MATCH(M$4,[0]!Curves,0))</f>
        <v>0</v>
      </c>
      <c r="N286" s="69">
        <f t="shared" si="106"/>
        <v>0</v>
      </c>
      <c r="O286" s="87">
        <f t="shared" si="113"/>
        <v>0</v>
      </c>
      <c r="P286" s="60"/>
      <c r="Q286" s="87">
        <f t="shared" si="107"/>
        <v>0</v>
      </c>
      <c r="R286" s="87">
        <f t="shared" si="108"/>
        <v>0</v>
      </c>
      <c r="S286" s="87">
        <f t="shared" si="109"/>
        <v>1.85</v>
      </c>
      <c r="T286" s="70"/>
      <c r="U286" s="22">
        <f t="shared" si="98"/>
        <v>31</v>
      </c>
      <c r="V286" s="71">
        <f t="shared" si="99"/>
        <v>45658</v>
      </c>
      <c r="W286" s="22">
        <f t="shared" ca="1" si="100"/>
        <v>8594</v>
      </c>
      <c r="X286" s="68">
        <f>VLOOKUP($A286,[0]!Table,MATCH(X$4,[0]!Curves,0))</f>
        <v>6.7035893113654807E-2</v>
      </c>
      <c r="Y286" s="72">
        <f t="shared" ca="1" si="101"/>
        <v>0.21194341932952329</v>
      </c>
      <c r="Z286" s="22">
        <f t="shared" si="102"/>
        <v>0</v>
      </c>
      <c r="AA286" s="22">
        <f t="shared" si="103"/>
        <v>0</v>
      </c>
      <c r="AC286" s="62">
        <f t="shared" ca="1" si="110"/>
        <v>0</v>
      </c>
      <c r="AD286" s="73"/>
      <c r="AE286" s="74"/>
    </row>
    <row r="287" spans="1:31" ht="12" customHeight="1">
      <c r="A287" s="65">
        <f t="shared" si="104"/>
        <v>45689</v>
      </c>
      <c r="B287" s="66">
        <f>'Inputs-Summary'!$B$7</f>
        <v>3017157.2166295233</v>
      </c>
      <c r="C287" s="75"/>
      <c r="D287" s="67">
        <f t="shared" si="95"/>
        <v>3017157.2166295233</v>
      </c>
      <c r="E287" s="56">
        <f t="shared" si="96"/>
        <v>0</v>
      </c>
      <c r="F287" s="56">
        <f t="shared" ca="1" si="97"/>
        <v>0</v>
      </c>
      <c r="G287" s="68">
        <f>VLOOKUP($A287,[0]!Table,MATCH(G$4,[0]!Curves,0))</f>
        <v>0</v>
      </c>
      <c r="H287" s="69">
        <f t="shared" si="111"/>
        <v>0</v>
      </c>
      <c r="I287" s="68">
        <f>'Inputs-Summary'!$B$16</f>
        <v>1.85</v>
      </c>
      <c r="J287" s="68">
        <f>VLOOKUP($A287,[0]!Table,MATCH(J$4,[0]!Curves,0))</f>
        <v>0</v>
      </c>
      <c r="K287" s="69">
        <f t="shared" si="105"/>
        <v>0</v>
      </c>
      <c r="L287" s="87">
        <f t="shared" si="112"/>
        <v>0</v>
      </c>
      <c r="M287" s="68">
        <f>VLOOKUP($A287,[0]!Table,MATCH(M$4,[0]!Curves,0))</f>
        <v>0</v>
      </c>
      <c r="N287" s="69">
        <f t="shared" si="106"/>
        <v>0</v>
      </c>
      <c r="O287" s="87">
        <f t="shared" si="113"/>
        <v>0</v>
      </c>
      <c r="P287" s="60"/>
      <c r="Q287" s="87">
        <f t="shared" si="107"/>
        <v>0</v>
      </c>
      <c r="R287" s="87">
        <f t="shared" si="108"/>
        <v>0</v>
      </c>
      <c r="S287" s="87">
        <f t="shared" si="109"/>
        <v>1.85</v>
      </c>
      <c r="T287" s="70"/>
      <c r="U287" s="22">
        <f t="shared" si="98"/>
        <v>28</v>
      </c>
      <c r="V287" s="71">
        <f t="shared" si="99"/>
        <v>45689</v>
      </c>
      <c r="W287" s="22">
        <f t="shared" ca="1" si="100"/>
        <v>8625</v>
      </c>
      <c r="X287" s="68">
        <f>VLOOKUP($A287,[0]!Table,MATCH(X$4,[0]!Curves,0))</f>
        <v>6.7032710279470095E-2</v>
      </c>
      <c r="Y287" s="72">
        <f t="shared" ca="1" si="101"/>
        <v>0.21077596271023843</v>
      </c>
      <c r="Z287" s="22">
        <f t="shared" si="102"/>
        <v>0</v>
      </c>
      <c r="AA287" s="22">
        <f t="shared" si="103"/>
        <v>0</v>
      </c>
      <c r="AC287" s="62">
        <f t="shared" ca="1" si="110"/>
        <v>0</v>
      </c>
      <c r="AD287" s="73"/>
      <c r="AE287" s="74"/>
    </row>
    <row r="288" spans="1:31" ht="12" customHeight="1">
      <c r="A288" s="65">
        <f t="shared" si="104"/>
        <v>45717</v>
      </c>
      <c r="B288" s="66">
        <f>'Inputs-Summary'!$B$7</f>
        <v>3017157.2166295233</v>
      </c>
      <c r="C288" s="75"/>
      <c r="D288" s="67">
        <f t="shared" si="95"/>
        <v>3017157.2166295233</v>
      </c>
      <c r="E288" s="56">
        <f t="shared" si="96"/>
        <v>0</v>
      </c>
      <c r="F288" s="56">
        <f t="shared" ca="1" si="97"/>
        <v>0</v>
      </c>
      <c r="G288" s="68">
        <f>VLOOKUP($A288,[0]!Table,MATCH(G$4,[0]!Curves,0))</f>
        <v>0</v>
      </c>
      <c r="H288" s="69">
        <f t="shared" si="111"/>
        <v>0</v>
      </c>
      <c r="I288" s="68">
        <f>'Inputs-Summary'!$B$16</f>
        <v>1.85</v>
      </c>
      <c r="J288" s="68">
        <f>VLOOKUP($A288,[0]!Table,MATCH(J$4,[0]!Curves,0))</f>
        <v>0</v>
      </c>
      <c r="K288" s="69">
        <f t="shared" si="105"/>
        <v>0</v>
      </c>
      <c r="L288" s="87">
        <f t="shared" si="112"/>
        <v>0</v>
      </c>
      <c r="M288" s="68">
        <f>VLOOKUP($A288,[0]!Table,MATCH(M$4,[0]!Curves,0))</f>
        <v>0</v>
      </c>
      <c r="N288" s="69">
        <f t="shared" si="106"/>
        <v>0</v>
      </c>
      <c r="O288" s="87">
        <f t="shared" si="113"/>
        <v>0</v>
      </c>
      <c r="P288" s="60"/>
      <c r="Q288" s="87">
        <f t="shared" si="107"/>
        <v>0</v>
      </c>
      <c r="R288" s="87">
        <f t="shared" si="108"/>
        <v>0</v>
      </c>
      <c r="S288" s="87">
        <f t="shared" si="109"/>
        <v>1.85</v>
      </c>
      <c r="T288" s="70"/>
      <c r="U288" s="22">
        <f t="shared" si="98"/>
        <v>31</v>
      </c>
      <c r="V288" s="71">
        <f t="shared" si="99"/>
        <v>45717</v>
      </c>
      <c r="W288" s="22">
        <f t="shared" ca="1" si="100"/>
        <v>8653</v>
      </c>
      <c r="X288" s="68">
        <f>VLOOKUP($A288,[0]!Table,MATCH(X$4,[0]!Curves,0))</f>
        <v>6.7029835461500195E-2</v>
      </c>
      <c r="Y288" s="72">
        <f t="shared" ca="1" si="101"/>
        <v>0.20972710836799088</v>
      </c>
      <c r="Z288" s="22">
        <f t="shared" si="102"/>
        <v>0</v>
      </c>
      <c r="AA288" s="22">
        <f t="shared" si="103"/>
        <v>0</v>
      </c>
      <c r="AC288" s="62">
        <f t="shared" ca="1" si="110"/>
        <v>0</v>
      </c>
      <c r="AD288" s="73"/>
      <c r="AE288" s="74"/>
    </row>
    <row r="289" spans="1:31" ht="12" customHeight="1">
      <c r="A289" s="65">
        <f t="shared" si="104"/>
        <v>45748</v>
      </c>
      <c r="B289" s="66">
        <f>'Inputs-Summary'!$B$7</f>
        <v>3017157.2166295233</v>
      </c>
      <c r="C289" s="75"/>
      <c r="D289" s="67">
        <f t="shared" si="95"/>
        <v>3017157.2166295233</v>
      </c>
      <c r="E289" s="56">
        <f t="shared" si="96"/>
        <v>0</v>
      </c>
      <c r="F289" s="56">
        <f t="shared" ca="1" si="97"/>
        <v>0</v>
      </c>
      <c r="G289" s="68">
        <f>VLOOKUP($A289,[0]!Table,MATCH(G$4,[0]!Curves,0))</f>
        <v>0</v>
      </c>
      <c r="H289" s="69">
        <f t="shared" si="111"/>
        <v>0</v>
      </c>
      <c r="I289" s="68">
        <f>'Inputs-Summary'!$B$16</f>
        <v>1.85</v>
      </c>
      <c r="J289" s="68">
        <f>VLOOKUP($A289,[0]!Table,MATCH(J$4,[0]!Curves,0))</f>
        <v>0</v>
      </c>
      <c r="K289" s="69">
        <f t="shared" si="105"/>
        <v>0</v>
      </c>
      <c r="L289" s="87">
        <f t="shared" si="112"/>
        <v>0</v>
      </c>
      <c r="M289" s="68">
        <f>VLOOKUP($A289,[0]!Table,MATCH(M$4,[0]!Curves,0))</f>
        <v>0</v>
      </c>
      <c r="N289" s="69">
        <f t="shared" si="106"/>
        <v>0</v>
      </c>
      <c r="O289" s="87">
        <f t="shared" si="113"/>
        <v>0</v>
      </c>
      <c r="P289" s="60"/>
      <c r="Q289" s="87">
        <f t="shared" si="107"/>
        <v>0</v>
      </c>
      <c r="R289" s="87">
        <f t="shared" si="108"/>
        <v>0</v>
      </c>
      <c r="S289" s="87">
        <f t="shared" si="109"/>
        <v>1.85</v>
      </c>
      <c r="T289" s="70"/>
      <c r="U289" s="22">
        <f t="shared" si="98"/>
        <v>30</v>
      </c>
      <c r="V289" s="71">
        <f t="shared" si="99"/>
        <v>45748</v>
      </c>
      <c r="W289" s="22">
        <f t="shared" ca="1" si="100"/>
        <v>8684</v>
      </c>
      <c r="X289" s="68">
        <f>VLOOKUP($A289,[0]!Table,MATCH(X$4,[0]!Curves,0))</f>
        <v>6.70266526273222E-2</v>
      </c>
      <c r="Y289" s="72">
        <f t="shared" ca="1" si="101"/>
        <v>0.20857206750235802</v>
      </c>
      <c r="Z289" s="22">
        <f t="shared" si="102"/>
        <v>0</v>
      </c>
      <c r="AA289" s="22">
        <f t="shared" si="103"/>
        <v>0</v>
      </c>
      <c r="AC289" s="62">
        <f t="shared" ca="1" si="110"/>
        <v>0</v>
      </c>
      <c r="AD289" s="73"/>
      <c r="AE289" s="74"/>
    </row>
    <row r="290" spans="1:31" ht="12" customHeight="1">
      <c r="A290" s="65">
        <f t="shared" si="104"/>
        <v>45778</v>
      </c>
      <c r="B290" s="66">
        <f>'Inputs-Summary'!$B$7</f>
        <v>3017157.2166295233</v>
      </c>
      <c r="C290" s="75"/>
      <c r="D290" s="67">
        <f t="shared" si="95"/>
        <v>3017157.2166295233</v>
      </c>
      <c r="E290" s="56">
        <f t="shared" si="96"/>
        <v>0</v>
      </c>
      <c r="F290" s="56">
        <f t="shared" ca="1" si="97"/>
        <v>0</v>
      </c>
      <c r="G290" s="68">
        <f>VLOOKUP($A290,[0]!Table,MATCH(G$4,[0]!Curves,0))</f>
        <v>0</v>
      </c>
      <c r="H290" s="69">
        <f t="shared" si="111"/>
        <v>0</v>
      </c>
      <c r="I290" s="68">
        <f>'Inputs-Summary'!$B$16</f>
        <v>1.85</v>
      </c>
      <c r="J290" s="68">
        <f>VLOOKUP($A290,[0]!Table,MATCH(J$4,[0]!Curves,0))</f>
        <v>0</v>
      </c>
      <c r="K290" s="69">
        <f t="shared" si="105"/>
        <v>0</v>
      </c>
      <c r="L290" s="87">
        <f t="shared" ref="L290:L309" si="114">K290</f>
        <v>0</v>
      </c>
      <c r="M290" s="68">
        <f>VLOOKUP($A290,[0]!Table,MATCH(M$4,[0]!Curves,0))</f>
        <v>0</v>
      </c>
      <c r="N290" s="69">
        <f t="shared" si="106"/>
        <v>0</v>
      </c>
      <c r="O290" s="87">
        <f t="shared" ref="O290:O309" si="115">N290</f>
        <v>0</v>
      </c>
      <c r="P290" s="60"/>
      <c r="Q290" s="87">
        <f t="shared" si="107"/>
        <v>0</v>
      </c>
      <c r="R290" s="87">
        <f t="shared" si="108"/>
        <v>0</v>
      </c>
      <c r="S290" s="87">
        <f t="shared" si="109"/>
        <v>1.85</v>
      </c>
      <c r="T290" s="70"/>
      <c r="U290" s="22">
        <f t="shared" si="98"/>
        <v>31</v>
      </c>
      <c r="V290" s="71">
        <f t="shared" si="99"/>
        <v>45778</v>
      </c>
      <c r="W290" s="22">
        <f t="shared" ca="1" si="100"/>
        <v>8714</v>
      </c>
      <c r="X290" s="68">
        <f>VLOOKUP($A290,[0]!Table,MATCH(X$4,[0]!Curves,0))</f>
        <v>6.7023572465217299E-2</v>
      </c>
      <c r="Y290" s="72">
        <f t="shared" ca="1" si="101"/>
        <v>0.20746044638571598</v>
      </c>
      <c r="Z290" s="22">
        <f t="shared" si="102"/>
        <v>0</v>
      </c>
      <c r="AA290" s="22">
        <f t="shared" si="103"/>
        <v>0</v>
      </c>
      <c r="AC290" s="62">
        <f t="shared" ca="1" si="110"/>
        <v>0</v>
      </c>
      <c r="AD290" s="73"/>
      <c r="AE290" s="74"/>
    </row>
    <row r="291" spans="1:31" ht="12" customHeight="1">
      <c r="A291" s="65">
        <f t="shared" si="104"/>
        <v>45809</v>
      </c>
      <c r="B291" s="66">
        <f>'Inputs-Summary'!$B$7</f>
        <v>3017157.2166295233</v>
      </c>
      <c r="C291" s="75"/>
      <c r="D291" s="67">
        <f t="shared" si="95"/>
        <v>3017157.2166295233</v>
      </c>
      <c r="E291" s="56">
        <f t="shared" si="96"/>
        <v>0</v>
      </c>
      <c r="F291" s="56">
        <f t="shared" ca="1" si="97"/>
        <v>0</v>
      </c>
      <c r="G291" s="68">
        <f>VLOOKUP($A291,[0]!Table,MATCH(G$4,[0]!Curves,0))</f>
        <v>0</v>
      </c>
      <c r="H291" s="69">
        <f t="shared" si="111"/>
        <v>0</v>
      </c>
      <c r="I291" s="68">
        <f>'Inputs-Summary'!$B$16</f>
        <v>1.85</v>
      </c>
      <c r="J291" s="68">
        <f>VLOOKUP($A291,[0]!Table,MATCH(J$4,[0]!Curves,0))</f>
        <v>0</v>
      </c>
      <c r="K291" s="69">
        <f t="shared" si="105"/>
        <v>0</v>
      </c>
      <c r="L291" s="87">
        <f t="shared" si="114"/>
        <v>0</v>
      </c>
      <c r="M291" s="68">
        <f>VLOOKUP($A291,[0]!Table,MATCH(M$4,[0]!Curves,0))</f>
        <v>0</v>
      </c>
      <c r="N291" s="69">
        <f t="shared" si="106"/>
        <v>0</v>
      </c>
      <c r="O291" s="87">
        <f t="shared" si="115"/>
        <v>0</v>
      </c>
      <c r="P291" s="60"/>
      <c r="Q291" s="87">
        <f t="shared" si="107"/>
        <v>0</v>
      </c>
      <c r="R291" s="87">
        <f t="shared" si="108"/>
        <v>0</v>
      </c>
      <c r="S291" s="87">
        <f t="shared" si="109"/>
        <v>1.85</v>
      </c>
      <c r="T291" s="70"/>
      <c r="U291" s="22">
        <f t="shared" si="98"/>
        <v>30</v>
      </c>
      <c r="V291" s="71">
        <f t="shared" si="99"/>
        <v>45809</v>
      </c>
      <c r="W291" s="22">
        <f t="shared" ca="1" si="100"/>
        <v>8745</v>
      </c>
      <c r="X291" s="68">
        <f>VLOOKUP($A291,[0]!Table,MATCH(X$4,[0]!Curves,0))</f>
        <v>6.7020389631046007E-2</v>
      </c>
      <c r="Y291" s="72">
        <f t="shared" ca="1" si="101"/>
        <v>0.20631810109886514</v>
      </c>
      <c r="Z291" s="22">
        <f t="shared" si="102"/>
        <v>0</v>
      </c>
      <c r="AA291" s="22">
        <f t="shared" si="103"/>
        <v>0</v>
      </c>
      <c r="AC291" s="62">
        <f t="shared" ca="1" si="110"/>
        <v>0</v>
      </c>
      <c r="AD291" s="73"/>
      <c r="AE291" s="74"/>
    </row>
    <row r="292" spans="1:31" ht="12" customHeight="1">
      <c r="A292" s="65">
        <f t="shared" si="104"/>
        <v>45839</v>
      </c>
      <c r="B292" s="66">
        <f>'Inputs-Summary'!$B$7</f>
        <v>3017157.2166295233</v>
      </c>
      <c r="C292" s="75"/>
      <c r="D292" s="67">
        <f t="shared" si="95"/>
        <v>3017157.2166295233</v>
      </c>
      <c r="E292" s="56">
        <f t="shared" si="96"/>
        <v>0</v>
      </c>
      <c r="F292" s="56">
        <f t="shared" ca="1" si="97"/>
        <v>0</v>
      </c>
      <c r="G292" s="68">
        <f>VLOOKUP($A292,[0]!Table,MATCH(G$4,[0]!Curves,0))</f>
        <v>0</v>
      </c>
      <c r="H292" s="69">
        <f t="shared" si="111"/>
        <v>0</v>
      </c>
      <c r="I292" s="68">
        <f>'Inputs-Summary'!$B$16</f>
        <v>1.85</v>
      </c>
      <c r="J292" s="68">
        <f>VLOOKUP($A292,[0]!Table,MATCH(J$4,[0]!Curves,0))</f>
        <v>0</v>
      </c>
      <c r="K292" s="69">
        <f t="shared" si="105"/>
        <v>0</v>
      </c>
      <c r="L292" s="87">
        <f t="shared" si="114"/>
        <v>0</v>
      </c>
      <c r="M292" s="68">
        <f>VLOOKUP($A292,[0]!Table,MATCH(M$4,[0]!Curves,0))</f>
        <v>0</v>
      </c>
      <c r="N292" s="69">
        <f t="shared" si="106"/>
        <v>0</v>
      </c>
      <c r="O292" s="87">
        <f t="shared" si="115"/>
        <v>0</v>
      </c>
      <c r="P292" s="60"/>
      <c r="Q292" s="87">
        <f t="shared" si="107"/>
        <v>0</v>
      </c>
      <c r="R292" s="87">
        <f t="shared" si="108"/>
        <v>0</v>
      </c>
      <c r="S292" s="87">
        <f t="shared" si="109"/>
        <v>1.85</v>
      </c>
      <c r="T292" s="70"/>
      <c r="U292" s="22">
        <f t="shared" si="98"/>
        <v>31</v>
      </c>
      <c r="V292" s="71">
        <f t="shared" si="99"/>
        <v>45839</v>
      </c>
      <c r="W292" s="22">
        <f t="shared" ca="1" si="100"/>
        <v>8775</v>
      </c>
      <c r="X292" s="68">
        <f>VLOOKUP($A292,[0]!Table,MATCH(X$4,[0]!Curves,0))</f>
        <v>6.7017309468947697E-2</v>
      </c>
      <c r="Y292" s="72">
        <f t="shared" ca="1" si="101"/>
        <v>0.20521869722143557</v>
      </c>
      <c r="Z292" s="22">
        <f t="shared" si="102"/>
        <v>0</v>
      </c>
      <c r="AA292" s="22">
        <f t="shared" si="103"/>
        <v>0</v>
      </c>
      <c r="AC292" s="62">
        <f t="shared" ca="1" si="110"/>
        <v>0</v>
      </c>
      <c r="AD292" s="73"/>
      <c r="AE292" s="74"/>
    </row>
    <row r="293" spans="1:31" ht="12" customHeight="1">
      <c r="A293" s="65">
        <f t="shared" si="104"/>
        <v>45870</v>
      </c>
      <c r="B293" s="66">
        <f>'Inputs-Summary'!$B$7</f>
        <v>3017157.2166295233</v>
      </c>
      <c r="C293" s="75"/>
      <c r="D293" s="67">
        <f t="shared" si="95"/>
        <v>3017157.2166295233</v>
      </c>
      <c r="E293" s="56">
        <f t="shared" si="96"/>
        <v>0</v>
      </c>
      <c r="F293" s="56">
        <f t="shared" ca="1" si="97"/>
        <v>0</v>
      </c>
      <c r="G293" s="68">
        <f>VLOOKUP($A293,[0]!Table,MATCH(G$4,[0]!Curves,0))</f>
        <v>0</v>
      </c>
      <c r="H293" s="69">
        <f t="shared" si="111"/>
        <v>0</v>
      </c>
      <c r="I293" s="68">
        <f>'Inputs-Summary'!$B$16</f>
        <v>1.85</v>
      </c>
      <c r="J293" s="68">
        <f>VLOOKUP($A293,[0]!Table,MATCH(J$4,[0]!Curves,0))</f>
        <v>0</v>
      </c>
      <c r="K293" s="69">
        <f t="shared" si="105"/>
        <v>0</v>
      </c>
      <c r="L293" s="87">
        <f t="shared" si="114"/>
        <v>0</v>
      </c>
      <c r="M293" s="68">
        <f>VLOOKUP($A293,[0]!Table,MATCH(M$4,[0]!Curves,0))</f>
        <v>0</v>
      </c>
      <c r="N293" s="69">
        <f t="shared" si="106"/>
        <v>0</v>
      </c>
      <c r="O293" s="87">
        <f t="shared" si="115"/>
        <v>0</v>
      </c>
      <c r="P293" s="60"/>
      <c r="Q293" s="87">
        <f t="shared" si="107"/>
        <v>0</v>
      </c>
      <c r="R293" s="87">
        <f t="shared" si="108"/>
        <v>0</v>
      </c>
      <c r="S293" s="87">
        <f t="shared" si="109"/>
        <v>1.85</v>
      </c>
      <c r="T293" s="70"/>
      <c r="U293" s="22">
        <f t="shared" si="98"/>
        <v>31</v>
      </c>
      <c r="V293" s="71">
        <f t="shared" si="99"/>
        <v>45870</v>
      </c>
      <c r="W293" s="22">
        <f t="shared" ca="1" si="100"/>
        <v>8806</v>
      </c>
      <c r="X293" s="68">
        <f>VLOOKUP($A293,[0]!Table,MATCH(X$4,[0]!Curves,0))</f>
        <v>6.7014126634782595E-2</v>
      </c>
      <c r="Y293" s="72">
        <f t="shared" ca="1" si="101"/>
        <v>0.20408890572335173</v>
      </c>
      <c r="Z293" s="22">
        <f t="shared" si="102"/>
        <v>0</v>
      </c>
      <c r="AA293" s="22">
        <f t="shared" si="103"/>
        <v>0</v>
      </c>
      <c r="AC293" s="62">
        <f t="shared" ca="1" si="110"/>
        <v>0</v>
      </c>
      <c r="AD293" s="73"/>
      <c r="AE293" s="74"/>
    </row>
    <row r="294" spans="1:31" ht="12" customHeight="1">
      <c r="A294" s="65">
        <f t="shared" si="104"/>
        <v>45901</v>
      </c>
      <c r="B294" s="66">
        <f>'Inputs-Summary'!$B$7</f>
        <v>3017157.2166295233</v>
      </c>
      <c r="C294" s="75"/>
      <c r="D294" s="67">
        <f t="shared" si="95"/>
        <v>3017157.2166295233</v>
      </c>
      <c r="E294" s="56">
        <f t="shared" si="96"/>
        <v>0</v>
      </c>
      <c r="F294" s="56">
        <f t="shared" ca="1" si="97"/>
        <v>0</v>
      </c>
      <c r="G294" s="68">
        <f>VLOOKUP($A294,[0]!Table,MATCH(G$4,[0]!Curves,0))</f>
        <v>0</v>
      </c>
      <c r="H294" s="69">
        <f t="shared" si="111"/>
        <v>0</v>
      </c>
      <c r="I294" s="68">
        <f>'Inputs-Summary'!$B$16</f>
        <v>1.85</v>
      </c>
      <c r="J294" s="68">
        <f>VLOOKUP($A294,[0]!Table,MATCH(J$4,[0]!Curves,0))</f>
        <v>0</v>
      </c>
      <c r="K294" s="69">
        <f t="shared" si="105"/>
        <v>0</v>
      </c>
      <c r="L294" s="87">
        <f t="shared" si="114"/>
        <v>0</v>
      </c>
      <c r="M294" s="68">
        <f>VLOOKUP($A294,[0]!Table,MATCH(M$4,[0]!Curves,0))</f>
        <v>0</v>
      </c>
      <c r="N294" s="69">
        <f t="shared" si="106"/>
        <v>0</v>
      </c>
      <c r="O294" s="87">
        <f t="shared" si="115"/>
        <v>0</v>
      </c>
      <c r="P294" s="60"/>
      <c r="Q294" s="87">
        <f t="shared" si="107"/>
        <v>0</v>
      </c>
      <c r="R294" s="87">
        <f t="shared" si="108"/>
        <v>0</v>
      </c>
      <c r="S294" s="87">
        <f t="shared" si="109"/>
        <v>1.85</v>
      </c>
      <c r="T294" s="70"/>
      <c r="U294" s="22">
        <f t="shared" si="98"/>
        <v>30</v>
      </c>
      <c r="V294" s="71">
        <f t="shared" si="99"/>
        <v>45901</v>
      </c>
      <c r="W294" s="22">
        <f t="shared" ca="1" si="100"/>
        <v>8837</v>
      </c>
      <c r="X294" s="68">
        <f>VLOOKUP($A294,[0]!Table,MATCH(X$4,[0]!Curves,0))</f>
        <v>6.7010943800621003E-2</v>
      </c>
      <c r="Y294" s="72">
        <f t="shared" ca="1" si="101"/>
        <v>0.20296544019722629</v>
      </c>
      <c r="Z294" s="22">
        <f t="shared" si="102"/>
        <v>0</v>
      </c>
      <c r="AA294" s="22">
        <f t="shared" si="103"/>
        <v>0</v>
      </c>
      <c r="AC294" s="62">
        <f t="shared" ca="1" si="110"/>
        <v>0</v>
      </c>
      <c r="AD294" s="73"/>
      <c r="AE294" s="74"/>
    </row>
    <row r="295" spans="1:31" ht="12" customHeight="1">
      <c r="A295" s="65">
        <f t="shared" si="104"/>
        <v>45931</v>
      </c>
      <c r="B295" s="66">
        <f>'Inputs-Summary'!$B$7</f>
        <v>3017157.2166295233</v>
      </c>
      <c r="C295" s="75"/>
      <c r="D295" s="67">
        <f t="shared" si="95"/>
        <v>3017157.2166295233</v>
      </c>
      <c r="E295" s="56">
        <f t="shared" si="96"/>
        <v>0</v>
      </c>
      <c r="F295" s="56">
        <f t="shared" ca="1" si="97"/>
        <v>0</v>
      </c>
      <c r="G295" s="68">
        <f>VLOOKUP($A295,[0]!Table,MATCH(G$4,[0]!Curves,0))</f>
        <v>0</v>
      </c>
      <c r="H295" s="69">
        <f t="shared" si="111"/>
        <v>0</v>
      </c>
      <c r="I295" s="68">
        <f>'Inputs-Summary'!$B$16</f>
        <v>1.85</v>
      </c>
      <c r="J295" s="68">
        <f>VLOOKUP($A295,[0]!Table,MATCH(J$4,[0]!Curves,0))</f>
        <v>0</v>
      </c>
      <c r="K295" s="69">
        <f t="shared" si="105"/>
        <v>0</v>
      </c>
      <c r="L295" s="87">
        <f t="shared" si="114"/>
        <v>0</v>
      </c>
      <c r="M295" s="68">
        <f>VLOOKUP($A295,[0]!Table,MATCH(M$4,[0]!Curves,0))</f>
        <v>0</v>
      </c>
      <c r="N295" s="69">
        <f t="shared" si="106"/>
        <v>0</v>
      </c>
      <c r="O295" s="87">
        <f t="shared" si="115"/>
        <v>0</v>
      </c>
      <c r="P295" s="60"/>
      <c r="Q295" s="87">
        <f t="shared" si="107"/>
        <v>0</v>
      </c>
      <c r="R295" s="87">
        <f t="shared" si="108"/>
        <v>0</v>
      </c>
      <c r="S295" s="87">
        <f t="shared" si="109"/>
        <v>1.85</v>
      </c>
      <c r="T295" s="70"/>
      <c r="U295" s="22">
        <f t="shared" si="98"/>
        <v>31</v>
      </c>
      <c r="V295" s="71">
        <f t="shared" si="99"/>
        <v>45931</v>
      </c>
      <c r="W295" s="22">
        <f t="shared" ca="1" si="100"/>
        <v>8867</v>
      </c>
      <c r="X295" s="68">
        <f>VLOOKUP($A295,[0]!Table,MATCH(X$4,[0]!Curves,0))</f>
        <v>6.7007863638532505E-2</v>
      </c>
      <c r="Y295" s="72">
        <f t="shared" ca="1" si="101"/>
        <v>0.20188420475778612</v>
      </c>
      <c r="Z295" s="22">
        <f t="shared" si="102"/>
        <v>0</v>
      </c>
      <c r="AA295" s="22">
        <f t="shared" si="103"/>
        <v>0</v>
      </c>
      <c r="AC295" s="62">
        <f t="shared" ca="1" si="110"/>
        <v>0</v>
      </c>
      <c r="AD295" s="73"/>
      <c r="AE295" s="74"/>
    </row>
    <row r="296" spans="1:31" ht="12" customHeight="1">
      <c r="A296" s="65">
        <f t="shared" si="104"/>
        <v>45962</v>
      </c>
      <c r="B296" s="66">
        <f>'Inputs-Summary'!$B$7</f>
        <v>3017157.2166295233</v>
      </c>
      <c r="C296" s="75"/>
      <c r="D296" s="67">
        <f t="shared" si="95"/>
        <v>3017157.2166295233</v>
      </c>
      <c r="E296" s="56">
        <f t="shared" si="96"/>
        <v>0</v>
      </c>
      <c r="F296" s="56">
        <f t="shared" ca="1" si="97"/>
        <v>0</v>
      </c>
      <c r="G296" s="68">
        <f>VLOOKUP($A296,[0]!Table,MATCH(G$4,[0]!Curves,0))</f>
        <v>0</v>
      </c>
      <c r="H296" s="69">
        <f t="shared" si="111"/>
        <v>0</v>
      </c>
      <c r="I296" s="68">
        <f>'Inputs-Summary'!$B$16</f>
        <v>1.85</v>
      </c>
      <c r="J296" s="68">
        <f>VLOOKUP($A296,[0]!Table,MATCH(J$4,[0]!Curves,0))</f>
        <v>0</v>
      </c>
      <c r="K296" s="69">
        <f t="shared" si="105"/>
        <v>0</v>
      </c>
      <c r="L296" s="87">
        <f t="shared" si="114"/>
        <v>0</v>
      </c>
      <c r="M296" s="68">
        <f>VLOOKUP($A296,[0]!Table,MATCH(M$4,[0]!Curves,0))</f>
        <v>0</v>
      </c>
      <c r="N296" s="69">
        <f t="shared" si="106"/>
        <v>0</v>
      </c>
      <c r="O296" s="87">
        <f t="shared" si="115"/>
        <v>0</v>
      </c>
      <c r="P296" s="60"/>
      <c r="Q296" s="87">
        <f t="shared" si="107"/>
        <v>0</v>
      </c>
      <c r="R296" s="87">
        <f t="shared" si="108"/>
        <v>0</v>
      </c>
      <c r="S296" s="87">
        <f t="shared" si="109"/>
        <v>1.85</v>
      </c>
      <c r="T296" s="70"/>
      <c r="U296" s="22">
        <f t="shared" si="98"/>
        <v>30</v>
      </c>
      <c r="V296" s="71">
        <f t="shared" si="99"/>
        <v>45962</v>
      </c>
      <c r="W296" s="22">
        <f t="shared" ca="1" si="100"/>
        <v>8898</v>
      </c>
      <c r="X296" s="68">
        <f>VLOOKUP($A296,[0]!Table,MATCH(X$4,[0]!Curves,0))</f>
        <v>6.7004680804377603E-2</v>
      </c>
      <c r="Y296" s="72">
        <f t="shared" ca="1" si="101"/>
        <v>0.20077308220841714</v>
      </c>
      <c r="Z296" s="22">
        <f t="shared" si="102"/>
        <v>0</v>
      </c>
      <c r="AA296" s="22">
        <f t="shared" si="103"/>
        <v>0</v>
      </c>
      <c r="AC296" s="62">
        <f t="shared" ca="1" si="110"/>
        <v>0</v>
      </c>
      <c r="AD296" s="73"/>
      <c r="AE296" s="74"/>
    </row>
    <row r="297" spans="1:31" ht="12" customHeight="1">
      <c r="A297" s="65">
        <f t="shared" si="104"/>
        <v>45992</v>
      </c>
      <c r="B297" s="66">
        <f>'Inputs-Summary'!$B$7</f>
        <v>3017157.2166295233</v>
      </c>
      <c r="C297" s="75"/>
      <c r="D297" s="67">
        <f t="shared" si="95"/>
        <v>3017157.2166295233</v>
      </c>
      <c r="E297" s="56">
        <f t="shared" si="96"/>
        <v>0</v>
      </c>
      <c r="F297" s="56">
        <f t="shared" ca="1" si="97"/>
        <v>0</v>
      </c>
      <c r="G297" s="68">
        <f>VLOOKUP($A297,[0]!Table,MATCH(G$4,[0]!Curves,0))</f>
        <v>0</v>
      </c>
      <c r="H297" s="69">
        <f t="shared" si="111"/>
        <v>0</v>
      </c>
      <c r="I297" s="68">
        <f>'Inputs-Summary'!$B$16</f>
        <v>1.85</v>
      </c>
      <c r="J297" s="68">
        <f>VLOOKUP($A297,[0]!Table,MATCH(J$4,[0]!Curves,0))</f>
        <v>0</v>
      </c>
      <c r="K297" s="69">
        <f t="shared" si="105"/>
        <v>0</v>
      </c>
      <c r="L297" s="87">
        <f t="shared" si="114"/>
        <v>0</v>
      </c>
      <c r="M297" s="68">
        <f>VLOOKUP($A297,[0]!Table,MATCH(M$4,[0]!Curves,0))</f>
        <v>0</v>
      </c>
      <c r="N297" s="69">
        <f t="shared" si="106"/>
        <v>0</v>
      </c>
      <c r="O297" s="87">
        <f t="shared" si="115"/>
        <v>0</v>
      </c>
      <c r="P297" s="60"/>
      <c r="Q297" s="87">
        <f t="shared" si="107"/>
        <v>0</v>
      </c>
      <c r="R297" s="87">
        <f t="shared" si="108"/>
        <v>0</v>
      </c>
      <c r="S297" s="87">
        <f t="shared" si="109"/>
        <v>1.85</v>
      </c>
      <c r="T297" s="70"/>
      <c r="U297" s="22">
        <f t="shared" si="98"/>
        <v>31</v>
      </c>
      <c r="V297" s="71">
        <f t="shared" si="99"/>
        <v>45992</v>
      </c>
      <c r="W297" s="22">
        <f t="shared" ca="1" si="100"/>
        <v>8928</v>
      </c>
      <c r="X297" s="68">
        <f>VLOOKUP($A297,[0]!Table,MATCH(X$4,[0]!Curves,0))</f>
        <v>6.7001600642295295E-2</v>
      </c>
      <c r="Y297" s="72">
        <f t="shared" ca="1" si="101"/>
        <v>0.19970372472053355</v>
      </c>
      <c r="Z297" s="22">
        <f t="shared" si="102"/>
        <v>0</v>
      </c>
      <c r="AA297" s="22">
        <f t="shared" si="103"/>
        <v>0</v>
      </c>
      <c r="AC297" s="62">
        <f t="shared" ca="1" si="110"/>
        <v>0</v>
      </c>
      <c r="AD297" s="73"/>
      <c r="AE297" s="74"/>
    </row>
    <row r="298" spans="1:31" ht="12" customHeight="1">
      <c r="A298" s="65">
        <f t="shared" si="104"/>
        <v>46023</v>
      </c>
      <c r="B298" s="66">
        <f>'Inputs-Summary'!$B$7</f>
        <v>3017157.2166295233</v>
      </c>
      <c r="C298" s="75"/>
      <c r="D298" s="67">
        <f t="shared" si="95"/>
        <v>3017157.2166295233</v>
      </c>
      <c r="E298" s="56">
        <f t="shared" si="96"/>
        <v>0</v>
      </c>
      <c r="F298" s="56">
        <f t="shared" ca="1" si="97"/>
        <v>0</v>
      </c>
      <c r="G298" s="68">
        <f>VLOOKUP($A298,[0]!Table,MATCH(G$4,[0]!Curves,0))</f>
        <v>0</v>
      </c>
      <c r="H298" s="69">
        <f t="shared" si="111"/>
        <v>0</v>
      </c>
      <c r="I298" s="68">
        <f>'Inputs-Summary'!$B$16</f>
        <v>1.85</v>
      </c>
      <c r="J298" s="68">
        <f>VLOOKUP($A298,[0]!Table,MATCH(J$4,[0]!Curves,0))</f>
        <v>0</v>
      </c>
      <c r="K298" s="69">
        <f t="shared" si="105"/>
        <v>0</v>
      </c>
      <c r="L298" s="87">
        <f t="shared" si="114"/>
        <v>0</v>
      </c>
      <c r="M298" s="68">
        <f>VLOOKUP($A298,[0]!Table,MATCH(M$4,[0]!Curves,0))</f>
        <v>0</v>
      </c>
      <c r="N298" s="69">
        <f t="shared" si="106"/>
        <v>0</v>
      </c>
      <c r="O298" s="87">
        <f t="shared" si="115"/>
        <v>0</v>
      </c>
      <c r="P298" s="60"/>
      <c r="Q298" s="87">
        <f t="shared" si="107"/>
        <v>0</v>
      </c>
      <c r="R298" s="87">
        <f t="shared" si="108"/>
        <v>0</v>
      </c>
      <c r="S298" s="87">
        <f t="shared" si="109"/>
        <v>1.85</v>
      </c>
      <c r="T298" s="70"/>
      <c r="U298" s="22">
        <f t="shared" si="98"/>
        <v>31</v>
      </c>
      <c r="V298" s="71">
        <f t="shared" si="99"/>
        <v>46023</v>
      </c>
      <c r="W298" s="22">
        <f t="shared" ca="1" si="100"/>
        <v>8959</v>
      </c>
      <c r="X298" s="68">
        <f>VLOOKUP($A298,[0]!Table,MATCH(X$4,[0]!Curves,0))</f>
        <v>6.6998417808146596E-2</v>
      </c>
      <c r="Y298" s="72">
        <f t="shared" ca="1" si="101"/>
        <v>0.19860480735583483</v>
      </c>
      <c r="Z298" s="22">
        <f t="shared" si="102"/>
        <v>0</v>
      </c>
      <c r="AA298" s="22">
        <f t="shared" si="103"/>
        <v>0</v>
      </c>
      <c r="AC298" s="62">
        <f t="shared" ca="1" si="110"/>
        <v>0</v>
      </c>
      <c r="AD298" s="73"/>
      <c r="AE298" s="74"/>
    </row>
    <row r="299" spans="1:31" ht="12" customHeight="1">
      <c r="A299" s="65">
        <f t="shared" si="104"/>
        <v>46054</v>
      </c>
      <c r="B299" s="66">
        <f>'Inputs-Summary'!$B$7</f>
        <v>3017157.2166295233</v>
      </c>
      <c r="C299" s="75"/>
      <c r="D299" s="67">
        <f t="shared" si="95"/>
        <v>3017157.2166295233</v>
      </c>
      <c r="E299" s="56">
        <f t="shared" si="96"/>
        <v>0</v>
      </c>
      <c r="F299" s="56">
        <f t="shared" ca="1" si="97"/>
        <v>0</v>
      </c>
      <c r="G299" s="68">
        <f>VLOOKUP($A299,[0]!Table,MATCH(G$4,[0]!Curves,0))</f>
        <v>0</v>
      </c>
      <c r="H299" s="69">
        <f t="shared" si="111"/>
        <v>0</v>
      </c>
      <c r="I299" s="68">
        <f>'Inputs-Summary'!$B$16</f>
        <v>1.85</v>
      </c>
      <c r="J299" s="68">
        <f>VLOOKUP($A299,[0]!Table,MATCH(J$4,[0]!Curves,0))</f>
        <v>0</v>
      </c>
      <c r="K299" s="69">
        <f t="shared" si="105"/>
        <v>0</v>
      </c>
      <c r="L299" s="87">
        <f t="shared" si="114"/>
        <v>0</v>
      </c>
      <c r="M299" s="68">
        <f>VLOOKUP($A299,[0]!Table,MATCH(M$4,[0]!Curves,0))</f>
        <v>0</v>
      </c>
      <c r="N299" s="69">
        <f t="shared" si="106"/>
        <v>0</v>
      </c>
      <c r="O299" s="87">
        <f t="shared" si="115"/>
        <v>0</v>
      </c>
      <c r="P299" s="60"/>
      <c r="Q299" s="87">
        <f t="shared" si="107"/>
        <v>0</v>
      </c>
      <c r="R299" s="87">
        <f t="shared" si="108"/>
        <v>0</v>
      </c>
      <c r="S299" s="87">
        <f t="shared" si="109"/>
        <v>1.85</v>
      </c>
      <c r="T299" s="70"/>
      <c r="U299" s="22">
        <f t="shared" si="98"/>
        <v>28</v>
      </c>
      <c r="V299" s="71">
        <f t="shared" si="99"/>
        <v>46054</v>
      </c>
      <c r="W299" s="22">
        <f t="shared" ca="1" si="100"/>
        <v>8990</v>
      </c>
      <c r="X299" s="68">
        <f>VLOOKUP($A299,[0]!Table,MATCH(X$4,[0]!Curves,0))</f>
        <v>6.6995234974002005E-2</v>
      </c>
      <c r="Y299" s="72">
        <f t="shared" ca="1" si="101"/>
        <v>0.19751204032100272</v>
      </c>
      <c r="Z299" s="22">
        <f t="shared" si="102"/>
        <v>0</v>
      </c>
      <c r="AA299" s="22">
        <f t="shared" si="103"/>
        <v>0</v>
      </c>
      <c r="AC299" s="62">
        <f t="shared" ca="1" si="110"/>
        <v>0</v>
      </c>
      <c r="AD299" s="73"/>
      <c r="AE299" s="74"/>
    </row>
    <row r="300" spans="1:31" ht="12" customHeight="1">
      <c r="A300" s="65">
        <f t="shared" si="104"/>
        <v>46082</v>
      </c>
      <c r="B300" s="66">
        <f>'Inputs-Summary'!$B$7</f>
        <v>3017157.2166295233</v>
      </c>
      <c r="C300" s="75"/>
      <c r="D300" s="67">
        <f t="shared" si="95"/>
        <v>3017157.2166295233</v>
      </c>
      <c r="E300" s="56">
        <f t="shared" si="96"/>
        <v>0</v>
      </c>
      <c r="F300" s="56">
        <f t="shared" ca="1" si="97"/>
        <v>0</v>
      </c>
      <c r="G300" s="68">
        <f>VLOOKUP($A300,[0]!Table,MATCH(G$4,[0]!Curves,0))</f>
        <v>0</v>
      </c>
      <c r="H300" s="69">
        <f t="shared" si="111"/>
        <v>0</v>
      </c>
      <c r="I300" s="68">
        <f>'Inputs-Summary'!$B$16</f>
        <v>1.85</v>
      </c>
      <c r="J300" s="68">
        <f>VLOOKUP($A300,[0]!Table,MATCH(J$4,[0]!Curves,0))</f>
        <v>0</v>
      </c>
      <c r="K300" s="69">
        <f t="shared" si="105"/>
        <v>0</v>
      </c>
      <c r="L300" s="87">
        <f t="shared" si="114"/>
        <v>0</v>
      </c>
      <c r="M300" s="68">
        <f>VLOOKUP($A300,[0]!Table,MATCH(M$4,[0]!Curves,0))</f>
        <v>0</v>
      </c>
      <c r="N300" s="69">
        <f t="shared" si="106"/>
        <v>0</v>
      </c>
      <c r="O300" s="87">
        <f t="shared" si="115"/>
        <v>0</v>
      </c>
      <c r="P300" s="60"/>
      <c r="Q300" s="87">
        <f t="shared" si="107"/>
        <v>0</v>
      </c>
      <c r="R300" s="87">
        <f t="shared" si="108"/>
        <v>0</v>
      </c>
      <c r="S300" s="87">
        <f t="shared" si="109"/>
        <v>1.85</v>
      </c>
      <c r="T300" s="70"/>
      <c r="U300" s="22">
        <f t="shared" si="98"/>
        <v>31</v>
      </c>
      <c r="V300" s="71">
        <f t="shared" si="99"/>
        <v>46082</v>
      </c>
      <c r="W300" s="22">
        <f t="shared" ca="1" si="100"/>
        <v>9018</v>
      </c>
      <c r="X300" s="68">
        <f>VLOOKUP($A300,[0]!Table,MATCH(X$4,[0]!Curves,0))</f>
        <v>6.6992360156067104E-2</v>
      </c>
      <c r="Y300" s="72">
        <f t="shared" ca="1" si="101"/>
        <v>0.19653028217429797</v>
      </c>
      <c r="Z300" s="22">
        <f t="shared" si="102"/>
        <v>0</v>
      </c>
      <c r="AA300" s="22">
        <f t="shared" si="103"/>
        <v>0</v>
      </c>
      <c r="AC300" s="62">
        <f t="shared" ca="1" si="110"/>
        <v>0</v>
      </c>
      <c r="AD300" s="73"/>
      <c r="AE300" s="74"/>
    </row>
    <row r="301" spans="1:31" ht="12" customHeight="1">
      <c r="A301" s="65">
        <f t="shared" si="104"/>
        <v>46113</v>
      </c>
      <c r="B301" s="66">
        <f>'Inputs-Summary'!$B$7</f>
        <v>3017157.2166295233</v>
      </c>
      <c r="C301" s="75"/>
      <c r="D301" s="67">
        <f t="shared" si="95"/>
        <v>3017157.2166295233</v>
      </c>
      <c r="E301" s="56">
        <f t="shared" si="96"/>
        <v>0</v>
      </c>
      <c r="F301" s="56">
        <f t="shared" ca="1" si="97"/>
        <v>0</v>
      </c>
      <c r="G301" s="68">
        <f>VLOOKUP($A301,[0]!Table,MATCH(G$4,[0]!Curves,0))</f>
        <v>0</v>
      </c>
      <c r="H301" s="69">
        <f t="shared" si="111"/>
        <v>0</v>
      </c>
      <c r="I301" s="68">
        <f>'Inputs-Summary'!$B$16</f>
        <v>1.85</v>
      </c>
      <c r="J301" s="68">
        <f>VLOOKUP($A301,[0]!Table,MATCH(J$4,[0]!Curves,0))</f>
        <v>0</v>
      </c>
      <c r="K301" s="69">
        <f t="shared" si="105"/>
        <v>0</v>
      </c>
      <c r="L301" s="87">
        <f t="shared" si="114"/>
        <v>0</v>
      </c>
      <c r="M301" s="68">
        <f>VLOOKUP($A301,[0]!Table,MATCH(M$4,[0]!Curves,0))</f>
        <v>0</v>
      </c>
      <c r="N301" s="69">
        <f t="shared" si="106"/>
        <v>0</v>
      </c>
      <c r="O301" s="87">
        <f t="shared" si="115"/>
        <v>0</v>
      </c>
      <c r="P301" s="60"/>
      <c r="Q301" s="87">
        <f t="shared" si="107"/>
        <v>0</v>
      </c>
      <c r="R301" s="87">
        <f t="shared" si="108"/>
        <v>0</v>
      </c>
      <c r="S301" s="87">
        <f t="shared" si="109"/>
        <v>1.85</v>
      </c>
      <c r="T301" s="70"/>
      <c r="U301" s="22">
        <f t="shared" si="98"/>
        <v>30</v>
      </c>
      <c r="V301" s="71">
        <f t="shared" si="99"/>
        <v>46113</v>
      </c>
      <c r="W301" s="22">
        <f t="shared" ca="1" si="100"/>
        <v>9049</v>
      </c>
      <c r="X301" s="68">
        <f>VLOOKUP($A301,[0]!Table,MATCH(X$4,[0]!Curves,0))</f>
        <v>6.6989177321928703E-2</v>
      </c>
      <c r="Y301" s="72">
        <f t="shared" ca="1" si="101"/>
        <v>0.19544912413357696</v>
      </c>
      <c r="Z301" s="22">
        <f t="shared" si="102"/>
        <v>0</v>
      </c>
      <c r="AA301" s="22">
        <f t="shared" si="103"/>
        <v>0</v>
      </c>
      <c r="AC301" s="62">
        <f t="shared" ca="1" si="110"/>
        <v>0</v>
      </c>
      <c r="AD301" s="73"/>
      <c r="AE301" s="74"/>
    </row>
    <row r="302" spans="1:31" ht="12" customHeight="1">
      <c r="A302" s="65">
        <f t="shared" si="104"/>
        <v>46143</v>
      </c>
      <c r="B302" s="66">
        <f>'Inputs-Summary'!$B$7</f>
        <v>3017157.2166295233</v>
      </c>
      <c r="C302" s="75"/>
      <c r="D302" s="67">
        <f t="shared" si="95"/>
        <v>3017157.2166295233</v>
      </c>
      <c r="E302" s="56">
        <f t="shared" si="96"/>
        <v>0</v>
      </c>
      <c r="F302" s="56">
        <f t="shared" ca="1" si="97"/>
        <v>0</v>
      </c>
      <c r="G302" s="68">
        <f>VLOOKUP($A302,[0]!Table,MATCH(G$4,[0]!Curves,0))</f>
        <v>0</v>
      </c>
      <c r="H302" s="69">
        <f t="shared" si="111"/>
        <v>0</v>
      </c>
      <c r="I302" s="68">
        <f>'Inputs-Summary'!$B$16</f>
        <v>1.85</v>
      </c>
      <c r="J302" s="68">
        <f>VLOOKUP($A302,[0]!Table,MATCH(J$4,[0]!Curves,0))</f>
        <v>0</v>
      </c>
      <c r="K302" s="69">
        <f t="shared" si="105"/>
        <v>0</v>
      </c>
      <c r="L302" s="87">
        <f t="shared" si="114"/>
        <v>0</v>
      </c>
      <c r="M302" s="68">
        <f>VLOOKUP($A302,[0]!Table,MATCH(M$4,[0]!Curves,0))</f>
        <v>0</v>
      </c>
      <c r="N302" s="69">
        <f t="shared" si="106"/>
        <v>0</v>
      </c>
      <c r="O302" s="87">
        <f t="shared" si="115"/>
        <v>0</v>
      </c>
      <c r="P302" s="60"/>
      <c r="Q302" s="87">
        <f t="shared" si="107"/>
        <v>0</v>
      </c>
      <c r="R302" s="87">
        <f t="shared" si="108"/>
        <v>0</v>
      </c>
      <c r="S302" s="87">
        <f t="shared" si="109"/>
        <v>1.85</v>
      </c>
      <c r="T302" s="70"/>
      <c r="U302" s="22">
        <f t="shared" si="98"/>
        <v>31</v>
      </c>
      <c r="V302" s="71">
        <f t="shared" si="99"/>
        <v>46143</v>
      </c>
      <c r="W302" s="22">
        <f t="shared" ca="1" si="100"/>
        <v>9079</v>
      </c>
      <c r="X302" s="68">
        <f>VLOOKUP($A302,[0]!Table,MATCH(X$4,[0]!Curves,0))</f>
        <v>6.6986097159862396E-2</v>
      </c>
      <c r="Y302" s="72">
        <f t="shared" ca="1" si="101"/>
        <v>0.19440860228175044</v>
      </c>
      <c r="Z302" s="22">
        <f t="shared" si="102"/>
        <v>0</v>
      </c>
      <c r="AA302" s="22">
        <f t="shared" si="103"/>
        <v>0</v>
      </c>
      <c r="AC302" s="62">
        <f t="shared" ca="1" si="110"/>
        <v>0</v>
      </c>
      <c r="AD302" s="73"/>
      <c r="AE302" s="74"/>
    </row>
    <row r="303" spans="1:31" ht="12" customHeight="1">
      <c r="A303" s="65">
        <f t="shared" si="104"/>
        <v>46174</v>
      </c>
      <c r="B303" s="66">
        <f>'Inputs-Summary'!$B$7</f>
        <v>3017157.2166295233</v>
      </c>
      <c r="C303" s="75"/>
      <c r="D303" s="67">
        <f t="shared" si="95"/>
        <v>3017157.2166295233</v>
      </c>
      <c r="E303" s="56">
        <f t="shared" si="96"/>
        <v>0</v>
      </c>
      <c r="F303" s="56">
        <f t="shared" ca="1" si="97"/>
        <v>0</v>
      </c>
      <c r="G303" s="68">
        <f>VLOOKUP($A303,[0]!Table,MATCH(G$4,[0]!Curves,0))</f>
        <v>0</v>
      </c>
      <c r="H303" s="69">
        <f t="shared" si="111"/>
        <v>0</v>
      </c>
      <c r="I303" s="68">
        <f>'Inputs-Summary'!$B$16</f>
        <v>1.85</v>
      </c>
      <c r="J303" s="68">
        <f>VLOOKUP($A303,[0]!Table,MATCH(J$4,[0]!Curves,0))</f>
        <v>0</v>
      </c>
      <c r="K303" s="69">
        <f t="shared" si="105"/>
        <v>0</v>
      </c>
      <c r="L303" s="87">
        <f t="shared" si="114"/>
        <v>0</v>
      </c>
      <c r="M303" s="68">
        <f>VLOOKUP($A303,[0]!Table,MATCH(M$4,[0]!Curves,0))</f>
        <v>0</v>
      </c>
      <c r="N303" s="69">
        <f t="shared" si="106"/>
        <v>0</v>
      </c>
      <c r="O303" s="87">
        <f t="shared" si="115"/>
        <v>0</v>
      </c>
      <c r="P303" s="60"/>
      <c r="Q303" s="87">
        <f t="shared" si="107"/>
        <v>0</v>
      </c>
      <c r="R303" s="87">
        <f t="shared" si="108"/>
        <v>0</v>
      </c>
      <c r="S303" s="87">
        <f t="shared" si="109"/>
        <v>1.85</v>
      </c>
      <c r="T303" s="70"/>
      <c r="U303" s="22">
        <f t="shared" si="98"/>
        <v>30</v>
      </c>
      <c r="V303" s="71">
        <f t="shared" si="99"/>
        <v>46174</v>
      </c>
      <c r="W303" s="22">
        <f t="shared" ca="1" si="100"/>
        <v>9110</v>
      </c>
      <c r="X303" s="68">
        <f>VLOOKUP($A303,[0]!Table,MATCH(X$4,[0]!Curves,0))</f>
        <v>6.69829143257306E-2</v>
      </c>
      <c r="Y303" s="72">
        <f t="shared" ca="1" si="101"/>
        <v>0.19333931501430959</v>
      </c>
      <c r="Z303" s="22">
        <f t="shared" si="102"/>
        <v>0</v>
      </c>
      <c r="AA303" s="22">
        <f t="shared" si="103"/>
        <v>0</v>
      </c>
      <c r="AC303" s="62">
        <f t="shared" ca="1" si="110"/>
        <v>0</v>
      </c>
      <c r="AD303" s="73"/>
      <c r="AE303" s="74"/>
    </row>
    <row r="304" spans="1:31" ht="12" customHeight="1">
      <c r="A304" s="65">
        <f t="shared" si="104"/>
        <v>46204</v>
      </c>
      <c r="B304" s="66">
        <f>'Inputs-Summary'!$B$7</f>
        <v>3017157.2166295233</v>
      </c>
      <c r="C304" s="75"/>
      <c r="D304" s="67">
        <f t="shared" si="95"/>
        <v>3017157.2166295233</v>
      </c>
      <c r="E304" s="56">
        <f t="shared" si="96"/>
        <v>0</v>
      </c>
      <c r="F304" s="56">
        <f t="shared" ca="1" si="97"/>
        <v>0</v>
      </c>
      <c r="G304" s="68">
        <f>VLOOKUP($A304,[0]!Table,MATCH(G$4,[0]!Curves,0))</f>
        <v>0</v>
      </c>
      <c r="H304" s="69">
        <f t="shared" si="111"/>
        <v>0</v>
      </c>
      <c r="I304" s="68">
        <f>'Inputs-Summary'!$B$16</f>
        <v>1.85</v>
      </c>
      <c r="J304" s="68">
        <f>VLOOKUP($A304,[0]!Table,MATCH(J$4,[0]!Curves,0))</f>
        <v>0</v>
      </c>
      <c r="K304" s="69">
        <f t="shared" si="105"/>
        <v>0</v>
      </c>
      <c r="L304" s="87">
        <f t="shared" si="114"/>
        <v>0</v>
      </c>
      <c r="M304" s="68">
        <f>VLOOKUP($A304,[0]!Table,MATCH(M$4,[0]!Curves,0))</f>
        <v>0</v>
      </c>
      <c r="N304" s="69">
        <f t="shared" si="106"/>
        <v>0</v>
      </c>
      <c r="O304" s="87">
        <f t="shared" si="115"/>
        <v>0</v>
      </c>
      <c r="P304" s="60"/>
      <c r="Q304" s="87">
        <f t="shared" si="107"/>
        <v>0</v>
      </c>
      <c r="R304" s="87">
        <f t="shared" si="108"/>
        <v>0</v>
      </c>
      <c r="S304" s="87">
        <f t="shared" si="109"/>
        <v>1.85</v>
      </c>
      <c r="T304" s="70"/>
      <c r="U304" s="22">
        <f t="shared" si="98"/>
        <v>31</v>
      </c>
      <c r="V304" s="71">
        <f t="shared" si="99"/>
        <v>46204</v>
      </c>
      <c r="W304" s="22">
        <f t="shared" ca="1" si="100"/>
        <v>9140</v>
      </c>
      <c r="X304" s="68">
        <f>VLOOKUP($A304,[0]!Table,MATCH(X$4,[0]!Curves,0))</f>
        <v>6.6979834163670496E-2</v>
      </c>
      <c r="Y304" s="72">
        <f t="shared" ca="1" si="101"/>
        <v>0.19231021673981272</v>
      </c>
      <c r="Z304" s="22">
        <f t="shared" si="102"/>
        <v>0</v>
      </c>
      <c r="AA304" s="22">
        <f t="shared" si="103"/>
        <v>0</v>
      </c>
      <c r="AC304" s="62">
        <f t="shared" ca="1" si="110"/>
        <v>0</v>
      </c>
      <c r="AD304" s="73"/>
      <c r="AE304" s="74"/>
    </row>
    <row r="305" spans="1:31" ht="12" customHeight="1">
      <c r="A305" s="65">
        <f t="shared" si="104"/>
        <v>46235</v>
      </c>
      <c r="B305" s="66">
        <f>'Inputs-Summary'!$B$7</f>
        <v>3017157.2166295233</v>
      </c>
      <c r="C305" s="75"/>
      <c r="D305" s="67">
        <f t="shared" si="95"/>
        <v>3017157.2166295233</v>
      </c>
      <c r="E305" s="56">
        <f t="shared" si="96"/>
        <v>0</v>
      </c>
      <c r="F305" s="56">
        <f t="shared" ca="1" si="97"/>
        <v>0</v>
      </c>
      <c r="G305" s="68">
        <f>VLOOKUP($A305,[0]!Table,MATCH(G$4,[0]!Curves,0))</f>
        <v>0</v>
      </c>
      <c r="H305" s="69">
        <f t="shared" si="111"/>
        <v>0</v>
      </c>
      <c r="I305" s="68">
        <f>'Inputs-Summary'!$B$16</f>
        <v>1.85</v>
      </c>
      <c r="J305" s="68">
        <f>VLOOKUP($A305,[0]!Table,MATCH(J$4,[0]!Curves,0))</f>
        <v>0</v>
      </c>
      <c r="K305" s="69">
        <f t="shared" si="105"/>
        <v>0</v>
      </c>
      <c r="L305" s="87">
        <f t="shared" si="114"/>
        <v>0</v>
      </c>
      <c r="M305" s="68">
        <f>VLOOKUP($A305,[0]!Table,MATCH(M$4,[0]!Curves,0))</f>
        <v>0</v>
      </c>
      <c r="N305" s="69">
        <f t="shared" si="106"/>
        <v>0</v>
      </c>
      <c r="O305" s="87">
        <f t="shared" si="115"/>
        <v>0</v>
      </c>
      <c r="P305" s="60"/>
      <c r="Q305" s="87">
        <f t="shared" si="107"/>
        <v>0</v>
      </c>
      <c r="R305" s="87">
        <f t="shared" si="108"/>
        <v>0</v>
      </c>
      <c r="S305" s="87">
        <f t="shared" si="109"/>
        <v>1.85</v>
      </c>
      <c r="T305" s="70"/>
      <c r="U305" s="22">
        <f t="shared" si="98"/>
        <v>31</v>
      </c>
      <c r="V305" s="71">
        <f t="shared" si="99"/>
        <v>46235</v>
      </c>
      <c r="W305" s="22">
        <f t="shared" ca="1" si="100"/>
        <v>9171</v>
      </c>
      <c r="X305" s="68">
        <f>VLOOKUP($A305,[0]!Table,MATCH(X$4,[0]!Curves,0))</f>
        <v>6.6976651329544903E-2</v>
      </c>
      <c r="Y305" s="72">
        <f t="shared" ca="1" si="101"/>
        <v>0.19125266780489109</v>
      </c>
      <c r="Z305" s="22">
        <f t="shared" si="102"/>
        <v>0</v>
      </c>
      <c r="AA305" s="22">
        <f t="shared" si="103"/>
        <v>0</v>
      </c>
      <c r="AC305" s="62">
        <f t="shared" ca="1" si="110"/>
        <v>0</v>
      </c>
      <c r="AD305" s="73"/>
      <c r="AE305" s="74"/>
    </row>
    <row r="306" spans="1:31" ht="12" customHeight="1">
      <c r="A306" s="65">
        <f t="shared" si="104"/>
        <v>46266</v>
      </c>
      <c r="B306" s="66">
        <f>'Inputs-Summary'!$B$7</f>
        <v>3017157.2166295233</v>
      </c>
      <c r="C306" s="75"/>
      <c r="D306" s="67">
        <f t="shared" si="95"/>
        <v>3017157.2166295233</v>
      </c>
      <c r="E306" s="56">
        <f t="shared" si="96"/>
        <v>0</v>
      </c>
      <c r="F306" s="56">
        <f t="shared" ca="1" si="97"/>
        <v>0</v>
      </c>
      <c r="G306" s="68">
        <f>VLOOKUP($A306,[0]!Table,MATCH(G$4,[0]!Curves,0))</f>
        <v>0</v>
      </c>
      <c r="H306" s="69">
        <f t="shared" si="111"/>
        <v>0</v>
      </c>
      <c r="I306" s="68">
        <f>'Inputs-Summary'!$B$16</f>
        <v>1.85</v>
      </c>
      <c r="J306" s="68">
        <f>VLOOKUP($A306,[0]!Table,MATCH(J$4,[0]!Curves,0))</f>
        <v>0</v>
      </c>
      <c r="K306" s="69">
        <f t="shared" si="105"/>
        <v>0</v>
      </c>
      <c r="L306" s="87">
        <f t="shared" si="114"/>
        <v>0</v>
      </c>
      <c r="M306" s="68">
        <f>VLOOKUP($A306,[0]!Table,MATCH(M$4,[0]!Curves,0))</f>
        <v>0</v>
      </c>
      <c r="N306" s="69">
        <f t="shared" si="106"/>
        <v>0</v>
      </c>
      <c r="O306" s="87">
        <f t="shared" si="115"/>
        <v>0</v>
      </c>
      <c r="P306" s="60"/>
      <c r="Q306" s="87">
        <f t="shared" si="107"/>
        <v>0</v>
      </c>
      <c r="R306" s="87">
        <f t="shared" si="108"/>
        <v>0</v>
      </c>
      <c r="S306" s="87">
        <f t="shared" si="109"/>
        <v>1.85</v>
      </c>
      <c r="T306" s="70"/>
      <c r="U306" s="22">
        <f t="shared" si="98"/>
        <v>30</v>
      </c>
      <c r="V306" s="71">
        <f t="shared" si="99"/>
        <v>46266</v>
      </c>
      <c r="W306" s="22">
        <f t="shared" ca="1" si="100"/>
        <v>9202</v>
      </c>
      <c r="X306" s="68">
        <f>VLOOKUP($A306,[0]!Table,MATCH(X$4,[0]!Curves,0))</f>
        <v>6.6973468495422808E-2</v>
      </c>
      <c r="Y306" s="72">
        <f t="shared" ca="1" si="101"/>
        <v>0.19020103397815136</v>
      </c>
      <c r="Z306" s="22">
        <f t="shared" si="102"/>
        <v>0</v>
      </c>
      <c r="AA306" s="22">
        <f t="shared" si="103"/>
        <v>0</v>
      </c>
      <c r="AC306" s="62">
        <f t="shared" ca="1" si="110"/>
        <v>0</v>
      </c>
      <c r="AD306" s="73"/>
      <c r="AE306" s="74"/>
    </row>
    <row r="307" spans="1:31" ht="12" customHeight="1">
      <c r="A307" s="65">
        <f t="shared" si="104"/>
        <v>46296</v>
      </c>
      <c r="B307" s="66">
        <f>'Inputs-Summary'!$B$7</f>
        <v>3017157.2166295233</v>
      </c>
      <c r="C307" s="75"/>
      <c r="D307" s="67">
        <f t="shared" si="95"/>
        <v>3017157.2166295233</v>
      </c>
      <c r="E307" s="56">
        <f t="shared" si="96"/>
        <v>0</v>
      </c>
      <c r="F307" s="56">
        <f t="shared" ca="1" si="97"/>
        <v>0</v>
      </c>
      <c r="G307" s="68">
        <f>VLOOKUP($A307,[0]!Table,MATCH(G$4,[0]!Curves,0))</f>
        <v>0</v>
      </c>
      <c r="H307" s="69">
        <f t="shared" si="111"/>
        <v>0</v>
      </c>
      <c r="I307" s="68">
        <f>'Inputs-Summary'!$B$16</f>
        <v>1.85</v>
      </c>
      <c r="J307" s="68">
        <f>VLOOKUP($A307,[0]!Table,MATCH(J$4,[0]!Curves,0))</f>
        <v>0</v>
      </c>
      <c r="K307" s="69">
        <f t="shared" si="105"/>
        <v>0</v>
      </c>
      <c r="L307" s="87">
        <f t="shared" si="114"/>
        <v>0</v>
      </c>
      <c r="M307" s="68">
        <f>VLOOKUP($A307,[0]!Table,MATCH(M$4,[0]!Curves,0))</f>
        <v>0</v>
      </c>
      <c r="N307" s="69">
        <f t="shared" si="106"/>
        <v>0</v>
      </c>
      <c r="O307" s="87">
        <f t="shared" si="115"/>
        <v>0</v>
      </c>
      <c r="P307" s="60"/>
      <c r="Q307" s="87">
        <f t="shared" si="107"/>
        <v>0</v>
      </c>
      <c r="R307" s="87">
        <f t="shared" si="108"/>
        <v>0</v>
      </c>
      <c r="S307" s="87">
        <f t="shared" si="109"/>
        <v>1.85</v>
      </c>
      <c r="T307" s="70"/>
      <c r="U307" s="22">
        <f t="shared" si="98"/>
        <v>31</v>
      </c>
      <c r="V307" s="71">
        <f t="shared" si="99"/>
        <v>46296</v>
      </c>
      <c r="W307" s="22">
        <f t="shared" ca="1" si="100"/>
        <v>9232</v>
      </c>
      <c r="X307" s="68">
        <f>VLOOKUP($A307,[0]!Table,MATCH(X$4,[0]!Curves,0))</f>
        <v>6.6970388333372502E-2</v>
      </c>
      <c r="Y307" s="72">
        <f t="shared" ca="1" si="101"/>
        <v>0.18918892412449428</v>
      </c>
      <c r="Z307" s="22">
        <f t="shared" si="102"/>
        <v>0</v>
      </c>
      <c r="AA307" s="22">
        <f t="shared" si="103"/>
        <v>0</v>
      </c>
      <c r="AC307" s="62">
        <f t="shared" ca="1" si="110"/>
        <v>0</v>
      </c>
      <c r="AD307" s="73"/>
      <c r="AE307" s="74"/>
    </row>
    <row r="308" spans="1:31" ht="12" customHeight="1">
      <c r="A308" s="65">
        <f t="shared" si="104"/>
        <v>46327</v>
      </c>
      <c r="B308" s="66">
        <f>'Inputs-Summary'!$B$7</f>
        <v>3017157.2166295233</v>
      </c>
      <c r="C308" s="75"/>
      <c r="D308" s="67">
        <f t="shared" si="95"/>
        <v>3017157.2166295233</v>
      </c>
      <c r="E308" s="56">
        <f t="shared" si="96"/>
        <v>0</v>
      </c>
      <c r="F308" s="56">
        <f t="shared" ca="1" si="97"/>
        <v>0</v>
      </c>
      <c r="G308" s="68">
        <f>VLOOKUP($A308,[0]!Table,MATCH(G$4,[0]!Curves,0))</f>
        <v>0</v>
      </c>
      <c r="H308" s="69">
        <f t="shared" si="111"/>
        <v>0</v>
      </c>
      <c r="I308" s="68">
        <f>'Inputs-Summary'!$B$16</f>
        <v>1.85</v>
      </c>
      <c r="J308" s="68">
        <f>VLOOKUP($A308,[0]!Table,MATCH(J$4,[0]!Curves,0))</f>
        <v>0</v>
      </c>
      <c r="K308" s="69">
        <f t="shared" si="105"/>
        <v>0</v>
      </c>
      <c r="L308" s="87">
        <f t="shared" si="114"/>
        <v>0</v>
      </c>
      <c r="M308" s="68">
        <f>VLOOKUP($A308,[0]!Table,MATCH(M$4,[0]!Curves,0))</f>
        <v>0</v>
      </c>
      <c r="N308" s="69">
        <f t="shared" si="106"/>
        <v>0</v>
      </c>
      <c r="O308" s="87">
        <f t="shared" si="115"/>
        <v>0</v>
      </c>
      <c r="P308" s="60"/>
      <c r="Q308" s="87">
        <f t="shared" si="107"/>
        <v>0</v>
      </c>
      <c r="R308" s="87">
        <f t="shared" si="108"/>
        <v>0</v>
      </c>
      <c r="S308" s="87">
        <f t="shared" si="109"/>
        <v>1.85</v>
      </c>
      <c r="T308" s="70"/>
      <c r="U308" s="22">
        <f t="shared" si="98"/>
        <v>30</v>
      </c>
      <c r="V308" s="71">
        <f t="shared" si="99"/>
        <v>46327</v>
      </c>
      <c r="W308" s="22">
        <f t="shared" ca="1" si="100"/>
        <v>9263</v>
      </c>
      <c r="X308" s="68">
        <f>VLOOKUP($A308,[0]!Table,MATCH(X$4,[0]!Curves,0))</f>
        <v>6.6967205499257207E-2</v>
      </c>
      <c r="Y308" s="72">
        <f t="shared" ca="1" si="101"/>
        <v>0.1881488317157963</v>
      </c>
      <c r="Z308" s="22">
        <f t="shared" si="102"/>
        <v>0</v>
      </c>
      <c r="AA308" s="22">
        <f t="shared" si="103"/>
        <v>0</v>
      </c>
      <c r="AC308" s="62">
        <f t="shared" ca="1" si="110"/>
        <v>0</v>
      </c>
      <c r="AD308" s="73"/>
      <c r="AE308" s="74"/>
    </row>
    <row r="309" spans="1:31" ht="12" customHeight="1">
      <c r="A309" s="65">
        <f t="shared" si="104"/>
        <v>46357</v>
      </c>
      <c r="B309" s="66">
        <f>'Inputs-Summary'!$B$7</f>
        <v>3017157.2166295233</v>
      </c>
      <c r="C309" s="75"/>
      <c r="D309" s="67">
        <f t="shared" si="95"/>
        <v>3017157.2166295233</v>
      </c>
      <c r="E309" s="56">
        <f t="shared" si="96"/>
        <v>0</v>
      </c>
      <c r="F309" s="56">
        <f t="shared" ca="1" si="97"/>
        <v>0</v>
      </c>
      <c r="G309" s="68">
        <f>VLOOKUP($A309,[0]!Table,MATCH(G$4,[0]!Curves,0))</f>
        <v>0</v>
      </c>
      <c r="H309" s="69">
        <f t="shared" si="111"/>
        <v>0</v>
      </c>
      <c r="I309" s="68">
        <f>'Inputs-Summary'!$B$16</f>
        <v>1.85</v>
      </c>
      <c r="J309" s="68">
        <f>VLOOKUP($A309,[0]!Table,MATCH(J$4,[0]!Curves,0))</f>
        <v>0</v>
      </c>
      <c r="K309" s="69">
        <f t="shared" si="105"/>
        <v>0</v>
      </c>
      <c r="L309" s="87">
        <f t="shared" si="114"/>
        <v>0</v>
      </c>
      <c r="M309" s="68">
        <f>VLOOKUP($A309,[0]!Table,MATCH(M$4,[0]!Curves,0))</f>
        <v>0</v>
      </c>
      <c r="N309" s="69">
        <f t="shared" si="106"/>
        <v>0</v>
      </c>
      <c r="O309" s="87">
        <f t="shared" si="115"/>
        <v>0</v>
      </c>
      <c r="P309" s="60"/>
      <c r="Q309" s="87">
        <f t="shared" si="107"/>
        <v>0</v>
      </c>
      <c r="R309" s="87">
        <f t="shared" si="108"/>
        <v>0</v>
      </c>
      <c r="S309" s="87">
        <f t="shared" si="109"/>
        <v>1.85</v>
      </c>
      <c r="T309" s="70"/>
      <c r="U309" s="22">
        <f t="shared" si="98"/>
        <v>31</v>
      </c>
      <c r="V309" s="71">
        <f t="shared" si="99"/>
        <v>46357</v>
      </c>
      <c r="W309" s="22">
        <f t="shared" ca="1" si="100"/>
        <v>9293</v>
      </c>
      <c r="X309" s="68">
        <f>VLOOKUP($A309,[0]!Table,MATCH(X$4,[0]!Curves,0))</f>
        <v>6.6964125337213104E-2</v>
      </c>
      <c r="Y309" s="72">
        <f t="shared" ca="1" si="101"/>
        <v>0.18714782851896408</v>
      </c>
      <c r="Z309" s="22">
        <f t="shared" si="102"/>
        <v>0</v>
      </c>
      <c r="AA309" s="22">
        <f t="shared" si="103"/>
        <v>0</v>
      </c>
      <c r="AC309" s="62">
        <f t="shared" ca="1" si="110"/>
        <v>0</v>
      </c>
      <c r="AD309" s="73"/>
      <c r="AE309" s="74"/>
    </row>
    <row r="310" spans="1:31" ht="12" customHeight="1">
      <c r="A310" s="65">
        <f t="shared" si="104"/>
        <v>46388</v>
      </c>
      <c r="B310" s="66">
        <f>'Inputs-Summary'!$B$7</f>
        <v>3017157.2166295233</v>
      </c>
      <c r="C310" s="75"/>
      <c r="D310" s="67">
        <f t="shared" si="95"/>
        <v>3017157.2166295233</v>
      </c>
      <c r="E310" s="56">
        <f t="shared" si="96"/>
        <v>0</v>
      </c>
      <c r="F310" s="56">
        <f t="shared" ca="1" si="97"/>
        <v>0</v>
      </c>
      <c r="G310" s="68">
        <f>VLOOKUP($A310,[0]!Table,MATCH(G$4,[0]!Curves,0))</f>
        <v>0</v>
      </c>
      <c r="H310" s="69">
        <f t="shared" si="111"/>
        <v>0</v>
      </c>
      <c r="I310" s="68">
        <f>'Inputs-Summary'!$B$16</f>
        <v>1.85</v>
      </c>
      <c r="J310" s="68">
        <f>VLOOKUP($A310,[0]!Table,MATCH(J$4,[0]!Curves,0))</f>
        <v>0</v>
      </c>
      <c r="K310" s="69">
        <f t="shared" si="105"/>
        <v>0</v>
      </c>
      <c r="L310" s="87">
        <f t="shared" ref="L310:L329" si="116">K310</f>
        <v>0</v>
      </c>
      <c r="M310" s="68">
        <f>VLOOKUP($A310,[0]!Table,MATCH(M$4,[0]!Curves,0))</f>
        <v>0</v>
      </c>
      <c r="N310" s="69">
        <f t="shared" si="106"/>
        <v>0</v>
      </c>
      <c r="O310" s="87">
        <f t="shared" ref="O310:O329" si="117">N310</f>
        <v>0</v>
      </c>
      <c r="P310" s="60"/>
      <c r="Q310" s="87">
        <f t="shared" si="107"/>
        <v>0</v>
      </c>
      <c r="R310" s="87">
        <f t="shared" si="108"/>
        <v>0</v>
      </c>
      <c r="S310" s="87">
        <f t="shared" si="109"/>
        <v>1.85</v>
      </c>
      <c r="T310" s="70"/>
      <c r="U310" s="22">
        <f t="shared" si="98"/>
        <v>31</v>
      </c>
      <c r="V310" s="71">
        <f t="shared" si="99"/>
        <v>46388</v>
      </c>
      <c r="W310" s="22">
        <f t="shared" ca="1" si="100"/>
        <v>9324</v>
      </c>
      <c r="X310" s="68">
        <f>VLOOKUP($A310,[0]!Table,MATCH(X$4,[0]!Curves,0))</f>
        <v>6.6960942503103901E-2</v>
      </c>
      <c r="Y310" s="72">
        <f t="shared" ca="1" si="101"/>
        <v>0.18611914881813887</v>
      </c>
      <c r="Z310" s="22">
        <f t="shared" si="102"/>
        <v>0</v>
      </c>
      <c r="AA310" s="22">
        <f t="shared" si="103"/>
        <v>0</v>
      </c>
      <c r="AC310" s="62">
        <f t="shared" ca="1" si="110"/>
        <v>0</v>
      </c>
      <c r="AD310" s="73"/>
      <c r="AE310" s="74"/>
    </row>
    <row r="311" spans="1:31" ht="12" customHeight="1">
      <c r="A311" s="65">
        <f t="shared" si="104"/>
        <v>46419</v>
      </c>
      <c r="B311" s="66">
        <f>'Inputs-Summary'!$B$7</f>
        <v>3017157.2166295233</v>
      </c>
      <c r="C311" s="75"/>
      <c r="D311" s="67">
        <f t="shared" si="95"/>
        <v>3017157.2166295233</v>
      </c>
      <c r="E311" s="56">
        <f t="shared" si="96"/>
        <v>0</v>
      </c>
      <c r="F311" s="56">
        <f t="shared" ca="1" si="97"/>
        <v>0</v>
      </c>
      <c r="G311" s="68">
        <f>VLOOKUP($A311,[0]!Table,MATCH(G$4,[0]!Curves,0))</f>
        <v>0</v>
      </c>
      <c r="H311" s="69">
        <f t="shared" si="111"/>
        <v>0</v>
      </c>
      <c r="I311" s="68">
        <f>'Inputs-Summary'!$B$16</f>
        <v>1.85</v>
      </c>
      <c r="J311" s="68">
        <f>VLOOKUP($A311,[0]!Table,MATCH(J$4,[0]!Curves,0))</f>
        <v>0</v>
      </c>
      <c r="K311" s="69">
        <f t="shared" si="105"/>
        <v>0</v>
      </c>
      <c r="L311" s="87">
        <f t="shared" si="116"/>
        <v>0</v>
      </c>
      <c r="M311" s="68">
        <f>VLOOKUP($A311,[0]!Table,MATCH(M$4,[0]!Curves,0))</f>
        <v>0</v>
      </c>
      <c r="N311" s="69">
        <f t="shared" si="106"/>
        <v>0</v>
      </c>
      <c r="O311" s="87">
        <f t="shared" si="117"/>
        <v>0</v>
      </c>
      <c r="P311" s="60"/>
      <c r="Q311" s="87">
        <f t="shared" si="107"/>
        <v>0</v>
      </c>
      <c r="R311" s="87">
        <f t="shared" si="108"/>
        <v>0</v>
      </c>
      <c r="S311" s="87">
        <f t="shared" si="109"/>
        <v>1.85</v>
      </c>
      <c r="T311" s="70"/>
      <c r="U311" s="22">
        <f t="shared" si="98"/>
        <v>28</v>
      </c>
      <c r="V311" s="71">
        <f t="shared" si="99"/>
        <v>46419</v>
      </c>
      <c r="W311" s="22">
        <f t="shared" ca="1" si="100"/>
        <v>9355</v>
      </c>
      <c r="X311" s="68">
        <f>VLOOKUP($A311,[0]!Table,MATCH(X$4,[0]!Curves,0))</f>
        <v>6.6957759668998806E-2</v>
      </c>
      <c r="Y311" s="72">
        <f t="shared" ca="1" si="101"/>
        <v>0.18509622016003424</v>
      </c>
      <c r="Z311" s="22">
        <f t="shared" si="102"/>
        <v>0</v>
      </c>
      <c r="AA311" s="22">
        <f t="shared" si="103"/>
        <v>0</v>
      </c>
      <c r="AC311" s="62">
        <f t="shared" ca="1" si="110"/>
        <v>0</v>
      </c>
      <c r="AD311" s="73"/>
      <c r="AE311" s="74"/>
    </row>
    <row r="312" spans="1:31" ht="12" customHeight="1">
      <c r="A312" s="65">
        <f t="shared" si="104"/>
        <v>46447</v>
      </c>
      <c r="B312" s="66">
        <f>'Inputs-Summary'!$B$7</f>
        <v>3017157.2166295233</v>
      </c>
      <c r="C312" s="75"/>
      <c r="D312" s="67">
        <f t="shared" si="95"/>
        <v>3017157.2166295233</v>
      </c>
      <c r="E312" s="56">
        <f t="shared" si="96"/>
        <v>0</v>
      </c>
      <c r="F312" s="56">
        <f t="shared" ca="1" si="97"/>
        <v>0</v>
      </c>
      <c r="G312" s="68">
        <f>VLOOKUP($A312,[0]!Table,MATCH(G$4,[0]!Curves,0))</f>
        <v>0</v>
      </c>
      <c r="H312" s="69">
        <f t="shared" si="111"/>
        <v>0</v>
      </c>
      <c r="I312" s="68">
        <f>'Inputs-Summary'!$B$16</f>
        <v>1.85</v>
      </c>
      <c r="J312" s="68">
        <f>VLOOKUP($A312,[0]!Table,MATCH(J$4,[0]!Curves,0))</f>
        <v>0</v>
      </c>
      <c r="K312" s="69">
        <f t="shared" si="105"/>
        <v>0</v>
      </c>
      <c r="L312" s="87">
        <f t="shared" si="116"/>
        <v>0</v>
      </c>
      <c r="M312" s="68">
        <f>VLOOKUP($A312,[0]!Table,MATCH(M$4,[0]!Curves,0))</f>
        <v>0</v>
      </c>
      <c r="N312" s="69">
        <f t="shared" si="106"/>
        <v>0</v>
      </c>
      <c r="O312" s="87">
        <f t="shared" si="117"/>
        <v>0</v>
      </c>
      <c r="P312" s="60"/>
      <c r="Q312" s="87">
        <f t="shared" si="107"/>
        <v>0</v>
      </c>
      <c r="R312" s="87">
        <f t="shared" si="108"/>
        <v>0</v>
      </c>
      <c r="S312" s="87">
        <f t="shared" si="109"/>
        <v>1.85</v>
      </c>
      <c r="T312" s="70"/>
      <c r="U312" s="22">
        <f t="shared" si="98"/>
        <v>31</v>
      </c>
      <c r="V312" s="71">
        <f t="shared" si="99"/>
        <v>46447</v>
      </c>
      <c r="W312" s="22">
        <f t="shared" ca="1" si="100"/>
        <v>9383</v>
      </c>
      <c r="X312" s="68">
        <f>VLOOKUP($A312,[0]!Table,MATCH(X$4,[0]!Curves,0))</f>
        <v>6.6954884851099503E-2</v>
      </c>
      <c r="Y312" s="72">
        <f t="shared" ca="1" si="101"/>
        <v>0.18417720055917988</v>
      </c>
      <c r="Z312" s="22">
        <f t="shared" si="102"/>
        <v>0</v>
      </c>
      <c r="AA312" s="22">
        <f t="shared" si="103"/>
        <v>0</v>
      </c>
      <c r="AC312" s="62">
        <f t="shared" ca="1" si="110"/>
        <v>0</v>
      </c>
      <c r="AD312" s="73"/>
      <c r="AE312" s="74"/>
    </row>
    <row r="313" spans="1:31" ht="12" customHeight="1">
      <c r="A313" s="65">
        <f t="shared" si="104"/>
        <v>46478</v>
      </c>
      <c r="B313" s="66">
        <f>'Inputs-Summary'!$B$7</f>
        <v>3017157.2166295233</v>
      </c>
      <c r="C313" s="75"/>
      <c r="D313" s="67">
        <f t="shared" si="95"/>
        <v>3017157.2166295233</v>
      </c>
      <c r="E313" s="56">
        <f t="shared" si="96"/>
        <v>0</v>
      </c>
      <c r="F313" s="56">
        <f t="shared" ca="1" si="97"/>
        <v>0</v>
      </c>
      <c r="G313" s="68">
        <f>VLOOKUP($A313,[0]!Table,MATCH(G$4,[0]!Curves,0))</f>
        <v>0</v>
      </c>
      <c r="H313" s="69">
        <f t="shared" si="111"/>
        <v>0</v>
      </c>
      <c r="I313" s="68">
        <f>'Inputs-Summary'!$B$16</f>
        <v>1.85</v>
      </c>
      <c r="J313" s="68">
        <f>VLOOKUP($A313,[0]!Table,MATCH(J$4,[0]!Curves,0))</f>
        <v>0</v>
      </c>
      <c r="K313" s="69">
        <f t="shared" si="105"/>
        <v>0</v>
      </c>
      <c r="L313" s="87">
        <f t="shared" si="116"/>
        <v>0</v>
      </c>
      <c r="M313" s="68">
        <f>VLOOKUP($A313,[0]!Table,MATCH(M$4,[0]!Curves,0))</f>
        <v>0</v>
      </c>
      <c r="N313" s="69">
        <f t="shared" si="106"/>
        <v>0</v>
      </c>
      <c r="O313" s="87">
        <f t="shared" si="117"/>
        <v>0</v>
      </c>
      <c r="P313" s="60"/>
      <c r="Q313" s="87">
        <f t="shared" si="107"/>
        <v>0</v>
      </c>
      <c r="R313" s="87">
        <f t="shared" si="108"/>
        <v>0</v>
      </c>
      <c r="S313" s="87">
        <f t="shared" si="109"/>
        <v>1.85</v>
      </c>
      <c r="T313" s="70"/>
      <c r="U313" s="22">
        <f t="shared" si="98"/>
        <v>30</v>
      </c>
      <c r="V313" s="71">
        <f t="shared" si="99"/>
        <v>46478</v>
      </c>
      <c r="W313" s="22">
        <f t="shared" ca="1" si="100"/>
        <v>9414</v>
      </c>
      <c r="X313" s="68">
        <f>VLOOKUP($A313,[0]!Table,MATCH(X$4,[0]!Curves,0))</f>
        <v>6.69517020170005E-2</v>
      </c>
      <c r="Y313" s="72">
        <f t="shared" ca="1" si="101"/>
        <v>0.18316512731838305</v>
      </c>
      <c r="Z313" s="22">
        <f t="shared" si="102"/>
        <v>0</v>
      </c>
      <c r="AA313" s="22">
        <f t="shared" si="103"/>
        <v>0</v>
      </c>
      <c r="AC313" s="62">
        <f t="shared" ca="1" si="110"/>
        <v>0</v>
      </c>
      <c r="AD313" s="73"/>
      <c r="AE313" s="74"/>
    </row>
    <row r="314" spans="1:31" ht="12" customHeight="1">
      <c r="A314" s="65">
        <f t="shared" si="104"/>
        <v>46508</v>
      </c>
      <c r="B314" s="66">
        <f>'Inputs-Summary'!$B$7</f>
        <v>3017157.2166295233</v>
      </c>
      <c r="C314" s="75"/>
      <c r="D314" s="67">
        <f t="shared" si="95"/>
        <v>3017157.2166295233</v>
      </c>
      <c r="E314" s="56">
        <f t="shared" si="96"/>
        <v>0</v>
      </c>
      <c r="F314" s="56">
        <f t="shared" ca="1" si="97"/>
        <v>0</v>
      </c>
      <c r="G314" s="68">
        <f>VLOOKUP($A314,[0]!Table,MATCH(G$4,[0]!Curves,0))</f>
        <v>0</v>
      </c>
      <c r="H314" s="69">
        <f t="shared" si="111"/>
        <v>0</v>
      </c>
      <c r="I314" s="68">
        <f>'Inputs-Summary'!$B$16</f>
        <v>1.85</v>
      </c>
      <c r="J314" s="68">
        <f>VLOOKUP($A314,[0]!Table,MATCH(J$4,[0]!Curves,0))</f>
        <v>0</v>
      </c>
      <c r="K314" s="69">
        <f t="shared" si="105"/>
        <v>0</v>
      </c>
      <c r="L314" s="87">
        <f t="shared" si="116"/>
        <v>0</v>
      </c>
      <c r="M314" s="68">
        <f>VLOOKUP($A314,[0]!Table,MATCH(M$4,[0]!Curves,0))</f>
        <v>0</v>
      </c>
      <c r="N314" s="69">
        <f t="shared" si="106"/>
        <v>0</v>
      </c>
      <c r="O314" s="87">
        <f t="shared" si="117"/>
        <v>0</v>
      </c>
      <c r="P314" s="60"/>
      <c r="Q314" s="87">
        <f t="shared" si="107"/>
        <v>0</v>
      </c>
      <c r="R314" s="87">
        <f t="shared" si="108"/>
        <v>0</v>
      </c>
      <c r="S314" s="87">
        <f t="shared" si="109"/>
        <v>1.85</v>
      </c>
      <c r="T314" s="70"/>
      <c r="U314" s="22">
        <f t="shared" si="98"/>
        <v>31</v>
      </c>
      <c r="V314" s="71">
        <f t="shared" si="99"/>
        <v>46508</v>
      </c>
      <c r="W314" s="22">
        <f t="shared" ca="1" si="100"/>
        <v>9444</v>
      </c>
      <c r="X314" s="68">
        <f>VLOOKUP($A314,[0]!Table,MATCH(X$4,[0]!Curves,0))</f>
        <v>6.6948621854971996E-2</v>
      </c>
      <c r="Y314" s="72">
        <f t="shared" ca="1" si="101"/>
        <v>0.18219108786282734</v>
      </c>
      <c r="Z314" s="22">
        <f t="shared" si="102"/>
        <v>0</v>
      </c>
      <c r="AA314" s="22">
        <f t="shared" si="103"/>
        <v>0</v>
      </c>
      <c r="AC314" s="62">
        <f t="shared" ca="1" si="110"/>
        <v>0</v>
      </c>
      <c r="AD314" s="73"/>
      <c r="AE314" s="74"/>
    </row>
    <row r="315" spans="1:31" ht="12" customHeight="1">
      <c r="A315" s="65">
        <f t="shared" si="104"/>
        <v>46539</v>
      </c>
      <c r="B315" s="66">
        <f>'Inputs-Summary'!$B$7</f>
        <v>3017157.2166295233</v>
      </c>
      <c r="C315" s="75"/>
      <c r="D315" s="67">
        <f t="shared" si="95"/>
        <v>3017157.2166295233</v>
      </c>
      <c r="E315" s="56">
        <f t="shared" si="96"/>
        <v>0</v>
      </c>
      <c r="F315" s="56">
        <f t="shared" ca="1" si="97"/>
        <v>0</v>
      </c>
      <c r="G315" s="68">
        <f>VLOOKUP($A315,[0]!Table,MATCH(G$4,[0]!Curves,0))</f>
        <v>0</v>
      </c>
      <c r="H315" s="69">
        <f t="shared" si="111"/>
        <v>0</v>
      </c>
      <c r="I315" s="68">
        <f>'Inputs-Summary'!$B$16</f>
        <v>1.85</v>
      </c>
      <c r="J315" s="68">
        <f>VLOOKUP($A315,[0]!Table,MATCH(J$4,[0]!Curves,0))</f>
        <v>0</v>
      </c>
      <c r="K315" s="69">
        <f t="shared" si="105"/>
        <v>0</v>
      </c>
      <c r="L315" s="87">
        <f t="shared" si="116"/>
        <v>0</v>
      </c>
      <c r="M315" s="68">
        <f>VLOOKUP($A315,[0]!Table,MATCH(M$4,[0]!Curves,0))</f>
        <v>0</v>
      </c>
      <c r="N315" s="69">
        <f t="shared" si="106"/>
        <v>0</v>
      </c>
      <c r="O315" s="87">
        <f t="shared" si="117"/>
        <v>0</v>
      </c>
      <c r="P315" s="60"/>
      <c r="Q315" s="87">
        <f t="shared" si="107"/>
        <v>0</v>
      </c>
      <c r="R315" s="87">
        <f t="shared" si="108"/>
        <v>0</v>
      </c>
      <c r="S315" s="87">
        <f t="shared" si="109"/>
        <v>1.85</v>
      </c>
      <c r="T315" s="70"/>
      <c r="U315" s="22">
        <f t="shared" si="98"/>
        <v>30</v>
      </c>
      <c r="V315" s="71">
        <f t="shared" si="99"/>
        <v>46539</v>
      </c>
      <c r="W315" s="22">
        <f t="shared" ca="1" si="100"/>
        <v>9475</v>
      </c>
      <c r="X315" s="68">
        <f>VLOOKUP($A315,[0]!Table,MATCH(X$4,[0]!Curves,0))</f>
        <v>6.6945439020879696E-2</v>
      </c>
      <c r="Y315" s="72">
        <f t="shared" ca="1" si="101"/>
        <v>0.18119011495342283</v>
      </c>
      <c r="Z315" s="22">
        <f t="shared" si="102"/>
        <v>0</v>
      </c>
      <c r="AA315" s="22">
        <f t="shared" si="103"/>
        <v>0</v>
      </c>
      <c r="AC315" s="62">
        <f t="shared" ca="1" si="110"/>
        <v>0</v>
      </c>
      <c r="AD315" s="73"/>
      <c r="AE315" s="74"/>
    </row>
    <row r="316" spans="1:31" ht="12" customHeight="1">
      <c r="A316" s="65">
        <f t="shared" si="104"/>
        <v>46569</v>
      </c>
      <c r="B316" s="66">
        <f>'Inputs-Summary'!$B$7</f>
        <v>3017157.2166295233</v>
      </c>
      <c r="C316" s="75"/>
      <c r="D316" s="67">
        <f t="shared" si="95"/>
        <v>3017157.2166295233</v>
      </c>
      <c r="E316" s="56">
        <f t="shared" si="96"/>
        <v>0</v>
      </c>
      <c r="F316" s="56">
        <f t="shared" ca="1" si="97"/>
        <v>0</v>
      </c>
      <c r="G316" s="68">
        <f>VLOOKUP($A316,[0]!Table,MATCH(G$4,[0]!Curves,0))</f>
        <v>0</v>
      </c>
      <c r="H316" s="69">
        <f t="shared" si="111"/>
        <v>0</v>
      </c>
      <c r="I316" s="68">
        <f>'Inputs-Summary'!$B$16</f>
        <v>1.85</v>
      </c>
      <c r="J316" s="68">
        <f>VLOOKUP($A316,[0]!Table,MATCH(J$4,[0]!Curves,0))</f>
        <v>0</v>
      </c>
      <c r="K316" s="69">
        <f t="shared" si="105"/>
        <v>0</v>
      </c>
      <c r="L316" s="87">
        <f t="shared" si="116"/>
        <v>0</v>
      </c>
      <c r="M316" s="68">
        <f>VLOOKUP($A316,[0]!Table,MATCH(M$4,[0]!Curves,0))</f>
        <v>0</v>
      </c>
      <c r="N316" s="69">
        <f t="shared" si="106"/>
        <v>0</v>
      </c>
      <c r="O316" s="87">
        <f t="shared" si="117"/>
        <v>0</v>
      </c>
      <c r="P316" s="60"/>
      <c r="Q316" s="87">
        <f t="shared" si="107"/>
        <v>0</v>
      </c>
      <c r="R316" s="87">
        <f t="shared" si="108"/>
        <v>0</v>
      </c>
      <c r="S316" s="87">
        <f t="shared" si="109"/>
        <v>1.85</v>
      </c>
      <c r="T316" s="70"/>
      <c r="U316" s="22">
        <f t="shared" si="98"/>
        <v>31</v>
      </c>
      <c r="V316" s="71">
        <f t="shared" si="99"/>
        <v>46569</v>
      </c>
      <c r="W316" s="22">
        <f t="shared" ca="1" si="100"/>
        <v>9505</v>
      </c>
      <c r="X316" s="68">
        <f>VLOOKUP($A316,[0]!Table,MATCH(X$4,[0]!Curves,0))</f>
        <v>6.6942358858857798E-2</v>
      </c>
      <c r="Y316" s="72">
        <f t="shared" ca="1" si="101"/>
        <v>0.18022675771994645</v>
      </c>
      <c r="Z316" s="22">
        <f t="shared" si="102"/>
        <v>0</v>
      </c>
      <c r="AA316" s="22">
        <f t="shared" si="103"/>
        <v>0</v>
      </c>
      <c r="AC316" s="62">
        <f t="shared" ca="1" si="110"/>
        <v>0</v>
      </c>
      <c r="AD316" s="73"/>
      <c r="AE316" s="74"/>
    </row>
    <row r="317" spans="1:31" ht="12" customHeight="1">
      <c r="A317" s="65">
        <f t="shared" si="104"/>
        <v>46600</v>
      </c>
      <c r="B317" s="66">
        <f>'Inputs-Summary'!$B$7</f>
        <v>3017157.2166295233</v>
      </c>
      <c r="C317" s="75"/>
      <c r="D317" s="67">
        <f t="shared" si="95"/>
        <v>3017157.2166295233</v>
      </c>
      <c r="E317" s="56">
        <f t="shared" si="96"/>
        <v>0</v>
      </c>
      <c r="F317" s="56">
        <f t="shared" ca="1" si="97"/>
        <v>0</v>
      </c>
      <c r="G317" s="68">
        <f>VLOOKUP($A317,[0]!Table,MATCH(G$4,[0]!Curves,0))</f>
        <v>0</v>
      </c>
      <c r="H317" s="69">
        <f t="shared" si="111"/>
        <v>0</v>
      </c>
      <c r="I317" s="68">
        <f>'Inputs-Summary'!$B$16</f>
        <v>1.85</v>
      </c>
      <c r="J317" s="68">
        <f>VLOOKUP($A317,[0]!Table,MATCH(J$4,[0]!Curves,0))</f>
        <v>0</v>
      </c>
      <c r="K317" s="69">
        <f t="shared" si="105"/>
        <v>0</v>
      </c>
      <c r="L317" s="87">
        <f t="shared" si="116"/>
        <v>0</v>
      </c>
      <c r="M317" s="68">
        <f>VLOOKUP($A317,[0]!Table,MATCH(M$4,[0]!Curves,0))</f>
        <v>0</v>
      </c>
      <c r="N317" s="69">
        <f t="shared" si="106"/>
        <v>0</v>
      </c>
      <c r="O317" s="87">
        <f t="shared" si="117"/>
        <v>0</v>
      </c>
      <c r="P317" s="60"/>
      <c r="Q317" s="87">
        <f t="shared" si="107"/>
        <v>0</v>
      </c>
      <c r="R317" s="87">
        <f t="shared" si="108"/>
        <v>0</v>
      </c>
      <c r="S317" s="87">
        <f t="shared" si="109"/>
        <v>1.85</v>
      </c>
      <c r="T317" s="70"/>
      <c r="U317" s="22">
        <f t="shared" si="98"/>
        <v>31</v>
      </c>
      <c r="V317" s="71">
        <f t="shared" si="99"/>
        <v>46600</v>
      </c>
      <c r="W317" s="22">
        <f t="shared" ca="1" si="100"/>
        <v>9536</v>
      </c>
      <c r="X317" s="68">
        <f>VLOOKUP($A317,[0]!Table,MATCH(X$4,[0]!Curves,0))</f>
        <v>6.6939176024771702E-2</v>
      </c>
      <c r="Y317" s="72">
        <f t="shared" ca="1" si="101"/>
        <v>0.17923676142542347</v>
      </c>
      <c r="Z317" s="22">
        <f t="shared" si="102"/>
        <v>0</v>
      </c>
      <c r="AA317" s="22">
        <f t="shared" si="103"/>
        <v>0</v>
      </c>
      <c r="AC317" s="62">
        <f t="shared" ca="1" si="110"/>
        <v>0</v>
      </c>
      <c r="AD317" s="73"/>
      <c r="AE317" s="74"/>
    </row>
    <row r="318" spans="1:31" ht="12" customHeight="1">
      <c r="A318" s="65">
        <f t="shared" si="104"/>
        <v>46631</v>
      </c>
      <c r="B318" s="66">
        <f>'Inputs-Summary'!$B$7</f>
        <v>3017157.2166295233</v>
      </c>
      <c r="C318" s="75"/>
      <c r="D318" s="67">
        <f t="shared" si="95"/>
        <v>3017157.2166295233</v>
      </c>
      <c r="E318" s="56">
        <f t="shared" si="96"/>
        <v>0</v>
      </c>
      <c r="F318" s="56">
        <f t="shared" ca="1" si="97"/>
        <v>0</v>
      </c>
      <c r="G318" s="68">
        <f>VLOOKUP($A318,[0]!Table,MATCH(G$4,[0]!Curves,0))</f>
        <v>0</v>
      </c>
      <c r="H318" s="69">
        <f t="shared" si="111"/>
        <v>0</v>
      </c>
      <c r="I318" s="68">
        <f>'Inputs-Summary'!$B$16</f>
        <v>1.85</v>
      </c>
      <c r="J318" s="68">
        <f>VLOOKUP($A318,[0]!Table,MATCH(J$4,[0]!Curves,0))</f>
        <v>0</v>
      </c>
      <c r="K318" s="69">
        <f t="shared" si="105"/>
        <v>0</v>
      </c>
      <c r="L318" s="87">
        <f t="shared" si="116"/>
        <v>0</v>
      </c>
      <c r="M318" s="68">
        <f>VLOOKUP($A318,[0]!Table,MATCH(M$4,[0]!Curves,0))</f>
        <v>0</v>
      </c>
      <c r="N318" s="69">
        <f t="shared" si="106"/>
        <v>0</v>
      </c>
      <c r="O318" s="87">
        <f t="shared" si="117"/>
        <v>0</v>
      </c>
      <c r="P318" s="60"/>
      <c r="Q318" s="87">
        <f t="shared" si="107"/>
        <v>0</v>
      </c>
      <c r="R318" s="87">
        <f t="shared" si="108"/>
        <v>0</v>
      </c>
      <c r="S318" s="87">
        <f t="shared" si="109"/>
        <v>1.85</v>
      </c>
      <c r="T318" s="70"/>
      <c r="U318" s="22">
        <f t="shared" si="98"/>
        <v>30</v>
      </c>
      <c r="V318" s="71">
        <f t="shared" si="99"/>
        <v>46631</v>
      </c>
      <c r="W318" s="22">
        <f t="shared" ca="1" si="100"/>
        <v>9567</v>
      </c>
      <c r="X318" s="68">
        <f>VLOOKUP($A318,[0]!Table,MATCH(X$4,[0]!Curves,0))</f>
        <v>6.69359931906892E-2</v>
      </c>
      <c r="Y318" s="72">
        <f t="shared" ca="1" si="101"/>
        <v>0.17825229644790905</v>
      </c>
      <c r="Z318" s="22">
        <f t="shared" si="102"/>
        <v>0</v>
      </c>
      <c r="AA318" s="22">
        <f t="shared" si="103"/>
        <v>0</v>
      </c>
      <c r="AC318" s="62">
        <f t="shared" ca="1" si="110"/>
        <v>0</v>
      </c>
      <c r="AD318" s="73"/>
      <c r="AE318" s="74"/>
    </row>
    <row r="319" spans="1:31" ht="12" customHeight="1">
      <c r="A319" s="65">
        <f t="shared" si="104"/>
        <v>46661</v>
      </c>
      <c r="B319" s="66">
        <f>'Inputs-Summary'!$B$7</f>
        <v>3017157.2166295233</v>
      </c>
      <c r="C319" s="75"/>
      <c r="D319" s="67">
        <f t="shared" si="95"/>
        <v>3017157.2166295233</v>
      </c>
      <c r="E319" s="56">
        <f t="shared" si="96"/>
        <v>0</v>
      </c>
      <c r="F319" s="56">
        <f t="shared" ca="1" si="97"/>
        <v>0</v>
      </c>
      <c r="G319" s="68">
        <f>VLOOKUP($A319,[0]!Table,MATCH(G$4,[0]!Curves,0))</f>
        <v>0</v>
      </c>
      <c r="H319" s="69">
        <f t="shared" si="111"/>
        <v>0</v>
      </c>
      <c r="I319" s="68">
        <f>'Inputs-Summary'!$B$16</f>
        <v>1.85</v>
      </c>
      <c r="J319" s="68">
        <f>VLOOKUP($A319,[0]!Table,MATCH(J$4,[0]!Curves,0))</f>
        <v>0</v>
      </c>
      <c r="K319" s="69">
        <f t="shared" si="105"/>
        <v>0</v>
      </c>
      <c r="L319" s="87">
        <f t="shared" si="116"/>
        <v>0</v>
      </c>
      <c r="M319" s="68">
        <f>VLOOKUP($A319,[0]!Table,MATCH(M$4,[0]!Curves,0))</f>
        <v>0</v>
      </c>
      <c r="N319" s="69">
        <f t="shared" si="106"/>
        <v>0</v>
      </c>
      <c r="O319" s="87">
        <f t="shared" si="117"/>
        <v>0</v>
      </c>
      <c r="P319" s="60"/>
      <c r="Q319" s="87">
        <f t="shared" si="107"/>
        <v>0</v>
      </c>
      <c r="R319" s="87">
        <f t="shared" si="108"/>
        <v>0</v>
      </c>
      <c r="S319" s="87">
        <f t="shared" si="109"/>
        <v>1.85</v>
      </c>
      <c r="T319" s="70"/>
      <c r="U319" s="22">
        <f t="shared" si="98"/>
        <v>31</v>
      </c>
      <c r="V319" s="71">
        <f t="shared" si="99"/>
        <v>46661</v>
      </c>
      <c r="W319" s="22">
        <f t="shared" ca="1" si="100"/>
        <v>9597</v>
      </c>
      <c r="X319" s="68">
        <f>VLOOKUP($A319,[0]!Table,MATCH(X$4,[0]!Curves,0))</f>
        <v>6.6932913028677099E-2</v>
      </c>
      <c r="Y319" s="72">
        <f t="shared" ca="1" si="101"/>
        <v>0.17730482537174289</v>
      </c>
      <c r="Z319" s="22">
        <f t="shared" si="102"/>
        <v>0</v>
      </c>
      <c r="AA319" s="22">
        <f t="shared" si="103"/>
        <v>0</v>
      </c>
      <c r="AC319" s="62">
        <f t="shared" ca="1" si="110"/>
        <v>0</v>
      </c>
      <c r="AD319" s="73"/>
      <c r="AE319" s="74"/>
    </row>
    <row r="320" spans="1:31" ht="12" customHeight="1">
      <c r="A320" s="65">
        <f t="shared" si="104"/>
        <v>46692</v>
      </c>
      <c r="B320" s="66">
        <f>'Inputs-Summary'!$B$7</f>
        <v>3017157.2166295233</v>
      </c>
      <c r="C320" s="75"/>
      <c r="D320" s="67">
        <f t="shared" si="95"/>
        <v>3017157.2166295233</v>
      </c>
      <c r="E320" s="56">
        <f t="shared" si="96"/>
        <v>0</v>
      </c>
      <c r="F320" s="56">
        <f t="shared" ca="1" si="97"/>
        <v>0</v>
      </c>
      <c r="G320" s="68">
        <f>VLOOKUP($A320,[0]!Table,MATCH(G$4,[0]!Curves,0))</f>
        <v>0</v>
      </c>
      <c r="H320" s="69">
        <f t="shared" si="111"/>
        <v>0</v>
      </c>
      <c r="I320" s="68">
        <f>'Inputs-Summary'!$B$16</f>
        <v>1.85</v>
      </c>
      <c r="J320" s="68">
        <f>VLOOKUP($A320,[0]!Table,MATCH(J$4,[0]!Curves,0))</f>
        <v>0</v>
      </c>
      <c r="K320" s="69">
        <f t="shared" si="105"/>
        <v>0</v>
      </c>
      <c r="L320" s="87">
        <f t="shared" si="116"/>
        <v>0</v>
      </c>
      <c r="M320" s="68">
        <f>VLOOKUP($A320,[0]!Table,MATCH(M$4,[0]!Curves,0))</f>
        <v>0</v>
      </c>
      <c r="N320" s="69">
        <f t="shared" si="106"/>
        <v>0</v>
      </c>
      <c r="O320" s="87">
        <f t="shared" si="117"/>
        <v>0</v>
      </c>
      <c r="P320" s="60"/>
      <c r="Q320" s="87">
        <f t="shared" si="107"/>
        <v>0</v>
      </c>
      <c r="R320" s="87">
        <f t="shared" si="108"/>
        <v>0</v>
      </c>
      <c r="S320" s="87">
        <f t="shared" si="109"/>
        <v>1.85</v>
      </c>
      <c r="T320" s="70"/>
      <c r="U320" s="22">
        <f t="shared" si="98"/>
        <v>30</v>
      </c>
      <c r="V320" s="71">
        <f t="shared" si="99"/>
        <v>46692</v>
      </c>
      <c r="W320" s="22">
        <f t="shared" ca="1" si="100"/>
        <v>9628</v>
      </c>
      <c r="X320" s="68">
        <f>VLOOKUP($A320,[0]!Table,MATCH(X$4,[0]!Curves,0))</f>
        <v>6.6929730194601703E-2</v>
      </c>
      <c r="Y320" s="72">
        <f t="shared" ca="1" si="101"/>
        <v>0.17633115306328973</v>
      </c>
      <c r="Z320" s="22">
        <f t="shared" si="102"/>
        <v>0</v>
      </c>
      <c r="AA320" s="22">
        <f t="shared" si="103"/>
        <v>0</v>
      </c>
      <c r="AC320" s="62">
        <f t="shared" ca="1" si="110"/>
        <v>0</v>
      </c>
      <c r="AD320" s="73"/>
      <c r="AE320" s="74"/>
    </row>
    <row r="321" spans="1:31" ht="12" customHeight="1">
      <c r="A321" s="65">
        <f t="shared" si="104"/>
        <v>46722</v>
      </c>
      <c r="B321" s="66">
        <f>'Inputs-Summary'!$B$7</f>
        <v>3017157.2166295233</v>
      </c>
      <c r="C321" s="75"/>
      <c r="D321" s="67">
        <f t="shared" si="95"/>
        <v>3017157.2166295233</v>
      </c>
      <c r="E321" s="56">
        <f t="shared" si="96"/>
        <v>0</v>
      </c>
      <c r="F321" s="56">
        <f t="shared" ca="1" si="97"/>
        <v>0</v>
      </c>
      <c r="G321" s="68">
        <f>VLOOKUP($A321,[0]!Table,MATCH(G$4,[0]!Curves,0))</f>
        <v>0</v>
      </c>
      <c r="H321" s="69">
        <f t="shared" si="111"/>
        <v>0</v>
      </c>
      <c r="I321" s="68">
        <f>'Inputs-Summary'!$B$16</f>
        <v>1.85</v>
      </c>
      <c r="J321" s="68">
        <f>VLOOKUP($A321,[0]!Table,MATCH(J$4,[0]!Curves,0))</f>
        <v>0</v>
      </c>
      <c r="K321" s="69">
        <f t="shared" si="105"/>
        <v>0</v>
      </c>
      <c r="L321" s="87">
        <f t="shared" si="116"/>
        <v>0</v>
      </c>
      <c r="M321" s="68">
        <f>VLOOKUP($A321,[0]!Table,MATCH(M$4,[0]!Curves,0))</f>
        <v>0</v>
      </c>
      <c r="N321" s="69">
        <f t="shared" si="106"/>
        <v>0</v>
      </c>
      <c r="O321" s="87">
        <f t="shared" si="117"/>
        <v>0</v>
      </c>
      <c r="P321" s="60"/>
      <c r="Q321" s="87">
        <f t="shared" si="107"/>
        <v>0</v>
      </c>
      <c r="R321" s="87">
        <f t="shared" si="108"/>
        <v>0</v>
      </c>
      <c r="S321" s="87">
        <f t="shared" si="109"/>
        <v>1.85</v>
      </c>
      <c r="T321" s="70"/>
      <c r="U321" s="22">
        <f t="shared" si="98"/>
        <v>31</v>
      </c>
      <c r="V321" s="71">
        <f t="shared" si="99"/>
        <v>46722</v>
      </c>
      <c r="W321" s="22">
        <f t="shared" ca="1" si="100"/>
        <v>9658</v>
      </c>
      <c r="X321" s="68">
        <f>VLOOKUP($A321,[0]!Table,MATCH(X$4,[0]!Curves,0))</f>
        <v>6.6926650032595805E-2</v>
      </c>
      <c r="Y321" s="72">
        <f t="shared" ca="1" si="101"/>
        <v>0.1753940681608907</v>
      </c>
      <c r="Z321" s="22">
        <f t="shared" si="102"/>
        <v>0</v>
      </c>
      <c r="AA321" s="22">
        <f t="shared" si="103"/>
        <v>0</v>
      </c>
      <c r="AC321" s="62">
        <f t="shared" ca="1" si="110"/>
        <v>0</v>
      </c>
      <c r="AD321" s="73"/>
      <c r="AE321" s="74"/>
    </row>
    <row r="322" spans="1:31" ht="12" customHeight="1">
      <c r="A322" s="65">
        <f t="shared" si="104"/>
        <v>46753</v>
      </c>
      <c r="B322" s="66">
        <f>'Inputs-Summary'!$B$7</f>
        <v>3017157.2166295233</v>
      </c>
      <c r="C322" s="75"/>
      <c r="D322" s="67">
        <f t="shared" si="95"/>
        <v>3017157.2166295233</v>
      </c>
      <c r="E322" s="56">
        <f t="shared" si="96"/>
        <v>0</v>
      </c>
      <c r="F322" s="56">
        <f t="shared" ca="1" si="97"/>
        <v>0</v>
      </c>
      <c r="G322" s="68">
        <f>VLOOKUP($A322,[0]!Table,MATCH(G$4,[0]!Curves,0))</f>
        <v>0</v>
      </c>
      <c r="H322" s="69">
        <f t="shared" si="111"/>
        <v>0</v>
      </c>
      <c r="I322" s="68">
        <f>'Inputs-Summary'!$B$16</f>
        <v>1.85</v>
      </c>
      <c r="J322" s="68">
        <f>VLOOKUP($A322,[0]!Table,MATCH(J$4,[0]!Curves,0))</f>
        <v>0</v>
      </c>
      <c r="K322" s="69">
        <f t="shared" si="105"/>
        <v>0</v>
      </c>
      <c r="L322" s="87">
        <f t="shared" si="116"/>
        <v>0</v>
      </c>
      <c r="M322" s="68">
        <f>VLOOKUP($A322,[0]!Table,MATCH(M$4,[0]!Curves,0))</f>
        <v>0</v>
      </c>
      <c r="N322" s="69">
        <f t="shared" si="106"/>
        <v>0</v>
      </c>
      <c r="O322" s="87">
        <f t="shared" si="117"/>
        <v>0</v>
      </c>
      <c r="P322" s="60"/>
      <c r="Q322" s="87">
        <f t="shared" si="107"/>
        <v>0</v>
      </c>
      <c r="R322" s="87">
        <f t="shared" si="108"/>
        <v>0</v>
      </c>
      <c r="S322" s="87">
        <f t="shared" si="109"/>
        <v>1.85</v>
      </c>
      <c r="T322" s="70"/>
      <c r="U322" s="22">
        <f t="shared" si="98"/>
        <v>31</v>
      </c>
      <c r="V322" s="71">
        <f t="shared" si="99"/>
        <v>46753</v>
      </c>
      <c r="W322" s="22">
        <f t="shared" ca="1" si="100"/>
        <v>9689</v>
      </c>
      <c r="X322" s="68">
        <f>VLOOKUP($A322,[0]!Table,MATCH(X$4,[0]!Curves,0))</f>
        <v>6.6923467198526196E-2</v>
      </c>
      <c r="Y322" s="72">
        <f t="shared" ca="1" si="101"/>
        <v>0.17443106828636062</v>
      </c>
      <c r="Z322" s="22">
        <f t="shared" si="102"/>
        <v>0</v>
      </c>
      <c r="AA322" s="22">
        <f t="shared" si="103"/>
        <v>0</v>
      </c>
      <c r="AC322" s="62">
        <f t="shared" ca="1" si="110"/>
        <v>0</v>
      </c>
      <c r="AD322" s="73"/>
      <c r="AE322" s="74"/>
    </row>
    <row r="323" spans="1:31" ht="12" customHeight="1">
      <c r="A323" s="65">
        <f t="shared" si="104"/>
        <v>46784</v>
      </c>
      <c r="B323" s="66">
        <f>'Inputs-Summary'!$B$7</f>
        <v>3017157.2166295233</v>
      </c>
      <c r="C323" s="75"/>
      <c r="D323" s="67">
        <f t="shared" si="95"/>
        <v>3017157.2166295233</v>
      </c>
      <c r="E323" s="56">
        <f t="shared" si="96"/>
        <v>0</v>
      </c>
      <c r="F323" s="56">
        <f t="shared" ca="1" si="97"/>
        <v>0</v>
      </c>
      <c r="G323" s="68">
        <f>VLOOKUP($A323,[0]!Table,MATCH(G$4,[0]!Curves,0))</f>
        <v>0</v>
      </c>
      <c r="H323" s="69">
        <f t="shared" si="111"/>
        <v>0</v>
      </c>
      <c r="I323" s="68">
        <f>'Inputs-Summary'!$B$16</f>
        <v>1.85</v>
      </c>
      <c r="J323" s="68">
        <f>VLOOKUP($A323,[0]!Table,MATCH(J$4,[0]!Curves,0))</f>
        <v>0</v>
      </c>
      <c r="K323" s="69">
        <f t="shared" si="105"/>
        <v>0</v>
      </c>
      <c r="L323" s="87">
        <f t="shared" si="116"/>
        <v>0</v>
      </c>
      <c r="M323" s="68">
        <f>VLOOKUP($A323,[0]!Table,MATCH(M$4,[0]!Curves,0))</f>
        <v>0</v>
      </c>
      <c r="N323" s="69">
        <f t="shared" si="106"/>
        <v>0</v>
      </c>
      <c r="O323" s="87">
        <f t="shared" si="117"/>
        <v>0</v>
      </c>
      <c r="P323" s="60"/>
      <c r="Q323" s="87">
        <f t="shared" si="107"/>
        <v>0</v>
      </c>
      <c r="R323" s="87">
        <f t="shared" si="108"/>
        <v>0</v>
      </c>
      <c r="S323" s="87">
        <f t="shared" si="109"/>
        <v>1.85</v>
      </c>
      <c r="T323" s="70"/>
      <c r="U323" s="22">
        <f t="shared" si="98"/>
        <v>29</v>
      </c>
      <c r="V323" s="71">
        <f t="shared" si="99"/>
        <v>46784</v>
      </c>
      <c r="W323" s="22">
        <f t="shared" ca="1" si="100"/>
        <v>9720</v>
      </c>
      <c r="X323" s="68">
        <f>VLOOKUP($A323,[0]!Table,MATCH(X$4,[0]!Curves,0))</f>
        <v>6.69202843644605E-2</v>
      </c>
      <c r="Y323" s="72">
        <f t="shared" ca="1" si="101"/>
        <v>0.17347344646641052</v>
      </c>
      <c r="Z323" s="22">
        <f t="shared" si="102"/>
        <v>0</v>
      </c>
      <c r="AA323" s="22">
        <f t="shared" si="103"/>
        <v>0</v>
      </c>
      <c r="AC323" s="62">
        <f t="shared" ca="1" si="110"/>
        <v>0</v>
      </c>
      <c r="AD323" s="73"/>
      <c r="AE323" s="74"/>
    </row>
    <row r="324" spans="1:31" ht="12" customHeight="1">
      <c r="A324" s="65">
        <f t="shared" si="104"/>
        <v>46813</v>
      </c>
      <c r="B324" s="66">
        <f>'Inputs-Summary'!$B$7</f>
        <v>3017157.2166295233</v>
      </c>
      <c r="C324" s="75"/>
      <c r="D324" s="67">
        <f t="shared" si="95"/>
        <v>3017157.2166295233</v>
      </c>
      <c r="E324" s="56">
        <f t="shared" si="96"/>
        <v>0</v>
      </c>
      <c r="F324" s="56">
        <f t="shared" ca="1" si="97"/>
        <v>0</v>
      </c>
      <c r="G324" s="68">
        <f>VLOOKUP($A324,[0]!Table,MATCH(G$4,[0]!Curves,0))</f>
        <v>0</v>
      </c>
      <c r="H324" s="69">
        <f t="shared" si="111"/>
        <v>0</v>
      </c>
      <c r="I324" s="68">
        <f>'Inputs-Summary'!$B$16</f>
        <v>1.85</v>
      </c>
      <c r="J324" s="68">
        <f>VLOOKUP($A324,[0]!Table,MATCH(J$4,[0]!Curves,0))</f>
        <v>0</v>
      </c>
      <c r="K324" s="69">
        <f t="shared" si="105"/>
        <v>0</v>
      </c>
      <c r="L324" s="87">
        <f t="shared" si="116"/>
        <v>0</v>
      </c>
      <c r="M324" s="68">
        <f>VLOOKUP($A324,[0]!Table,MATCH(M$4,[0]!Curves,0))</f>
        <v>0</v>
      </c>
      <c r="N324" s="69">
        <f t="shared" si="106"/>
        <v>0</v>
      </c>
      <c r="O324" s="87">
        <f t="shared" si="117"/>
        <v>0</v>
      </c>
      <c r="P324" s="60"/>
      <c r="Q324" s="87">
        <f t="shared" si="107"/>
        <v>0</v>
      </c>
      <c r="R324" s="87">
        <f t="shared" si="108"/>
        <v>0</v>
      </c>
      <c r="S324" s="87">
        <f t="shared" si="109"/>
        <v>1.85</v>
      </c>
      <c r="T324" s="70"/>
      <c r="U324" s="22">
        <f t="shared" si="98"/>
        <v>31</v>
      </c>
      <c r="V324" s="71">
        <f t="shared" si="99"/>
        <v>46813</v>
      </c>
      <c r="W324" s="22">
        <f t="shared" ca="1" si="100"/>
        <v>9749</v>
      </c>
      <c r="X324" s="68">
        <f>VLOOKUP($A324,[0]!Table,MATCH(X$4,[0]!Curves,0))</f>
        <v>6.6917306874530805E-2</v>
      </c>
      <c r="Y324" s="72">
        <f t="shared" ca="1" si="101"/>
        <v>0.17258244844791221</v>
      </c>
      <c r="Z324" s="22">
        <f t="shared" si="102"/>
        <v>0</v>
      </c>
      <c r="AA324" s="22">
        <f t="shared" si="103"/>
        <v>0</v>
      </c>
      <c r="AC324" s="62">
        <f t="shared" ca="1" si="110"/>
        <v>0</v>
      </c>
      <c r="AD324" s="73"/>
      <c r="AE324" s="74"/>
    </row>
    <row r="325" spans="1:31" ht="12" customHeight="1">
      <c r="A325" s="65">
        <f t="shared" si="104"/>
        <v>46844</v>
      </c>
      <c r="B325" s="66">
        <f>'Inputs-Summary'!$B$7</f>
        <v>3017157.2166295233</v>
      </c>
      <c r="C325" s="75"/>
      <c r="D325" s="67">
        <f t="shared" si="95"/>
        <v>3017157.2166295233</v>
      </c>
      <c r="E325" s="56">
        <f t="shared" si="96"/>
        <v>0</v>
      </c>
      <c r="F325" s="56">
        <f t="shared" ca="1" si="97"/>
        <v>0</v>
      </c>
      <c r="G325" s="68">
        <f>VLOOKUP($A325,[0]!Table,MATCH(G$4,[0]!Curves,0))</f>
        <v>0</v>
      </c>
      <c r="H325" s="69">
        <f t="shared" si="111"/>
        <v>0</v>
      </c>
      <c r="I325" s="68">
        <f>'Inputs-Summary'!$B$16</f>
        <v>1.85</v>
      </c>
      <c r="J325" s="68">
        <f>VLOOKUP($A325,[0]!Table,MATCH(J$4,[0]!Curves,0))</f>
        <v>0</v>
      </c>
      <c r="K325" s="69">
        <f t="shared" si="105"/>
        <v>0</v>
      </c>
      <c r="L325" s="87">
        <f t="shared" si="116"/>
        <v>0</v>
      </c>
      <c r="M325" s="68">
        <f>VLOOKUP($A325,[0]!Table,MATCH(M$4,[0]!Curves,0))</f>
        <v>0</v>
      </c>
      <c r="N325" s="69">
        <f t="shared" si="106"/>
        <v>0</v>
      </c>
      <c r="O325" s="87">
        <f t="shared" si="117"/>
        <v>0</v>
      </c>
      <c r="P325" s="60"/>
      <c r="Q325" s="87">
        <f t="shared" si="107"/>
        <v>0</v>
      </c>
      <c r="R325" s="87">
        <f t="shared" si="108"/>
        <v>0</v>
      </c>
      <c r="S325" s="87">
        <f t="shared" si="109"/>
        <v>1.85</v>
      </c>
      <c r="T325" s="70"/>
      <c r="U325" s="22">
        <f t="shared" si="98"/>
        <v>30</v>
      </c>
      <c r="V325" s="71">
        <f t="shared" si="99"/>
        <v>46844</v>
      </c>
      <c r="W325" s="22">
        <f t="shared" ca="1" si="100"/>
        <v>9780</v>
      </c>
      <c r="X325" s="68">
        <f>VLOOKUP($A325,[0]!Table,MATCH(X$4,[0]!Curves,0))</f>
        <v>6.6914124040470896E-2</v>
      </c>
      <c r="Y325" s="72">
        <f t="shared" ca="1" si="101"/>
        <v>0.17163514920967507</v>
      </c>
      <c r="Z325" s="22">
        <f t="shared" si="102"/>
        <v>0</v>
      </c>
      <c r="AA325" s="22">
        <f t="shared" si="103"/>
        <v>0</v>
      </c>
      <c r="AC325" s="62">
        <f t="shared" ca="1" si="110"/>
        <v>0</v>
      </c>
      <c r="AD325" s="73"/>
      <c r="AE325" s="74"/>
    </row>
    <row r="326" spans="1:31" ht="12" customHeight="1">
      <c r="A326" s="65">
        <f t="shared" si="104"/>
        <v>46874</v>
      </c>
      <c r="B326" s="66">
        <f>'Inputs-Summary'!$B$7</f>
        <v>3017157.2166295233</v>
      </c>
      <c r="C326" s="75"/>
      <c r="D326" s="67">
        <f t="shared" si="95"/>
        <v>3017157.2166295233</v>
      </c>
      <c r="E326" s="56">
        <f t="shared" si="96"/>
        <v>0</v>
      </c>
      <c r="F326" s="56">
        <f t="shared" ca="1" si="97"/>
        <v>0</v>
      </c>
      <c r="G326" s="68">
        <f>VLOOKUP($A326,[0]!Table,MATCH(G$4,[0]!Curves,0))</f>
        <v>0</v>
      </c>
      <c r="H326" s="69">
        <f t="shared" si="111"/>
        <v>0</v>
      </c>
      <c r="I326" s="68">
        <f>'Inputs-Summary'!$B$16</f>
        <v>1.85</v>
      </c>
      <c r="J326" s="68">
        <f>VLOOKUP($A326,[0]!Table,MATCH(J$4,[0]!Curves,0))</f>
        <v>0</v>
      </c>
      <c r="K326" s="69">
        <f t="shared" si="105"/>
        <v>0</v>
      </c>
      <c r="L326" s="87">
        <f t="shared" si="116"/>
        <v>0</v>
      </c>
      <c r="M326" s="68">
        <f>VLOOKUP($A326,[0]!Table,MATCH(M$4,[0]!Curves,0))</f>
        <v>0</v>
      </c>
      <c r="N326" s="69">
        <f t="shared" si="106"/>
        <v>0</v>
      </c>
      <c r="O326" s="87">
        <f t="shared" si="117"/>
        <v>0</v>
      </c>
      <c r="P326" s="60"/>
      <c r="Q326" s="87">
        <f t="shared" si="107"/>
        <v>0</v>
      </c>
      <c r="R326" s="87">
        <f t="shared" si="108"/>
        <v>0</v>
      </c>
      <c r="S326" s="87">
        <f t="shared" si="109"/>
        <v>1.85</v>
      </c>
      <c r="T326" s="70"/>
      <c r="U326" s="22">
        <f t="shared" si="98"/>
        <v>31</v>
      </c>
      <c r="V326" s="71">
        <f t="shared" si="99"/>
        <v>46874</v>
      </c>
      <c r="W326" s="22">
        <f t="shared" ca="1" si="100"/>
        <v>9810</v>
      </c>
      <c r="X326" s="68">
        <f>VLOOKUP($A326,[0]!Table,MATCH(X$4,[0]!Curves,0))</f>
        <v>6.6911043878481E-2</v>
      </c>
      <c r="Y326" s="72">
        <f t="shared" ca="1" si="101"/>
        <v>0.17072344410489249</v>
      </c>
      <c r="Z326" s="22">
        <f t="shared" si="102"/>
        <v>0</v>
      </c>
      <c r="AA326" s="22">
        <f t="shared" si="103"/>
        <v>0</v>
      </c>
      <c r="AC326" s="62">
        <f t="shared" ca="1" si="110"/>
        <v>0</v>
      </c>
      <c r="AD326" s="73"/>
      <c r="AE326" s="74"/>
    </row>
    <row r="327" spans="1:31" ht="12" customHeight="1">
      <c r="A327" s="65">
        <f t="shared" si="104"/>
        <v>46905</v>
      </c>
      <c r="B327" s="66">
        <f>'Inputs-Summary'!$B$7</f>
        <v>3017157.2166295233</v>
      </c>
      <c r="C327" s="75"/>
      <c r="D327" s="67">
        <f t="shared" si="95"/>
        <v>3017157.2166295233</v>
      </c>
      <c r="E327" s="56">
        <f t="shared" si="96"/>
        <v>0</v>
      </c>
      <c r="F327" s="56">
        <f t="shared" ca="1" si="97"/>
        <v>0</v>
      </c>
      <c r="G327" s="68">
        <f>VLOOKUP($A327,[0]!Table,MATCH(G$4,[0]!Curves,0))</f>
        <v>0</v>
      </c>
      <c r="H327" s="69">
        <f t="shared" si="111"/>
        <v>0</v>
      </c>
      <c r="I327" s="68">
        <f>'Inputs-Summary'!$B$16</f>
        <v>1.85</v>
      </c>
      <c r="J327" s="68">
        <f>VLOOKUP($A327,[0]!Table,MATCH(J$4,[0]!Curves,0))</f>
        <v>0</v>
      </c>
      <c r="K327" s="69">
        <f t="shared" si="105"/>
        <v>0</v>
      </c>
      <c r="L327" s="87">
        <f t="shared" si="116"/>
        <v>0</v>
      </c>
      <c r="M327" s="68">
        <f>VLOOKUP($A327,[0]!Table,MATCH(M$4,[0]!Curves,0))</f>
        <v>0</v>
      </c>
      <c r="N327" s="69">
        <f t="shared" si="106"/>
        <v>0</v>
      </c>
      <c r="O327" s="87">
        <f t="shared" si="117"/>
        <v>0</v>
      </c>
      <c r="P327" s="60"/>
      <c r="Q327" s="87">
        <f t="shared" si="107"/>
        <v>0</v>
      </c>
      <c r="R327" s="87">
        <f t="shared" si="108"/>
        <v>0</v>
      </c>
      <c r="S327" s="87">
        <f t="shared" si="109"/>
        <v>1.85</v>
      </c>
      <c r="T327" s="70"/>
      <c r="U327" s="22">
        <f t="shared" si="98"/>
        <v>30</v>
      </c>
      <c r="V327" s="71">
        <f t="shared" si="99"/>
        <v>46905</v>
      </c>
      <c r="W327" s="22">
        <f t="shared" ca="1" si="100"/>
        <v>9841</v>
      </c>
      <c r="X327" s="68">
        <f>VLOOKUP($A327,[0]!Table,MATCH(X$4,[0]!Curves,0))</f>
        <v>6.6907861044428196E-2</v>
      </c>
      <c r="Y327" s="72">
        <f t="shared" ca="1" si="101"/>
        <v>0.16978652358166132</v>
      </c>
      <c r="Z327" s="22">
        <f t="shared" si="102"/>
        <v>0</v>
      </c>
      <c r="AA327" s="22">
        <f t="shared" si="103"/>
        <v>0</v>
      </c>
      <c r="AC327" s="62">
        <f t="shared" ca="1" si="110"/>
        <v>0</v>
      </c>
      <c r="AD327" s="73"/>
      <c r="AE327" s="74"/>
    </row>
    <row r="328" spans="1:31" ht="12" customHeight="1">
      <c r="A328" s="65">
        <f t="shared" si="104"/>
        <v>46935</v>
      </c>
      <c r="B328" s="66">
        <f>'Inputs-Summary'!$B$7</f>
        <v>3017157.2166295233</v>
      </c>
      <c r="C328" s="75"/>
      <c r="D328" s="67">
        <f t="shared" si="95"/>
        <v>3017157.2166295233</v>
      </c>
      <c r="E328" s="56">
        <f t="shared" si="96"/>
        <v>0</v>
      </c>
      <c r="F328" s="56">
        <f t="shared" ca="1" si="97"/>
        <v>0</v>
      </c>
      <c r="G328" s="68">
        <f>VLOOKUP($A328,[0]!Table,MATCH(G$4,[0]!Curves,0))</f>
        <v>0</v>
      </c>
      <c r="H328" s="69">
        <f t="shared" si="111"/>
        <v>0</v>
      </c>
      <c r="I328" s="68">
        <f>'Inputs-Summary'!$B$16</f>
        <v>1.85</v>
      </c>
      <c r="J328" s="68">
        <f>VLOOKUP($A328,[0]!Table,MATCH(J$4,[0]!Curves,0))</f>
        <v>0</v>
      </c>
      <c r="K328" s="69">
        <f t="shared" si="105"/>
        <v>0</v>
      </c>
      <c r="L328" s="87">
        <f t="shared" si="116"/>
        <v>0</v>
      </c>
      <c r="M328" s="68">
        <f>VLOOKUP($A328,[0]!Table,MATCH(M$4,[0]!Curves,0))</f>
        <v>0</v>
      </c>
      <c r="N328" s="69">
        <f t="shared" si="106"/>
        <v>0</v>
      </c>
      <c r="O328" s="87">
        <f t="shared" si="117"/>
        <v>0</v>
      </c>
      <c r="P328" s="60"/>
      <c r="Q328" s="87">
        <f t="shared" si="107"/>
        <v>0</v>
      </c>
      <c r="R328" s="87">
        <f t="shared" si="108"/>
        <v>0</v>
      </c>
      <c r="S328" s="87">
        <f t="shared" si="109"/>
        <v>1.85</v>
      </c>
      <c r="T328" s="70"/>
      <c r="U328" s="22">
        <f t="shared" si="98"/>
        <v>31</v>
      </c>
      <c r="V328" s="71">
        <f t="shared" si="99"/>
        <v>46935</v>
      </c>
      <c r="W328" s="22">
        <f t="shared" ca="1" si="100"/>
        <v>9871</v>
      </c>
      <c r="X328" s="68">
        <f>VLOOKUP($A328,[0]!Table,MATCH(X$4,[0]!Curves,0))</f>
        <v>6.6904780882444601E-2</v>
      </c>
      <c r="Y328" s="72">
        <f t="shared" ca="1" si="101"/>
        <v>0.16888480632188654</v>
      </c>
      <c r="Z328" s="22">
        <f t="shared" si="102"/>
        <v>0</v>
      </c>
      <c r="AA328" s="22">
        <f t="shared" si="103"/>
        <v>0</v>
      </c>
      <c r="AC328" s="62">
        <f t="shared" ca="1" si="110"/>
        <v>0</v>
      </c>
      <c r="AD328" s="73"/>
      <c r="AE328" s="74"/>
    </row>
    <row r="329" spans="1:31" ht="12" customHeight="1">
      <c r="A329" s="65">
        <f t="shared" si="104"/>
        <v>46966</v>
      </c>
      <c r="B329" s="66">
        <f>'Inputs-Summary'!$B$7</f>
        <v>3017157.2166295233</v>
      </c>
      <c r="C329" s="75"/>
      <c r="D329" s="67">
        <f t="shared" si="95"/>
        <v>3017157.2166295233</v>
      </c>
      <c r="E329" s="56">
        <f t="shared" si="96"/>
        <v>0</v>
      </c>
      <c r="F329" s="56">
        <f t="shared" ca="1" si="97"/>
        <v>0</v>
      </c>
      <c r="G329" s="68">
        <f>VLOOKUP($A329,[0]!Table,MATCH(G$4,[0]!Curves,0))</f>
        <v>0</v>
      </c>
      <c r="H329" s="69">
        <f t="shared" si="111"/>
        <v>0</v>
      </c>
      <c r="I329" s="68">
        <f>'Inputs-Summary'!$B$16</f>
        <v>1.85</v>
      </c>
      <c r="J329" s="68">
        <f>VLOOKUP($A329,[0]!Table,MATCH(J$4,[0]!Curves,0))</f>
        <v>0</v>
      </c>
      <c r="K329" s="69">
        <f t="shared" si="105"/>
        <v>0</v>
      </c>
      <c r="L329" s="87">
        <f t="shared" si="116"/>
        <v>0</v>
      </c>
      <c r="M329" s="68">
        <f>VLOOKUP($A329,[0]!Table,MATCH(M$4,[0]!Curves,0))</f>
        <v>0</v>
      </c>
      <c r="N329" s="69">
        <f t="shared" si="106"/>
        <v>0</v>
      </c>
      <c r="O329" s="87">
        <f t="shared" si="117"/>
        <v>0</v>
      </c>
      <c r="P329" s="60"/>
      <c r="Q329" s="87">
        <f t="shared" si="107"/>
        <v>0</v>
      </c>
      <c r="R329" s="87">
        <f t="shared" si="108"/>
        <v>0</v>
      </c>
      <c r="S329" s="87">
        <f t="shared" si="109"/>
        <v>1.85</v>
      </c>
      <c r="T329" s="70"/>
      <c r="U329" s="22">
        <f t="shared" si="98"/>
        <v>31</v>
      </c>
      <c r="V329" s="71">
        <f t="shared" si="99"/>
        <v>46966</v>
      </c>
      <c r="W329" s="22">
        <f t="shared" ca="1" si="100"/>
        <v>9902</v>
      </c>
      <c r="X329" s="68">
        <f>VLOOKUP($A329,[0]!Table,MATCH(X$4,[0]!Curves,0))</f>
        <v>6.69015980483985E-2</v>
      </c>
      <c r="Y329" s="72">
        <f t="shared" ca="1" si="101"/>
        <v>0.16795814896027536</v>
      </c>
      <c r="Z329" s="22">
        <f t="shared" si="102"/>
        <v>0</v>
      </c>
      <c r="AA329" s="22">
        <f t="shared" si="103"/>
        <v>0</v>
      </c>
      <c r="AC329" s="62">
        <f t="shared" ca="1" si="110"/>
        <v>0</v>
      </c>
      <c r="AD329" s="73"/>
      <c r="AE329" s="74"/>
    </row>
    <row r="330" spans="1:31" ht="12" customHeight="1">
      <c r="A330" s="65">
        <f t="shared" si="104"/>
        <v>46997</v>
      </c>
      <c r="B330" s="66">
        <f>'Inputs-Summary'!$B$7</f>
        <v>3017157.2166295233</v>
      </c>
      <c r="C330" s="75"/>
      <c r="D330" s="67">
        <f t="shared" ref="D330:D369" si="118">B330+C330</f>
        <v>3017157.2166295233</v>
      </c>
      <c r="E330" s="56">
        <f t="shared" ref="E330:E369" si="119">IF(Z330=0,0,IF(AND(Z330=1,$H$3=1),D330*U330,IF($H$3=2,D330,"N/A")))</f>
        <v>0</v>
      </c>
      <c r="F330" s="56">
        <f t="shared" ref="F330:F369" ca="1" si="120">E330*Y330</f>
        <v>0</v>
      </c>
      <c r="G330" s="68">
        <f>VLOOKUP($A330,[0]!Table,MATCH(G$4,[0]!Curves,0))</f>
        <v>0</v>
      </c>
      <c r="H330" s="69">
        <f t="shared" si="111"/>
        <v>0</v>
      </c>
      <c r="I330" s="68">
        <f>'Inputs-Summary'!$B$16</f>
        <v>1.85</v>
      </c>
      <c r="J330" s="68">
        <f>VLOOKUP($A330,[0]!Table,MATCH(J$4,[0]!Curves,0))</f>
        <v>0</v>
      </c>
      <c r="K330" s="69">
        <f t="shared" si="105"/>
        <v>0</v>
      </c>
      <c r="L330" s="87">
        <f t="shared" ref="L330:L349" si="121">K330</f>
        <v>0</v>
      </c>
      <c r="M330" s="68">
        <f>VLOOKUP($A330,[0]!Table,MATCH(M$4,[0]!Curves,0))</f>
        <v>0</v>
      </c>
      <c r="N330" s="69">
        <f t="shared" si="106"/>
        <v>0</v>
      </c>
      <c r="O330" s="87">
        <f t="shared" ref="O330:O349" si="122">N330</f>
        <v>0</v>
      </c>
      <c r="P330" s="60"/>
      <c r="Q330" s="87">
        <f t="shared" si="107"/>
        <v>0</v>
      </c>
      <c r="R330" s="87">
        <f t="shared" si="108"/>
        <v>0</v>
      </c>
      <c r="S330" s="87">
        <f t="shared" si="109"/>
        <v>1.85</v>
      </c>
      <c r="T330" s="70"/>
      <c r="U330" s="22">
        <f t="shared" ref="U330:U369" si="123">A331-A330</f>
        <v>30</v>
      </c>
      <c r="V330" s="71">
        <f t="shared" ref="V330:V369" si="124">CHOOSE(F$3,A331+24,A330)</f>
        <v>46997</v>
      </c>
      <c r="W330" s="22">
        <f t="shared" ref="W330:W369" ca="1" si="125">V330-C$3</f>
        <v>9933</v>
      </c>
      <c r="X330" s="68">
        <f>VLOOKUP($A330,[0]!Table,MATCH(X$4,[0]!Curves,0))</f>
        <v>6.6898415214355508E-2</v>
      </c>
      <c r="Y330" s="72">
        <f t="shared" ref="Y330:Y369" ca="1" si="126">1/(1+CHOOSE(F$3,(X331+($K$3/10000))/2,(X330+($K$3/10000))/2))^(2*W330/365.25)</f>
        <v>0.16703666343935822</v>
      </c>
      <c r="Z330" s="22">
        <f t="shared" ref="Z330:Z369" si="127">IF(AND(mthbeg&lt;=A330,mthend&gt;=A330),1,0)</f>
        <v>0</v>
      </c>
      <c r="AA330" s="22">
        <f t="shared" ref="AA330:AA369" si="128">U330*Z330</f>
        <v>0</v>
      </c>
      <c r="AC330" s="62">
        <f t="shared" ca="1" si="110"/>
        <v>0</v>
      </c>
      <c r="AD330" s="73"/>
      <c r="AE330" s="74"/>
    </row>
    <row r="331" spans="1:31" ht="12" customHeight="1">
      <c r="A331" s="65">
        <f t="shared" ref="A331:A370" si="129">EDATE(A330,1)</f>
        <v>47027</v>
      </c>
      <c r="B331" s="66">
        <f>'Inputs-Summary'!$B$7</f>
        <v>3017157.2166295233</v>
      </c>
      <c r="C331" s="75"/>
      <c r="D331" s="67">
        <f t="shared" si="118"/>
        <v>3017157.2166295233</v>
      </c>
      <c r="E331" s="56">
        <f t="shared" si="119"/>
        <v>0</v>
      </c>
      <c r="F331" s="56">
        <f t="shared" ca="1" si="120"/>
        <v>0</v>
      </c>
      <c r="G331" s="68">
        <f>VLOOKUP($A331,[0]!Table,MATCH(G$4,[0]!Curves,0))</f>
        <v>0</v>
      </c>
      <c r="H331" s="69">
        <f t="shared" si="111"/>
        <v>0</v>
      </c>
      <c r="I331" s="68">
        <f>'Inputs-Summary'!$B$16</f>
        <v>1.85</v>
      </c>
      <c r="J331" s="68">
        <f>VLOOKUP($A331,[0]!Table,MATCH(J$4,[0]!Curves,0))</f>
        <v>0</v>
      </c>
      <c r="K331" s="69">
        <f t="shared" ref="K331:K369" si="130">J331+$K$7</f>
        <v>0</v>
      </c>
      <c r="L331" s="87">
        <f t="shared" si="121"/>
        <v>0</v>
      </c>
      <c r="M331" s="68">
        <f>VLOOKUP($A331,[0]!Table,MATCH(M$4,[0]!Curves,0))</f>
        <v>0</v>
      </c>
      <c r="N331" s="69">
        <f t="shared" ref="N331:N369" si="131">M331+$N$7</f>
        <v>0</v>
      </c>
      <c r="O331" s="87">
        <f t="shared" si="122"/>
        <v>0</v>
      </c>
      <c r="P331" s="60"/>
      <c r="Q331" s="87">
        <f t="shared" ref="Q331:Q369" si="132">IF($F$3=1,M331+J331+G331,J331+G331)</f>
        <v>0</v>
      </c>
      <c r="R331" s="87">
        <f t="shared" ref="R331:R369" si="133">IF($F$3=1,N331+K331+H331,K331+H331)</f>
        <v>0</v>
      </c>
      <c r="S331" s="87">
        <f t="shared" ref="S331:S369" si="134">IF($F$3=1,O331+L331+I331,L331+I331)</f>
        <v>1.85</v>
      </c>
      <c r="T331" s="70"/>
      <c r="U331" s="22">
        <f t="shared" si="123"/>
        <v>31</v>
      </c>
      <c r="V331" s="71">
        <f t="shared" si="124"/>
        <v>47027</v>
      </c>
      <c r="W331" s="22">
        <f t="shared" ca="1" si="125"/>
        <v>9963</v>
      </c>
      <c r="X331" s="68">
        <f>VLOOKUP($A331,[0]!Table,MATCH(X$4,[0]!Curves,0))</f>
        <v>6.6895335052381502E-2</v>
      </c>
      <c r="Y331" s="72">
        <f t="shared" ca="1" si="126"/>
        <v>0.16614979990662318</v>
      </c>
      <c r="Z331" s="22">
        <f t="shared" si="127"/>
        <v>0</v>
      </c>
      <c r="AA331" s="22">
        <f t="shared" si="128"/>
        <v>0</v>
      </c>
      <c r="AC331" s="62">
        <f t="shared" ref="AC331:AC369" ca="1" si="135">F331*(H331-I331)</f>
        <v>0</v>
      </c>
      <c r="AD331" s="73"/>
      <c r="AE331" s="74"/>
    </row>
    <row r="332" spans="1:31" ht="12" customHeight="1">
      <c r="A332" s="65">
        <f t="shared" si="129"/>
        <v>47058</v>
      </c>
      <c r="B332" s="66">
        <f>'Inputs-Summary'!$B$7</f>
        <v>3017157.2166295233</v>
      </c>
      <c r="C332" s="75"/>
      <c r="D332" s="67">
        <f t="shared" si="118"/>
        <v>3017157.2166295233</v>
      </c>
      <c r="E332" s="56">
        <f t="shared" si="119"/>
        <v>0</v>
      </c>
      <c r="F332" s="56">
        <f t="shared" ca="1" si="120"/>
        <v>0</v>
      </c>
      <c r="G332" s="68">
        <f>VLOOKUP($A332,[0]!Table,MATCH(G$4,[0]!Curves,0))</f>
        <v>0</v>
      </c>
      <c r="H332" s="69">
        <f t="shared" ref="H332:H369" si="136">G332+$H$7</f>
        <v>0</v>
      </c>
      <c r="I332" s="68">
        <f>'Inputs-Summary'!$B$16</f>
        <v>1.85</v>
      </c>
      <c r="J332" s="68">
        <f>VLOOKUP($A332,[0]!Table,MATCH(J$4,[0]!Curves,0))</f>
        <v>0</v>
      </c>
      <c r="K332" s="69">
        <f t="shared" si="130"/>
        <v>0</v>
      </c>
      <c r="L332" s="87">
        <f t="shared" si="121"/>
        <v>0</v>
      </c>
      <c r="M332" s="68">
        <f>VLOOKUP($A332,[0]!Table,MATCH(M$4,[0]!Curves,0))</f>
        <v>0</v>
      </c>
      <c r="N332" s="69">
        <f t="shared" si="131"/>
        <v>0</v>
      </c>
      <c r="O332" s="87">
        <f t="shared" si="122"/>
        <v>0</v>
      </c>
      <c r="P332" s="60"/>
      <c r="Q332" s="87">
        <f t="shared" si="132"/>
        <v>0</v>
      </c>
      <c r="R332" s="87">
        <f t="shared" si="133"/>
        <v>0</v>
      </c>
      <c r="S332" s="87">
        <f t="shared" si="134"/>
        <v>1.85</v>
      </c>
      <c r="T332" s="70"/>
      <c r="U332" s="22">
        <f t="shared" si="123"/>
        <v>30</v>
      </c>
      <c r="V332" s="71">
        <f t="shared" si="124"/>
        <v>47058</v>
      </c>
      <c r="W332" s="22">
        <f t="shared" ca="1" si="125"/>
        <v>9994</v>
      </c>
      <c r="X332" s="68">
        <f>VLOOKUP($A332,[0]!Table,MATCH(X$4,[0]!Curves,0))</f>
        <v>6.6892152218345199E-2</v>
      </c>
      <c r="Y332" s="72">
        <f t="shared" ca="1" si="126"/>
        <v>0.16523840573622481</v>
      </c>
      <c r="Z332" s="22">
        <f t="shared" si="127"/>
        <v>0</v>
      </c>
      <c r="AA332" s="22">
        <f t="shared" si="128"/>
        <v>0</v>
      </c>
      <c r="AC332" s="62">
        <f t="shared" ca="1" si="135"/>
        <v>0</v>
      </c>
      <c r="AD332" s="73"/>
      <c r="AE332" s="74"/>
    </row>
    <row r="333" spans="1:31" ht="12" customHeight="1">
      <c r="A333" s="65">
        <f t="shared" si="129"/>
        <v>47088</v>
      </c>
      <c r="B333" s="66">
        <f>'Inputs-Summary'!$B$7</f>
        <v>3017157.2166295233</v>
      </c>
      <c r="C333" s="75"/>
      <c r="D333" s="67">
        <f t="shared" si="118"/>
        <v>3017157.2166295233</v>
      </c>
      <c r="E333" s="56">
        <f t="shared" si="119"/>
        <v>0</v>
      </c>
      <c r="F333" s="56">
        <f t="shared" ca="1" si="120"/>
        <v>0</v>
      </c>
      <c r="G333" s="68">
        <f>VLOOKUP($A333,[0]!Table,MATCH(G$4,[0]!Curves,0))</f>
        <v>0</v>
      </c>
      <c r="H333" s="69">
        <f t="shared" si="136"/>
        <v>0</v>
      </c>
      <c r="I333" s="68">
        <f>'Inputs-Summary'!$B$16</f>
        <v>1.85</v>
      </c>
      <c r="J333" s="68">
        <f>VLOOKUP($A333,[0]!Table,MATCH(J$4,[0]!Curves,0))</f>
        <v>0</v>
      </c>
      <c r="K333" s="69">
        <f t="shared" si="130"/>
        <v>0</v>
      </c>
      <c r="L333" s="87">
        <f t="shared" si="121"/>
        <v>0</v>
      </c>
      <c r="M333" s="68">
        <f>VLOOKUP($A333,[0]!Table,MATCH(M$4,[0]!Curves,0))</f>
        <v>0</v>
      </c>
      <c r="N333" s="69">
        <f t="shared" si="131"/>
        <v>0</v>
      </c>
      <c r="O333" s="87">
        <f t="shared" si="122"/>
        <v>0</v>
      </c>
      <c r="P333" s="60"/>
      <c r="Q333" s="87">
        <f t="shared" si="132"/>
        <v>0</v>
      </c>
      <c r="R333" s="87">
        <f t="shared" si="133"/>
        <v>0</v>
      </c>
      <c r="S333" s="87">
        <f t="shared" si="134"/>
        <v>1.85</v>
      </c>
      <c r="T333" s="70"/>
      <c r="U333" s="22">
        <f t="shared" si="123"/>
        <v>31</v>
      </c>
      <c r="V333" s="71">
        <f t="shared" si="124"/>
        <v>47088</v>
      </c>
      <c r="W333" s="22">
        <f t="shared" ca="1" si="125"/>
        <v>10024</v>
      </c>
      <c r="X333" s="68">
        <f>VLOOKUP($A333,[0]!Table,MATCH(X$4,[0]!Curves,0))</f>
        <v>6.6889072056377508E-2</v>
      </c>
      <c r="Y333" s="72">
        <f t="shared" ca="1" si="126"/>
        <v>0.16436125353019654</v>
      </c>
      <c r="Z333" s="22">
        <f t="shared" si="127"/>
        <v>0</v>
      </c>
      <c r="AA333" s="22">
        <f t="shared" si="128"/>
        <v>0</v>
      </c>
      <c r="AC333" s="62">
        <f t="shared" ca="1" si="135"/>
        <v>0</v>
      </c>
      <c r="AD333" s="73"/>
      <c r="AE333" s="74"/>
    </row>
    <row r="334" spans="1:31" ht="12" customHeight="1">
      <c r="A334" s="65">
        <f t="shared" si="129"/>
        <v>47119</v>
      </c>
      <c r="B334" s="66">
        <f>'Inputs-Summary'!$B$7</f>
        <v>3017157.2166295233</v>
      </c>
      <c r="C334" s="75"/>
      <c r="D334" s="67">
        <f t="shared" si="118"/>
        <v>3017157.2166295233</v>
      </c>
      <c r="E334" s="56">
        <f t="shared" si="119"/>
        <v>0</v>
      </c>
      <c r="F334" s="56">
        <f t="shared" ca="1" si="120"/>
        <v>0</v>
      </c>
      <c r="G334" s="68">
        <f>VLOOKUP($A334,[0]!Table,MATCH(G$4,[0]!Curves,0))</f>
        <v>0</v>
      </c>
      <c r="H334" s="69">
        <f t="shared" si="136"/>
        <v>0</v>
      </c>
      <c r="I334" s="68">
        <f>'Inputs-Summary'!$B$16</f>
        <v>1.85</v>
      </c>
      <c r="J334" s="68">
        <f>VLOOKUP($A334,[0]!Table,MATCH(J$4,[0]!Curves,0))</f>
        <v>0</v>
      </c>
      <c r="K334" s="69">
        <f t="shared" si="130"/>
        <v>0</v>
      </c>
      <c r="L334" s="87">
        <f t="shared" si="121"/>
        <v>0</v>
      </c>
      <c r="M334" s="68">
        <f>VLOOKUP($A334,[0]!Table,MATCH(M$4,[0]!Curves,0))</f>
        <v>0</v>
      </c>
      <c r="N334" s="69">
        <f t="shared" si="131"/>
        <v>0</v>
      </c>
      <c r="O334" s="87">
        <f t="shared" si="122"/>
        <v>0</v>
      </c>
      <c r="P334" s="60"/>
      <c r="Q334" s="87">
        <f t="shared" si="132"/>
        <v>0</v>
      </c>
      <c r="R334" s="87">
        <f t="shared" si="133"/>
        <v>0</v>
      </c>
      <c r="S334" s="87">
        <f t="shared" si="134"/>
        <v>1.85</v>
      </c>
      <c r="T334" s="70"/>
      <c r="U334" s="22">
        <f t="shared" si="123"/>
        <v>31</v>
      </c>
      <c r="V334" s="71">
        <f t="shared" si="124"/>
        <v>47119</v>
      </c>
      <c r="W334" s="22">
        <f t="shared" ca="1" si="125"/>
        <v>10055</v>
      </c>
      <c r="X334" s="68">
        <f>VLOOKUP($A334,[0]!Table,MATCH(X$4,[0]!Curves,0))</f>
        <v>6.6885889222347797E-2</v>
      </c>
      <c r="Y334" s="72">
        <f t="shared" ca="1" si="126"/>
        <v>0.16345983840533054</v>
      </c>
      <c r="Z334" s="22">
        <f t="shared" si="127"/>
        <v>0</v>
      </c>
      <c r="AA334" s="22">
        <f t="shared" si="128"/>
        <v>0</v>
      </c>
      <c r="AC334" s="62">
        <f t="shared" ca="1" si="135"/>
        <v>0</v>
      </c>
      <c r="AD334" s="73"/>
      <c r="AE334" s="74"/>
    </row>
    <row r="335" spans="1:31" ht="12" customHeight="1">
      <c r="A335" s="65">
        <f t="shared" si="129"/>
        <v>47150</v>
      </c>
      <c r="B335" s="66">
        <f>'Inputs-Summary'!$B$7</f>
        <v>3017157.2166295233</v>
      </c>
      <c r="C335" s="75"/>
      <c r="D335" s="67">
        <f t="shared" si="118"/>
        <v>3017157.2166295233</v>
      </c>
      <c r="E335" s="56">
        <f t="shared" si="119"/>
        <v>0</v>
      </c>
      <c r="F335" s="56">
        <f t="shared" ca="1" si="120"/>
        <v>0</v>
      </c>
      <c r="G335" s="68">
        <f>VLOOKUP($A335,[0]!Table,MATCH(G$4,[0]!Curves,0))</f>
        <v>0</v>
      </c>
      <c r="H335" s="69">
        <f t="shared" si="136"/>
        <v>0</v>
      </c>
      <c r="I335" s="68">
        <f>'Inputs-Summary'!$B$16</f>
        <v>1.85</v>
      </c>
      <c r="J335" s="68">
        <f>VLOOKUP($A335,[0]!Table,MATCH(J$4,[0]!Curves,0))</f>
        <v>0</v>
      </c>
      <c r="K335" s="69">
        <f t="shared" si="130"/>
        <v>0</v>
      </c>
      <c r="L335" s="87">
        <f t="shared" si="121"/>
        <v>0</v>
      </c>
      <c r="M335" s="68">
        <f>VLOOKUP($A335,[0]!Table,MATCH(M$4,[0]!Curves,0))</f>
        <v>0</v>
      </c>
      <c r="N335" s="69">
        <f t="shared" si="131"/>
        <v>0</v>
      </c>
      <c r="O335" s="87">
        <f t="shared" si="122"/>
        <v>0</v>
      </c>
      <c r="P335" s="60"/>
      <c r="Q335" s="87">
        <f t="shared" si="132"/>
        <v>0</v>
      </c>
      <c r="R335" s="87">
        <f t="shared" si="133"/>
        <v>0</v>
      </c>
      <c r="S335" s="87">
        <f t="shared" si="134"/>
        <v>1.85</v>
      </c>
      <c r="T335" s="70"/>
      <c r="U335" s="22">
        <f t="shared" si="123"/>
        <v>28</v>
      </c>
      <c r="V335" s="71">
        <f t="shared" si="124"/>
        <v>47150</v>
      </c>
      <c r="W335" s="22">
        <f t="shared" ca="1" si="125"/>
        <v>10086</v>
      </c>
      <c r="X335" s="68">
        <f>VLOOKUP($A335,[0]!Table,MATCH(X$4,[0]!Curves,0))</f>
        <v>6.6882706388321708E-2</v>
      </c>
      <c r="Y335" s="72">
        <f t="shared" ca="1" si="126"/>
        <v>0.16256345196722241</v>
      </c>
      <c r="Z335" s="22">
        <f t="shared" si="127"/>
        <v>0</v>
      </c>
      <c r="AA335" s="22">
        <f t="shared" si="128"/>
        <v>0</v>
      </c>
      <c r="AC335" s="62">
        <f t="shared" ca="1" si="135"/>
        <v>0</v>
      </c>
      <c r="AD335" s="73"/>
      <c r="AE335" s="74"/>
    </row>
    <row r="336" spans="1:31" ht="12" customHeight="1">
      <c r="A336" s="65">
        <f t="shared" si="129"/>
        <v>47178</v>
      </c>
      <c r="B336" s="66">
        <f>'Inputs-Summary'!$B$7</f>
        <v>3017157.2166295233</v>
      </c>
      <c r="C336" s="75"/>
      <c r="D336" s="67">
        <f t="shared" si="118"/>
        <v>3017157.2166295233</v>
      </c>
      <c r="E336" s="56">
        <f t="shared" si="119"/>
        <v>0</v>
      </c>
      <c r="F336" s="56">
        <f t="shared" ca="1" si="120"/>
        <v>0</v>
      </c>
      <c r="G336" s="68">
        <f>VLOOKUP($A336,[0]!Table,MATCH(G$4,[0]!Curves,0))</f>
        <v>0</v>
      </c>
      <c r="H336" s="69">
        <f t="shared" si="136"/>
        <v>0</v>
      </c>
      <c r="I336" s="68">
        <f>'Inputs-Summary'!$B$16</f>
        <v>1.85</v>
      </c>
      <c r="J336" s="68">
        <f>VLOOKUP($A336,[0]!Table,MATCH(J$4,[0]!Curves,0))</f>
        <v>0</v>
      </c>
      <c r="K336" s="69">
        <f t="shared" si="130"/>
        <v>0</v>
      </c>
      <c r="L336" s="87">
        <f t="shared" si="121"/>
        <v>0</v>
      </c>
      <c r="M336" s="68">
        <f>VLOOKUP($A336,[0]!Table,MATCH(M$4,[0]!Curves,0))</f>
        <v>0</v>
      </c>
      <c r="N336" s="69">
        <f t="shared" si="131"/>
        <v>0</v>
      </c>
      <c r="O336" s="87">
        <f t="shared" si="122"/>
        <v>0</v>
      </c>
      <c r="P336" s="60"/>
      <c r="Q336" s="87">
        <f t="shared" si="132"/>
        <v>0</v>
      </c>
      <c r="R336" s="87">
        <f t="shared" si="133"/>
        <v>0</v>
      </c>
      <c r="S336" s="87">
        <f t="shared" si="134"/>
        <v>1.85</v>
      </c>
      <c r="T336" s="70"/>
      <c r="U336" s="22">
        <f t="shared" si="123"/>
        <v>31</v>
      </c>
      <c r="V336" s="71">
        <f t="shared" si="124"/>
        <v>47178</v>
      </c>
      <c r="W336" s="22">
        <f t="shared" ca="1" si="125"/>
        <v>10114</v>
      </c>
      <c r="X336" s="68">
        <f>VLOOKUP($A336,[0]!Table,MATCH(X$4,[0]!Curves,0))</f>
        <v>6.6879831570494402E-2</v>
      </c>
      <c r="Y336" s="72">
        <f t="shared" ca="1" si="126"/>
        <v>0.16175811114853988</v>
      </c>
      <c r="Z336" s="22">
        <f t="shared" si="127"/>
        <v>0</v>
      </c>
      <c r="AA336" s="22">
        <f t="shared" si="128"/>
        <v>0</v>
      </c>
      <c r="AC336" s="62">
        <f t="shared" ca="1" si="135"/>
        <v>0</v>
      </c>
      <c r="AD336" s="73"/>
      <c r="AE336" s="74"/>
    </row>
    <row r="337" spans="1:31" ht="12" customHeight="1">
      <c r="A337" s="65">
        <f t="shared" si="129"/>
        <v>47209</v>
      </c>
      <c r="B337" s="66">
        <f>'Inputs-Summary'!$B$7</f>
        <v>3017157.2166295233</v>
      </c>
      <c r="C337" s="75"/>
      <c r="D337" s="67">
        <f t="shared" si="118"/>
        <v>3017157.2166295233</v>
      </c>
      <c r="E337" s="56">
        <f t="shared" si="119"/>
        <v>0</v>
      </c>
      <c r="F337" s="56">
        <f t="shared" ca="1" si="120"/>
        <v>0</v>
      </c>
      <c r="G337" s="68">
        <f>VLOOKUP($A337,[0]!Table,MATCH(G$4,[0]!Curves,0))</f>
        <v>0</v>
      </c>
      <c r="H337" s="69">
        <f t="shared" si="136"/>
        <v>0</v>
      </c>
      <c r="I337" s="68">
        <f>'Inputs-Summary'!$B$16</f>
        <v>1.85</v>
      </c>
      <c r="J337" s="68">
        <f>VLOOKUP($A337,[0]!Table,MATCH(J$4,[0]!Curves,0))</f>
        <v>0</v>
      </c>
      <c r="K337" s="69">
        <f t="shared" si="130"/>
        <v>0</v>
      </c>
      <c r="L337" s="87">
        <f t="shared" si="121"/>
        <v>0</v>
      </c>
      <c r="M337" s="68">
        <f>VLOOKUP($A337,[0]!Table,MATCH(M$4,[0]!Curves,0))</f>
        <v>0</v>
      </c>
      <c r="N337" s="69">
        <f t="shared" si="131"/>
        <v>0</v>
      </c>
      <c r="O337" s="87">
        <f t="shared" si="122"/>
        <v>0</v>
      </c>
      <c r="P337" s="60"/>
      <c r="Q337" s="87">
        <f t="shared" si="132"/>
        <v>0</v>
      </c>
      <c r="R337" s="87">
        <f t="shared" si="133"/>
        <v>0</v>
      </c>
      <c r="S337" s="87">
        <f t="shared" si="134"/>
        <v>1.85</v>
      </c>
      <c r="T337" s="70"/>
      <c r="U337" s="22">
        <f t="shared" si="123"/>
        <v>30</v>
      </c>
      <c r="V337" s="71">
        <f t="shared" si="124"/>
        <v>47209</v>
      </c>
      <c r="W337" s="22">
        <f t="shared" ca="1" si="125"/>
        <v>10145</v>
      </c>
      <c r="X337" s="68">
        <f>VLOOKUP($A337,[0]!Table,MATCH(X$4,[0]!Curves,0))</f>
        <v>6.6876648736474503E-2</v>
      </c>
      <c r="Y337" s="72">
        <f t="shared" ca="1" si="126"/>
        <v>0.16087121680419442</v>
      </c>
      <c r="Z337" s="22">
        <f t="shared" si="127"/>
        <v>0</v>
      </c>
      <c r="AA337" s="22">
        <f t="shared" si="128"/>
        <v>0</v>
      </c>
      <c r="AC337" s="62">
        <f t="shared" ca="1" si="135"/>
        <v>0</v>
      </c>
      <c r="AD337" s="73"/>
      <c r="AE337" s="74"/>
    </row>
    <row r="338" spans="1:31" ht="12" customHeight="1">
      <c r="A338" s="65">
        <f t="shared" si="129"/>
        <v>47239</v>
      </c>
      <c r="B338" s="66">
        <f>'Inputs-Summary'!$B$7</f>
        <v>3017157.2166295233</v>
      </c>
      <c r="C338" s="75"/>
      <c r="D338" s="67">
        <f t="shared" si="118"/>
        <v>3017157.2166295233</v>
      </c>
      <c r="E338" s="56">
        <f t="shared" si="119"/>
        <v>0</v>
      </c>
      <c r="F338" s="56">
        <f t="shared" ca="1" si="120"/>
        <v>0</v>
      </c>
      <c r="G338" s="68">
        <f>VLOOKUP($A338,[0]!Table,MATCH(G$4,[0]!Curves,0))</f>
        <v>0</v>
      </c>
      <c r="H338" s="69">
        <f t="shared" si="136"/>
        <v>0</v>
      </c>
      <c r="I338" s="68">
        <f>'Inputs-Summary'!$B$16</f>
        <v>1.85</v>
      </c>
      <c r="J338" s="68">
        <f>VLOOKUP($A338,[0]!Table,MATCH(J$4,[0]!Curves,0))</f>
        <v>0</v>
      </c>
      <c r="K338" s="69">
        <f t="shared" si="130"/>
        <v>0</v>
      </c>
      <c r="L338" s="87">
        <f t="shared" si="121"/>
        <v>0</v>
      </c>
      <c r="M338" s="68">
        <f>VLOOKUP($A338,[0]!Table,MATCH(M$4,[0]!Curves,0))</f>
        <v>0</v>
      </c>
      <c r="N338" s="69">
        <f t="shared" si="131"/>
        <v>0</v>
      </c>
      <c r="O338" s="87">
        <f t="shared" si="122"/>
        <v>0</v>
      </c>
      <c r="P338" s="60"/>
      <c r="Q338" s="87">
        <f t="shared" si="132"/>
        <v>0</v>
      </c>
      <c r="R338" s="87">
        <f t="shared" si="133"/>
        <v>0</v>
      </c>
      <c r="S338" s="87">
        <f t="shared" si="134"/>
        <v>1.85</v>
      </c>
      <c r="T338" s="70"/>
      <c r="U338" s="22">
        <f t="shared" si="123"/>
        <v>31</v>
      </c>
      <c r="V338" s="71">
        <f t="shared" si="124"/>
        <v>47239</v>
      </c>
      <c r="W338" s="22">
        <f t="shared" ca="1" si="125"/>
        <v>10175</v>
      </c>
      <c r="X338" s="68">
        <f>VLOOKUP($A338,[0]!Table,MATCH(X$4,[0]!Curves,0))</f>
        <v>6.6873568574522799E-2</v>
      </c>
      <c r="Y338" s="72">
        <f t="shared" ca="1" si="126"/>
        <v>0.16001764184067402</v>
      </c>
      <c r="Z338" s="22">
        <f t="shared" si="127"/>
        <v>0</v>
      </c>
      <c r="AA338" s="22">
        <f t="shared" si="128"/>
        <v>0</v>
      </c>
      <c r="AC338" s="62">
        <f t="shared" ca="1" si="135"/>
        <v>0</v>
      </c>
      <c r="AD338" s="73"/>
      <c r="AE338" s="74"/>
    </row>
    <row r="339" spans="1:31" ht="12" customHeight="1">
      <c r="A339" s="65">
        <f t="shared" si="129"/>
        <v>47270</v>
      </c>
      <c r="B339" s="66">
        <f>'Inputs-Summary'!$B$7</f>
        <v>3017157.2166295233</v>
      </c>
      <c r="C339" s="75"/>
      <c r="D339" s="67">
        <f t="shared" si="118"/>
        <v>3017157.2166295233</v>
      </c>
      <c r="E339" s="56">
        <f t="shared" si="119"/>
        <v>0</v>
      </c>
      <c r="F339" s="56">
        <f t="shared" ca="1" si="120"/>
        <v>0</v>
      </c>
      <c r="G339" s="68">
        <f>VLOOKUP($A339,[0]!Table,MATCH(G$4,[0]!Curves,0))</f>
        <v>0</v>
      </c>
      <c r="H339" s="69">
        <f t="shared" si="136"/>
        <v>0</v>
      </c>
      <c r="I339" s="68">
        <f>'Inputs-Summary'!$B$16</f>
        <v>1.85</v>
      </c>
      <c r="J339" s="68">
        <f>VLOOKUP($A339,[0]!Table,MATCH(J$4,[0]!Curves,0))</f>
        <v>0</v>
      </c>
      <c r="K339" s="69">
        <f t="shared" si="130"/>
        <v>0</v>
      </c>
      <c r="L339" s="87">
        <f t="shared" si="121"/>
        <v>0</v>
      </c>
      <c r="M339" s="68">
        <f>VLOOKUP($A339,[0]!Table,MATCH(M$4,[0]!Curves,0))</f>
        <v>0</v>
      </c>
      <c r="N339" s="69">
        <f t="shared" si="131"/>
        <v>0</v>
      </c>
      <c r="O339" s="87">
        <f t="shared" si="122"/>
        <v>0</v>
      </c>
      <c r="P339" s="60"/>
      <c r="Q339" s="87">
        <f t="shared" si="132"/>
        <v>0</v>
      </c>
      <c r="R339" s="87">
        <f t="shared" si="133"/>
        <v>0</v>
      </c>
      <c r="S339" s="87">
        <f t="shared" si="134"/>
        <v>1.85</v>
      </c>
      <c r="T339" s="70"/>
      <c r="U339" s="22">
        <f t="shared" si="123"/>
        <v>30</v>
      </c>
      <c r="V339" s="71">
        <f t="shared" si="124"/>
        <v>47270</v>
      </c>
      <c r="W339" s="22">
        <f t="shared" ca="1" si="125"/>
        <v>10206</v>
      </c>
      <c r="X339" s="68">
        <f>VLOOKUP($A339,[0]!Table,MATCH(X$4,[0]!Curves,0))</f>
        <v>6.6870385740509103E-2</v>
      </c>
      <c r="Y339" s="72">
        <f t="shared" ca="1" si="126"/>
        <v>0.15914045396946125</v>
      </c>
      <c r="Z339" s="22">
        <f t="shared" si="127"/>
        <v>0</v>
      </c>
      <c r="AA339" s="22">
        <f t="shared" si="128"/>
        <v>0</v>
      </c>
      <c r="AC339" s="62">
        <f t="shared" ca="1" si="135"/>
        <v>0</v>
      </c>
      <c r="AD339" s="73"/>
      <c r="AE339" s="74"/>
    </row>
    <row r="340" spans="1:31" ht="12" customHeight="1">
      <c r="A340" s="65">
        <f t="shared" si="129"/>
        <v>47300</v>
      </c>
      <c r="B340" s="66">
        <f>'Inputs-Summary'!$B$7</f>
        <v>3017157.2166295233</v>
      </c>
      <c r="C340" s="75"/>
      <c r="D340" s="67">
        <f t="shared" si="118"/>
        <v>3017157.2166295233</v>
      </c>
      <c r="E340" s="56">
        <f t="shared" si="119"/>
        <v>0</v>
      </c>
      <c r="F340" s="56">
        <f t="shared" ca="1" si="120"/>
        <v>0</v>
      </c>
      <c r="G340" s="68">
        <f>VLOOKUP($A340,[0]!Table,MATCH(G$4,[0]!Curves,0))</f>
        <v>0</v>
      </c>
      <c r="H340" s="69">
        <f t="shared" si="136"/>
        <v>0</v>
      </c>
      <c r="I340" s="68">
        <f>'Inputs-Summary'!$B$16</f>
        <v>1.85</v>
      </c>
      <c r="J340" s="68">
        <f>VLOOKUP($A340,[0]!Table,MATCH(J$4,[0]!Curves,0))</f>
        <v>0</v>
      </c>
      <c r="K340" s="69">
        <f t="shared" si="130"/>
        <v>0</v>
      </c>
      <c r="L340" s="87">
        <f t="shared" si="121"/>
        <v>0</v>
      </c>
      <c r="M340" s="68">
        <f>VLOOKUP($A340,[0]!Table,MATCH(M$4,[0]!Curves,0))</f>
        <v>0</v>
      </c>
      <c r="N340" s="69">
        <f t="shared" si="131"/>
        <v>0</v>
      </c>
      <c r="O340" s="87">
        <f t="shared" si="122"/>
        <v>0</v>
      </c>
      <c r="P340" s="60"/>
      <c r="Q340" s="87">
        <f t="shared" si="132"/>
        <v>0</v>
      </c>
      <c r="R340" s="87">
        <f t="shared" si="133"/>
        <v>0</v>
      </c>
      <c r="S340" s="87">
        <f t="shared" si="134"/>
        <v>1.85</v>
      </c>
      <c r="T340" s="70"/>
      <c r="U340" s="22">
        <f t="shared" si="123"/>
        <v>31</v>
      </c>
      <c r="V340" s="71">
        <f t="shared" si="124"/>
        <v>47300</v>
      </c>
      <c r="W340" s="22">
        <f t="shared" ca="1" si="125"/>
        <v>10236</v>
      </c>
      <c r="X340" s="68">
        <f>VLOOKUP($A340,[0]!Table,MATCH(X$4,[0]!Curves,0))</f>
        <v>6.6867305578564004E-2</v>
      </c>
      <c r="Y340" s="72">
        <f t="shared" ca="1" si="126"/>
        <v>0.15829621998087373</v>
      </c>
      <c r="Z340" s="22">
        <f t="shared" si="127"/>
        <v>0</v>
      </c>
      <c r="AA340" s="22">
        <f t="shared" si="128"/>
        <v>0</v>
      </c>
      <c r="AC340" s="62">
        <f t="shared" ca="1" si="135"/>
        <v>0</v>
      </c>
      <c r="AD340" s="73"/>
      <c r="AE340" s="74"/>
    </row>
    <row r="341" spans="1:31" ht="12" customHeight="1">
      <c r="A341" s="65">
        <f t="shared" si="129"/>
        <v>47331</v>
      </c>
      <c r="B341" s="66">
        <f>'Inputs-Summary'!$B$7</f>
        <v>3017157.2166295233</v>
      </c>
      <c r="C341" s="75"/>
      <c r="D341" s="67">
        <f t="shared" si="118"/>
        <v>3017157.2166295233</v>
      </c>
      <c r="E341" s="56">
        <f t="shared" si="119"/>
        <v>0</v>
      </c>
      <c r="F341" s="56">
        <f t="shared" ca="1" si="120"/>
        <v>0</v>
      </c>
      <c r="G341" s="68">
        <f>VLOOKUP($A341,[0]!Table,MATCH(G$4,[0]!Curves,0))</f>
        <v>0</v>
      </c>
      <c r="H341" s="69">
        <f t="shared" si="136"/>
        <v>0</v>
      </c>
      <c r="I341" s="68">
        <f>'Inputs-Summary'!$B$16</f>
        <v>1.85</v>
      </c>
      <c r="J341" s="68">
        <f>VLOOKUP($A341,[0]!Table,MATCH(J$4,[0]!Curves,0))</f>
        <v>0</v>
      </c>
      <c r="K341" s="69">
        <f t="shared" si="130"/>
        <v>0</v>
      </c>
      <c r="L341" s="87">
        <f t="shared" si="121"/>
        <v>0</v>
      </c>
      <c r="M341" s="68">
        <f>VLOOKUP($A341,[0]!Table,MATCH(M$4,[0]!Curves,0))</f>
        <v>0</v>
      </c>
      <c r="N341" s="69">
        <f t="shared" si="131"/>
        <v>0</v>
      </c>
      <c r="O341" s="87">
        <f t="shared" si="122"/>
        <v>0</v>
      </c>
      <c r="P341" s="60"/>
      <c r="Q341" s="87">
        <f t="shared" si="132"/>
        <v>0</v>
      </c>
      <c r="R341" s="87">
        <f t="shared" si="133"/>
        <v>0</v>
      </c>
      <c r="S341" s="87">
        <f t="shared" si="134"/>
        <v>1.85</v>
      </c>
      <c r="T341" s="70"/>
      <c r="U341" s="22">
        <f t="shared" si="123"/>
        <v>31</v>
      </c>
      <c r="V341" s="71">
        <f t="shared" si="124"/>
        <v>47331</v>
      </c>
      <c r="W341" s="22">
        <f t="shared" ca="1" si="125"/>
        <v>10267</v>
      </c>
      <c r="X341" s="68">
        <f>VLOOKUP($A341,[0]!Table,MATCH(X$4,[0]!Curves,0))</f>
        <v>6.6864122744556997E-2</v>
      </c>
      <c r="Y341" s="72">
        <f t="shared" ca="1" si="126"/>
        <v>0.15742863062631382</v>
      </c>
      <c r="Z341" s="22">
        <f t="shared" si="127"/>
        <v>0</v>
      </c>
      <c r="AA341" s="22">
        <f t="shared" si="128"/>
        <v>0</v>
      </c>
      <c r="AC341" s="62">
        <f t="shared" ca="1" si="135"/>
        <v>0</v>
      </c>
      <c r="AD341" s="73"/>
      <c r="AE341" s="74"/>
    </row>
    <row r="342" spans="1:31" ht="12" customHeight="1">
      <c r="A342" s="65">
        <f t="shared" si="129"/>
        <v>47362</v>
      </c>
      <c r="B342" s="66">
        <f>'Inputs-Summary'!$B$7</f>
        <v>3017157.2166295233</v>
      </c>
      <c r="C342" s="75"/>
      <c r="D342" s="67">
        <f t="shared" si="118"/>
        <v>3017157.2166295233</v>
      </c>
      <c r="E342" s="56">
        <f t="shared" si="119"/>
        <v>0</v>
      </c>
      <c r="F342" s="56">
        <f t="shared" ca="1" si="120"/>
        <v>0</v>
      </c>
      <c r="G342" s="68">
        <f>VLOOKUP($A342,[0]!Table,MATCH(G$4,[0]!Curves,0))</f>
        <v>0</v>
      </c>
      <c r="H342" s="69">
        <f t="shared" si="136"/>
        <v>0</v>
      </c>
      <c r="I342" s="68">
        <f>'Inputs-Summary'!$B$16</f>
        <v>1.85</v>
      </c>
      <c r="J342" s="68">
        <f>VLOOKUP($A342,[0]!Table,MATCH(J$4,[0]!Curves,0))</f>
        <v>0</v>
      </c>
      <c r="K342" s="69">
        <f t="shared" si="130"/>
        <v>0</v>
      </c>
      <c r="L342" s="87">
        <f t="shared" si="121"/>
        <v>0</v>
      </c>
      <c r="M342" s="68">
        <f>VLOOKUP($A342,[0]!Table,MATCH(M$4,[0]!Curves,0))</f>
        <v>0</v>
      </c>
      <c r="N342" s="69">
        <f t="shared" si="131"/>
        <v>0</v>
      </c>
      <c r="O342" s="87">
        <f t="shared" si="122"/>
        <v>0</v>
      </c>
      <c r="P342" s="60"/>
      <c r="Q342" s="87">
        <f t="shared" si="132"/>
        <v>0</v>
      </c>
      <c r="R342" s="87">
        <f t="shared" si="133"/>
        <v>0</v>
      </c>
      <c r="S342" s="87">
        <f t="shared" si="134"/>
        <v>1.85</v>
      </c>
      <c r="T342" s="70"/>
      <c r="U342" s="22">
        <f t="shared" si="123"/>
        <v>30</v>
      </c>
      <c r="V342" s="71">
        <f t="shared" si="124"/>
        <v>47362</v>
      </c>
      <c r="W342" s="22">
        <f t="shared" ca="1" si="125"/>
        <v>10298</v>
      </c>
      <c r="X342" s="68">
        <f>VLOOKUP($A342,[0]!Table,MATCH(X$4,[0]!Curves,0))</f>
        <v>6.6860939910553502E-2</v>
      </c>
      <c r="Y342" s="72">
        <f t="shared" ca="1" si="126"/>
        <v>0.15656587822546594</v>
      </c>
      <c r="Z342" s="22">
        <f t="shared" si="127"/>
        <v>0</v>
      </c>
      <c r="AA342" s="22">
        <f t="shared" si="128"/>
        <v>0</v>
      </c>
      <c r="AC342" s="62">
        <f t="shared" ca="1" si="135"/>
        <v>0</v>
      </c>
      <c r="AD342" s="73"/>
      <c r="AE342" s="74"/>
    </row>
    <row r="343" spans="1:31" ht="12" customHeight="1">
      <c r="A343" s="65">
        <f t="shared" si="129"/>
        <v>47392</v>
      </c>
      <c r="B343" s="66">
        <f>'Inputs-Summary'!$B$7</f>
        <v>3017157.2166295233</v>
      </c>
      <c r="C343" s="75"/>
      <c r="D343" s="67">
        <f t="shared" si="118"/>
        <v>3017157.2166295233</v>
      </c>
      <c r="E343" s="56">
        <f t="shared" si="119"/>
        <v>0</v>
      </c>
      <c r="F343" s="56">
        <f t="shared" ca="1" si="120"/>
        <v>0</v>
      </c>
      <c r="G343" s="68">
        <f>VLOOKUP($A343,[0]!Table,MATCH(G$4,[0]!Curves,0))</f>
        <v>0</v>
      </c>
      <c r="H343" s="69">
        <f t="shared" si="136"/>
        <v>0</v>
      </c>
      <c r="I343" s="68">
        <f>'Inputs-Summary'!$B$16</f>
        <v>1.85</v>
      </c>
      <c r="J343" s="68">
        <f>VLOOKUP($A343,[0]!Table,MATCH(J$4,[0]!Curves,0))</f>
        <v>0</v>
      </c>
      <c r="K343" s="69">
        <f t="shared" si="130"/>
        <v>0</v>
      </c>
      <c r="L343" s="87">
        <f t="shared" si="121"/>
        <v>0</v>
      </c>
      <c r="M343" s="68">
        <f>VLOOKUP($A343,[0]!Table,MATCH(M$4,[0]!Curves,0))</f>
        <v>0</v>
      </c>
      <c r="N343" s="69">
        <f t="shared" si="131"/>
        <v>0</v>
      </c>
      <c r="O343" s="87">
        <f t="shared" si="122"/>
        <v>0</v>
      </c>
      <c r="P343" s="60"/>
      <c r="Q343" s="87">
        <f t="shared" si="132"/>
        <v>0</v>
      </c>
      <c r="R343" s="87">
        <f t="shared" si="133"/>
        <v>0</v>
      </c>
      <c r="S343" s="87">
        <f t="shared" si="134"/>
        <v>1.85</v>
      </c>
      <c r="T343" s="70"/>
      <c r="U343" s="22">
        <f t="shared" si="123"/>
        <v>31</v>
      </c>
      <c r="V343" s="71">
        <f t="shared" si="124"/>
        <v>47392</v>
      </c>
      <c r="W343" s="22">
        <f t="shared" ca="1" si="125"/>
        <v>10328</v>
      </c>
      <c r="X343" s="68">
        <f>VLOOKUP($A343,[0]!Table,MATCH(X$4,[0]!Curves,0))</f>
        <v>6.6857859748618201E-2</v>
      </c>
      <c r="Y343" s="72">
        <f t="shared" ca="1" si="126"/>
        <v>0.15573553615522073</v>
      </c>
      <c r="Z343" s="22">
        <f t="shared" si="127"/>
        <v>0</v>
      </c>
      <c r="AA343" s="22">
        <f t="shared" si="128"/>
        <v>0</v>
      </c>
      <c r="AC343" s="62">
        <f t="shared" ca="1" si="135"/>
        <v>0</v>
      </c>
      <c r="AD343" s="73"/>
      <c r="AE343" s="74"/>
    </row>
    <row r="344" spans="1:31" ht="12" customHeight="1">
      <c r="A344" s="65">
        <f t="shared" si="129"/>
        <v>47423</v>
      </c>
      <c r="B344" s="66">
        <f>'Inputs-Summary'!$B$7</f>
        <v>3017157.2166295233</v>
      </c>
      <c r="C344" s="75"/>
      <c r="D344" s="67">
        <f t="shared" si="118"/>
        <v>3017157.2166295233</v>
      </c>
      <c r="E344" s="56">
        <f t="shared" si="119"/>
        <v>0</v>
      </c>
      <c r="F344" s="56">
        <f t="shared" ca="1" si="120"/>
        <v>0</v>
      </c>
      <c r="G344" s="68">
        <f>VLOOKUP($A344,[0]!Table,MATCH(G$4,[0]!Curves,0))</f>
        <v>0</v>
      </c>
      <c r="H344" s="69">
        <f t="shared" si="136"/>
        <v>0</v>
      </c>
      <c r="I344" s="68">
        <f>'Inputs-Summary'!$B$16</f>
        <v>1.85</v>
      </c>
      <c r="J344" s="68">
        <f>VLOOKUP($A344,[0]!Table,MATCH(J$4,[0]!Curves,0))</f>
        <v>0</v>
      </c>
      <c r="K344" s="69">
        <f t="shared" si="130"/>
        <v>0</v>
      </c>
      <c r="L344" s="87">
        <f t="shared" si="121"/>
        <v>0</v>
      </c>
      <c r="M344" s="68">
        <f>VLOOKUP($A344,[0]!Table,MATCH(M$4,[0]!Curves,0))</f>
        <v>0</v>
      </c>
      <c r="N344" s="69">
        <f t="shared" si="131"/>
        <v>0</v>
      </c>
      <c r="O344" s="87">
        <f t="shared" si="122"/>
        <v>0</v>
      </c>
      <c r="P344" s="60"/>
      <c r="Q344" s="87">
        <f t="shared" si="132"/>
        <v>0</v>
      </c>
      <c r="R344" s="87">
        <f t="shared" si="133"/>
        <v>0</v>
      </c>
      <c r="S344" s="87">
        <f t="shared" si="134"/>
        <v>1.85</v>
      </c>
      <c r="T344" s="70"/>
      <c r="U344" s="22">
        <f t="shared" si="123"/>
        <v>30</v>
      </c>
      <c r="V344" s="71">
        <f t="shared" si="124"/>
        <v>47423</v>
      </c>
      <c r="W344" s="22">
        <f t="shared" ca="1" si="125"/>
        <v>10359</v>
      </c>
      <c r="X344" s="68">
        <f>VLOOKUP($A344,[0]!Table,MATCH(X$4,[0]!Curves,0))</f>
        <v>6.6854676914621006E-2</v>
      </c>
      <c r="Y344" s="72">
        <f t="shared" ca="1" si="126"/>
        <v>0.15488222175310887</v>
      </c>
      <c r="Z344" s="22">
        <f t="shared" si="127"/>
        <v>0</v>
      </c>
      <c r="AA344" s="22">
        <f t="shared" si="128"/>
        <v>0</v>
      </c>
      <c r="AC344" s="62">
        <f t="shared" ca="1" si="135"/>
        <v>0</v>
      </c>
      <c r="AD344" s="73"/>
      <c r="AE344" s="74"/>
    </row>
    <row r="345" spans="1:31" ht="12" customHeight="1">
      <c r="A345" s="65">
        <f t="shared" si="129"/>
        <v>47453</v>
      </c>
      <c r="B345" s="66">
        <f>'Inputs-Summary'!$B$7</f>
        <v>3017157.2166295233</v>
      </c>
      <c r="C345" s="75"/>
      <c r="D345" s="67">
        <f t="shared" si="118"/>
        <v>3017157.2166295233</v>
      </c>
      <c r="E345" s="56">
        <f t="shared" si="119"/>
        <v>0</v>
      </c>
      <c r="F345" s="56">
        <f t="shared" ca="1" si="120"/>
        <v>0</v>
      </c>
      <c r="G345" s="68">
        <f>VLOOKUP($A345,[0]!Table,MATCH(G$4,[0]!Curves,0))</f>
        <v>0</v>
      </c>
      <c r="H345" s="69">
        <f t="shared" si="136"/>
        <v>0</v>
      </c>
      <c r="I345" s="68">
        <f>'Inputs-Summary'!$B$16</f>
        <v>1.85</v>
      </c>
      <c r="J345" s="68">
        <f>VLOOKUP($A345,[0]!Table,MATCH(J$4,[0]!Curves,0))</f>
        <v>0</v>
      </c>
      <c r="K345" s="69">
        <f t="shared" si="130"/>
        <v>0</v>
      </c>
      <c r="L345" s="87">
        <f t="shared" si="121"/>
        <v>0</v>
      </c>
      <c r="M345" s="68">
        <f>VLOOKUP($A345,[0]!Table,MATCH(M$4,[0]!Curves,0))</f>
        <v>0</v>
      </c>
      <c r="N345" s="69">
        <f t="shared" si="131"/>
        <v>0</v>
      </c>
      <c r="O345" s="87">
        <f t="shared" si="122"/>
        <v>0</v>
      </c>
      <c r="P345" s="60"/>
      <c r="Q345" s="87">
        <f t="shared" si="132"/>
        <v>0</v>
      </c>
      <c r="R345" s="87">
        <f t="shared" si="133"/>
        <v>0</v>
      </c>
      <c r="S345" s="87">
        <f t="shared" si="134"/>
        <v>1.85</v>
      </c>
      <c r="T345" s="70"/>
      <c r="U345" s="22">
        <f t="shared" si="123"/>
        <v>31</v>
      </c>
      <c r="V345" s="71">
        <f t="shared" si="124"/>
        <v>47453</v>
      </c>
      <c r="W345" s="22">
        <f t="shared" ca="1" si="125"/>
        <v>10389</v>
      </c>
      <c r="X345" s="68">
        <f>VLOOKUP($A345,[0]!Table,MATCH(X$4,[0]!Curves,0))</f>
        <v>6.6851596752691908E-2</v>
      </c>
      <c r="Y345" s="72">
        <f t="shared" ca="1" si="126"/>
        <v>0.1540609623151189</v>
      </c>
      <c r="Z345" s="22">
        <f t="shared" si="127"/>
        <v>0</v>
      </c>
      <c r="AA345" s="22">
        <f t="shared" si="128"/>
        <v>0</v>
      </c>
      <c r="AC345" s="62">
        <f t="shared" ca="1" si="135"/>
        <v>0</v>
      </c>
      <c r="AD345" s="73"/>
      <c r="AE345" s="74"/>
    </row>
    <row r="346" spans="1:31" ht="12" customHeight="1">
      <c r="A346" s="65">
        <f t="shared" si="129"/>
        <v>47484</v>
      </c>
      <c r="B346" s="66">
        <f>'Inputs-Summary'!$B$7</f>
        <v>3017157.2166295233</v>
      </c>
      <c r="C346" s="75"/>
      <c r="D346" s="67">
        <f t="shared" si="118"/>
        <v>3017157.2166295233</v>
      </c>
      <c r="E346" s="56">
        <f t="shared" si="119"/>
        <v>0</v>
      </c>
      <c r="F346" s="56">
        <f t="shared" ca="1" si="120"/>
        <v>0</v>
      </c>
      <c r="G346" s="68">
        <f>VLOOKUP($A346,[0]!Table,MATCH(G$4,[0]!Curves,0))</f>
        <v>0</v>
      </c>
      <c r="H346" s="69">
        <f t="shared" si="136"/>
        <v>0</v>
      </c>
      <c r="I346" s="68">
        <f>'Inputs-Summary'!$B$16</f>
        <v>1.85</v>
      </c>
      <c r="J346" s="68">
        <f>VLOOKUP($A346,[0]!Table,MATCH(J$4,[0]!Curves,0))</f>
        <v>0</v>
      </c>
      <c r="K346" s="69">
        <f t="shared" si="130"/>
        <v>0</v>
      </c>
      <c r="L346" s="87">
        <f t="shared" si="121"/>
        <v>0</v>
      </c>
      <c r="M346" s="68">
        <f>VLOOKUP($A346,[0]!Table,MATCH(M$4,[0]!Curves,0))</f>
        <v>0</v>
      </c>
      <c r="N346" s="69">
        <f t="shared" si="131"/>
        <v>0</v>
      </c>
      <c r="O346" s="87">
        <f t="shared" si="122"/>
        <v>0</v>
      </c>
      <c r="P346" s="60"/>
      <c r="Q346" s="87">
        <f t="shared" si="132"/>
        <v>0</v>
      </c>
      <c r="R346" s="87">
        <f t="shared" si="133"/>
        <v>0</v>
      </c>
      <c r="S346" s="87">
        <f t="shared" si="134"/>
        <v>1.85</v>
      </c>
      <c r="T346" s="70"/>
      <c r="U346" s="22">
        <f t="shared" si="123"/>
        <v>31</v>
      </c>
      <c r="V346" s="71">
        <f t="shared" si="124"/>
        <v>47484</v>
      </c>
      <c r="W346" s="22">
        <f t="shared" ca="1" si="125"/>
        <v>10420</v>
      </c>
      <c r="X346" s="68">
        <f>VLOOKUP($A346,[0]!Table,MATCH(X$4,[0]!Curves,0))</f>
        <v>6.6848413918701804E-2</v>
      </c>
      <c r="Y346" s="72">
        <f t="shared" ca="1" si="126"/>
        <v>0.15321698098706577</v>
      </c>
      <c r="Z346" s="22">
        <f t="shared" si="127"/>
        <v>0</v>
      </c>
      <c r="AA346" s="22">
        <f t="shared" si="128"/>
        <v>0</v>
      </c>
      <c r="AC346" s="62">
        <f t="shared" ca="1" si="135"/>
        <v>0</v>
      </c>
      <c r="AD346" s="73"/>
      <c r="AE346" s="74"/>
    </row>
    <row r="347" spans="1:31" ht="12" customHeight="1">
      <c r="A347" s="65">
        <f t="shared" si="129"/>
        <v>47515</v>
      </c>
      <c r="B347" s="66">
        <f>'Inputs-Summary'!$B$7</f>
        <v>3017157.2166295233</v>
      </c>
      <c r="C347" s="75"/>
      <c r="D347" s="67">
        <f t="shared" si="118"/>
        <v>3017157.2166295233</v>
      </c>
      <c r="E347" s="56">
        <f t="shared" si="119"/>
        <v>0</v>
      </c>
      <c r="F347" s="56">
        <f t="shared" ca="1" si="120"/>
        <v>0</v>
      </c>
      <c r="G347" s="68">
        <f>VLOOKUP($A347,[0]!Table,MATCH(G$4,[0]!Curves,0))</f>
        <v>0</v>
      </c>
      <c r="H347" s="69">
        <f t="shared" si="136"/>
        <v>0</v>
      </c>
      <c r="I347" s="68">
        <f>'Inputs-Summary'!$B$16</f>
        <v>1.85</v>
      </c>
      <c r="J347" s="68">
        <f>VLOOKUP($A347,[0]!Table,MATCH(J$4,[0]!Curves,0))</f>
        <v>0</v>
      </c>
      <c r="K347" s="69">
        <f t="shared" si="130"/>
        <v>0</v>
      </c>
      <c r="L347" s="87">
        <f t="shared" si="121"/>
        <v>0</v>
      </c>
      <c r="M347" s="68">
        <f>VLOOKUP($A347,[0]!Table,MATCH(M$4,[0]!Curves,0))</f>
        <v>0</v>
      </c>
      <c r="N347" s="69">
        <f t="shared" si="131"/>
        <v>0</v>
      </c>
      <c r="O347" s="87">
        <f t="shared" si="122"/>
        <v>0</v>
      </c>
      <c r="P347" s="60"/>
      <c r="Q347" s="87">
        <f t="shared" si="132"/>
        <v>0</v>
      </c>
      <c r="R347" s="87">
        <f t="shared" si="133"/>
        <v>0</v>
      </c>
      <c r="S347" s="87">
        <f t="shared" si="134"/>
        <v>1.85</v>
      </c>
      <c r="T347" s="70"/>
      <c r="U347" s="22">
        <f t="shared" si="123"/>
        <v>28</v>
      </c>
      <c r="V347" s="71">
        <f t="shared" si="124"/>
        <v>47515</v>
      </c>
      <c r="W347" s="22">
        <f t="shared" ca="1" si="125"/>
        <v>10451</v>
      </c>
      <c r="X347" s="68">
        <f>VLOOKUP($A347,[0]!Table,MATCH(X$4,[0]!Curves,0))</f>
        <v>6.6845231084714699E-2</v>
      </c>
      <c r="Y347" s="72">
        <f t="shared" ca="1" si="126"/>
        <v>0.15237770286640309</v>
      </c>
      <c r="Z347" s="22">
        <f t="shared" si="127"/>
        <v>0</v>
      </c>
      <c r="AA347" s="22">
        <f t="shared" si="128"/>
        <v>0</v>
      </c>
      <c r="AC347" s="62">
        <f t="shared" ca="1" si="135"/>
        <v>0</v>
      </c>
      <c r="AD347" s="73"/>
      <c r="AE347" s="74"/>
    </row>
    <row r="348" spans="1:31" ht="12" customHeight="1">
      <c r="A348" s="65">
        <f t="shared" si="129"/>
        <v>47543</v>
      </c>
      <c r="B348" s="66">
        <f>'Inputs-Summary'!$B$7</f>
        <v>3017157.2166295233</v>
      </c>
      <c r="C348" s="75"/>
      <c r="D348" s="67">
        <f t="shared" si="118"/>
        <v>3017157.2166295233</v>
      </c>
      <c r="E348" s="56">
        <f t="shared" si="119"/>
        <v>0</v>
      </c>
      <c r="F348" s="56">
        <f t="shared" ca="1" si="120"/>
        <v>0</v>
      </c>
      <c r="G348" s="68">
        <f>VLOOKUP($A348,[0]!Table,MATCH(G$4,[0]!Curves,0))</f>
        <v>0</v>
      </c>
      <c r="H348" s="69">
        <f t="shared" si="136"/>
        <v>0</v>
      </c>
      <c r="I348" s="68">
        <f>'Inputs-Summary'!$B$16</f>
        <v>1.85</v>
      </c>
      <c r="J348" s="68">
        <f>VLOOKUP($A348,[0]!Table,MATCH(J$4,[0]!Curves,0))</f>
        <v>0</v>
      </c>
      <c r="K348" s="69">
        <f t="shared" si="130"/>
        <v>0</v>
      </c>
      <c r="L348" s="87">
        <f t="shared" si="121"/>
        <v>0</v>
      </c>
      <c r="M348" s="68">
        <f>VLOOKUP($A348,[0]!Table,MATCH(M$4,[0]!Curves,0))</f>
        <v>0</v>
      </c>
      <c r="N348" s="69">
        <f t="shared" si="131"/>
        <v>0</v>
      </c>
      <c r="O348" s="87">
        <f t="shared" si="122"/>
        <v>0</v>
      </c>
      <c r="P348" s="60"/>
      <c r="Q348" s="87">
        <f t="shared" si="132"/>
        <v>0</v>
      </c>
      <c r="R348" s="87">
        <f t="shared" si="133"/>
        <v>0</v>
      </c>
      <c r="S348" s="87">
        <f t="shared" si="134"/>
        <v>1.85</v>
      </c>
      <c r="T348" s="70"/>
      <c r="U348" s="22">
        <f t="shared" si="123"/>
        <v>31</v>
      </c>
      <c r="V348" s="71">
        <f t="shared" si="124"/>
        <v>47543</v>
      </c>
      <c r="W348" s="22">
        <f t="shared" ca="1" si="125"/>
        <v>10479</v>
      </c>
      <c r="X348" s="68">
        <f>VLOOKUP($A348,[0]!Table,MATCH(X$4,[0]!Curves,0))</f>
        <v>6.6842356266922906E-2</v>
      </c>
      <c r="Y348" s="72">
        <f t="shared" ca="1" si="126"/>
        <v>0.15162366555567505</v>
      </c>
      <c r="Z348" s="22">
        <f t="shared" si="127"/>
        <v>0</v>
      </c>
      <c r="AA348" s="22">
        <f t="shared" si="128"/>
        <v>0</v>
      </c>
      <c r="AC348" s="62">
        <f t="shared" ca="1" si="135"/>
        <v>0</v>
      </c>
      <c r="AD348" s="73"/>
      <c r="AE348" s="74"/>
    </row>
    <row r="349" spans="1:31" ht="12" customHeight="1">
      <c r="A349" s="65">
        <f t="shared" si="129"/>
        <v>47574</v>
      </c>
      <c r="B349" s="66">
        <f>'Inputs-Summary'!$B$7</f>
        <v>3017157.2166295233</v>
      </c>
      <c r="C349" s="75"/>
      <c r="D349" s="67">
        <f t="shared" si="118"/>
        <v>3017157.2166295233</v>
      </c>
      <c r="E349" s="56">
        <f t="shared" si="119"/>
        <v>0</v>
      </c>
      <c r="F349" s="56">
        <f t="shared" ca="1" si="120"/>
        <v>0</v>
      </c>
      <c r="G349" s="68">
        <f>VLOOKUP($A349,[0]!Table,MATCH(G$4,[0]!Curves,0))</f>
        <v>0</v>
      </c>
      <c r="H349" s="69">
        <f t="shared" si="136"/>
        <v>0</v>
      </c>
      <c r="I349" s="68">
        <f>'Inputs-Summary'!$B$16</f>
        <v>1.85</v>
      </c>
      <c r="J349" s="68">
        <f>VLOOKUP($A349,[0]!Table,MATCH(J$4,[0]!Curves,0))</f>
        <v>0</v>
      </c>
      <c r="K349" s="69">
        <f t="shared" si="130"/>
        <v>0</v>
      </c>
      <c r="L349" s="87">
        <f t="shared" si="121"/>
        <v>0</v>
      </c>
      <c r="M349" s="68">
        <f>VLOOKUP($A349,[0]!Table,MATCH(M$4,[0]!Curves,0))</f>
        <v>0</v>
      </c>
      <c r="N349" s="69">
        <f t="shared" si="131"/>
        <v>0</v>
      </c>
      <c r="O349" s="87">
        <f t="shared" si="122"/>
        <v>0</v>
      </c>
      <c r="P349" s="60"/>
      <c r="Q349" s="87">
        <f t="shared" si="132"/>
        <v>0</v>
      </c>
      <c r="R349" s="87">
        <f t="shared" si="133"/>
        <v>0</v>
      </c>
      <c r="S349" s="87">
        <f t="shared" si="134"/>
        <v>1.85</v>
      </c>
      <c r="T349" s="70"/>
      <c r="U349" s="22">
        <f t="shared" si="123"/>
        <v>30</v>
      </c>
      <c r="V349" s="71">
        <f t="shared" si="124"/>
        <v>47574</v>
      </c>
      <c r="W349" s="22">
        <f t="shared" ca="1" si="125"/>
        <v>10510</v>
      </c>
      <c r="X349" s="68">
        <f>VLOOKUP($A349,[0]!Table,MATCH(X$4,[0]!Curves,0))</f>
        <v>6.6839173432942503E-2</v>
      </c>
      <c r="Y349" s="72">
        <f t="shared" ca="1" si="126"/>
        <v>0.15079326523410788</v>
      </c>
      <c r="Z349" s="22">
        <f t="shared" si="127"/>
        <v>0</v>
      </c>
      <c r="AA349" s="22">
        <f t="shared" si="128"/>
        <v>0</v>
      </c>
      <c r="AC349" s="62">
        <f t="shared" ca="1" si="135"/>
        <v>0</v>
      </c>
      <c r="AD349" s="73"/>
      <c r="AE349" s="74"/>
    </row>
    <row r="350" spans="1:31" ht="12" customHeight="1">
      <c r="A350" s="65">
        <f t="shared" si="129"/>
        <v>47604</v>
      </c>
      <c r="B350" s="66">
        <f>'Inputs-Summary'!$B$7</f>
        <v>3017157.2166295233</v>
      </c>
      <c r="C350" s="75"/>
      <c r="D350" s="67">
        <f t="shared" si="118"/>
        <v>3017157.2166295233</v>
      </c>
      <c r="E350" s="56">
        <f t="shared" si="119"/>
        <v>0</v>
      </c>
      <c r="F350" s="56">
        <f t="shared" ca="1" si="120"/>
        <v>0</v>
      </c>
      <c r="G350" s="68">
        <f>VLOOKUP($A350,[0]!Table,MATCH(G$4,[0]!Curves,0))</f>
        <v>0</v>
      </c>
      <c r="H350" s="69">
        <f t="shared" si="136"/>
        <v>0</v>
      </c>
      <c r="I350" s="68">
        <f>'Inputs-Summary'!$B$16</f>
        <v>1.85</v>
      </c>
      <c r="J350" s="68">
        <f>VLOOKUP($A350,[0]!Table,MATCH(J$4,[0]!Curves,0))</f>
        <v>0</v>
      </c>
      <c r="K350" s="69">
        <f t="shared" si="130"/>
        <v>0</v>
      </c>
      <c r="L350" s="87">
        <f t="shared" ref="L350:L369" si="137">K350</f>
        <v>0</v>
      </c>
      <c r="M350" s="68">
        <f>VLOOKUP($A350,[0]!Table,MATCH(M$4,[0]!Curves,0))</f>
        <v>0</v>
      </c>
      <c r="N350" s="69">
        <f t="shared" si="131"/>
        <v>0</v>
      </c>
      <c r="O350" s="87">
        <f t="shared" ref="O350:O369" si="138">N350</f>
        <v>0</v>
      </c>
      <c r="P350" s="60"/>
      <c r="Q350" s="87">
        <f t="shared" si="132"/>
        <v>0</v>
      </c>
      <c r="R350" s="87">
        <f t="shared" si="133"/>
        <v>0</v>
      </c>
      <c r="S350" s="87">
        <f t="shared" si="134"/>
        <v>1.85</v>
      </c>
      <c r="T350" s="70"/>
      <c r="U350" s="22">
        <f t="shared" si="123"/>
        <v>31</v>
      </c>
      <c r="V350" s="71">
        <f t="shared" si="124"/>
        <v>47604</v>
      </c>
      <c r="W350" s="22">
        <f t="shared" ca="1" si="125"/>
        <v>10540</v>
      </c>
      <c r="X350" s="68">
        <f>VLOOKUP($A350,[0]!Table,MATCH(X$4,[0]!Curves,0))</f>
        <v>6.6836093271029004E-2</v>
      </c>
      <c r="Y350" s="72">
        <f t="shared" ca="1" si="126"/>
        <v>0.14999405713621278</v>
      </c>
      <c r="Z350" s="22">
        <f t="shared" si="127"/>
        <v>0</v>
      </c>
      <c r="AA350" s="22">
        <f t="shared" si="128"/>
        <v>0</v>
      </c>
      <c r="AC350" s="62">
        <f t="shared" ca="1" si="135"/>
        <v>0</v>
      </c>
      <c r="AD350" s="73"/>
      <c r="AE350" s="74"/>
    </row>
    <row r="351" spans="1:31" ht="12" customHeight="1">
      <c r="A351" s="65">
        <f t="shared" si="129"/>
        <v>47635</v>
      </c>
      <c r="B351" s="66">
        <f>'Inputs-Summary'!$B$7</f>
        <v>3017157.2166295233</v>
      </c>
      <c r="C351" s="75"/>
      <c r="D351" s="67">
        <f t="shared" si="118"/>
        <v>3017157.2166295233</v>
      </c>
      <c r="E351" s="56">
        <f t="shared" si="119"/>
        <v>0</v>
      </c>
      <c r="F351" s="56">
        <f t="shared" ca="1" si="120"/>
        <v>0</v>
      </c>
      <c r="G351" s="68">
        <f>VLOOKUP($A351,[0]!Table,MATCH(G$4,[0]!Curves,0))</f>
        <v>0</v>
      </c>
      <c r="H351" s="69">
        <f t="shared" si="136"/>
        <v>0</v>
      </c>
      <c r="I351" s="68">
        <f>'Inputs-Summary'!$B$16</f>
        <v>1.85</v>
      </c>
      <c r="J351" s="68">
        <f>VLOOKUP($A351,[0]!Table,MATCH(J$4,[0]!Curves,0))</f>
        <v>0</v>
      </c>
      <c r="K351" s="69">
        <f t="shared" si="130"/>
        <v>0</v>
      </c>
      <c r="L351" s="87">
        <f t="shared" si="137"/>
        <v>0</v>
      </c>
      <c r="M351" s="68">
        <f>VLOOKUP($A351,[0]!Table,MATCH(M$4,[0]!Curves,0))</f>
        <v>0</v>
      </c>
      <c r="N351" s="69">
        <f t="shared" si="131"/>
        <v>0</v>
      </c>
      <c r="O351" s="87">
        <f t="shared" si="138"/>
        <v>0</v>
      </c>
      <c r="P351" s="60"/>
      <c r="Q351" s="87">
        <f t="shared" si="132"/>
        <v>0</v>
      </c>
      <c r="R351" s="87">
        <f t="shared" si="133"/>
        <v>0</v>
      </c>
      <c r="S351" s="87">
        <f t="shared" si="134"/>
        <v>1.85</v>
      </c>
      <c r="T351" s="70"/>
      <c r="U351" s="22">
        <f t="shared" si="123"/>
        <v>30</v>
      </c>
      <c r="V351" s="71">
        <f t="shared" si="124"/>
        <v>47635</v>
      </c>
      <c r="W351" s="22">
        <f t="shared" ca="1" si="125"/>
        <v>10571</v>
      </c>
      <c r="X351" s="68">
        <f>VLOOKUP($A351,[0]!Table,MATCH(X$4,[0]!Curves,0))</f>
        <v>6.6832910437054902E-2</v>
      </c>
      <c r="Y351" s="72">
        <f t="shared" ca="1" si="126"/>
        <v>0.14917273522377597</v>
      </c>
      <c r="Z351" s="22">
        <f t="shared" si="127"/>
        <v>0</v>
      </c>
      <c r="AA351" s="22">
        <f t="shared" si="128"/>
        <v>0</v>
      </c>
      <c r="AC351" s="62">
        <f t="shared" ca="1" si="135"/>
        <v>0</v>
      </c>
      <c r="AD351" s="73"/>
      <c r="AE351" s="74"/>
    </row>
    <row r="352" spans="1:31" ht="12" customHeight="1">
      <c r="A352" s="65">
        <f t="shared" si="129"/>
        <v>47665</v>
      </c>
      <c r="B352" s="66">
        <f>'Inputs-Summary'!$B$7</f>
        <v>3017157.2166295233</v>
      </c>
      <c r="C352" s="75"/>
      <c r="D352" s="67">
        <f t="shared" si="118"/>
        <v>3017157.2166295233</v>
      </c>
      <c r="E352" s="56">
        <f t="shared" si="119"/>
        <v>0</v>
      </c>
      <c r="F352" s="56">
        <f t="shared" ca="1" si="120"/>
        <v>0</v>
      </c>
      <c r="G352" s="68">
        <f>VLOOKUP($A352,[0]!Table,MATCH(G$4,[0]!Curves,0))</f>
        <v>0</v>
      </c>
      <c r="H352" s="69">
        <f t="shared" si="136"/>
        <v>0</v>
      </c>
      <c r="I352" s="68">
        <f>'Inputs-Summary'!$B$16</f>
        <v>1.85</v>
      </c>
      <c r="J352" s="68">
        <f>VLOOKUP($A352,[0]!Table,MATCH(J$4,[0]!Curves,0))</f>
        <v>0</v>
      </c>
      <c r="K352" s="69">
        <f t="shared" si="130"/>
        <v>0</v>
      </c>
      <c r="L352" s="87">
        <f t="shared" si="137"/>
        <v>0</v>
      </c>
      <c r="M352" s="68">
        <f>VLOOKUP($A352,[0]!Table,MATCH(M$4,[0]!Curves,0))</f>
        <v>0</v>
      </c>
      <c r="N352" s="69">
        <f t="shared" si="131"/>
        <v>0</v>
      </c>
      <c r="O352" s="87">
        <f t="shared" si="138"/>
        <v>0</v>
      </c>
      <c r="P352" s="60"/>
      <c r="Q352" s="87">
        <f t="shared" si="132"/>
        <v>0</v>
      </c>
      <c r="R352" s="87">
        <f t="shared" si="133"/>
        <v>0</v>
      </c>
      <c r="S352" s="87">
        <f t="shared" si="134"/>
        <v>1.85</v>
      </c>
      <c r="T352" s="70"/>
      <c r="U352" s="22">
        <f t="shared" si="123"/>
        <v>31</v>
      </c>
      <c r="V352" s="71">
        <f t="shared" si="124"/>
        <v>47665</v>
      </c>
      <c r="W352" s="22">
        <f t="shared" ca="1" si="125"/>
        <v>10601</v>
      </c>
      <c r="X352" s="68">
        <f>VLOOKUP($A352,[0]!Table,MATCH(X$4,[0]!Curves,0))</f>
        <v>6.6829830275148397E-2</v>
      </c>
      <c r="Y352" s="72">
        <f t="shared" ca="1" si="126"/>
        <v>0.148382263737764</v>
      </c>
      <c r="Z352" s="22">
        <f t="shared" si="127"/>
        <v>0</v>
      </c>
      <c r="AA352" s="22">
        <f t="shared" si="128"/>
        <v>0</v>
      </c>
      <c r="AC352" s="62">
        <f t="shared" ca="1" si="135"/>
        <v>0</v>
      </c>
      <c r="AD352" s="73"/>
      <c r="AE352" s="74"/>
    </row>
    <row r="353" spans="1:31" ht="12" customHeight="1">
      <c r="A353" s="65">
        <f t="shared" si="129"/>
        <v>47696</v>
      </c>
      <c r="B353" s="66">
        <f>'Inputs-Summary'!$B$7</f>
        <v>3017157.2166295233</v>
      </c>
      <c r="C353" s="75"/>
      <c r="D353" s="67">
        <f t="shared" si="118"/>
        <v>3017157.2166295233</v>
      </c>
      <c r="E353" s="56">
        <f t="shared" si="119"/>
        <v>0</v>
      </c>
      <c r="F353" s="56">
        <f t="shared" ca="1" si="120"/>
        <v>0</v>
      </c>
      <c r="G353" s="68">
        <f>VLOOKUP($A353,[0]!Table,MATCH(G$4,[0]!Curves,0))</f>
        <v>0</v>
      </c>
      <c r="H353" s="69">
        <f t="shared" si="136"/>
        <v>0</v>
      </c>
      <c r="I353" s="68">
        <f>'Inputs-Summary'!$B$16</f>
        <v>1.85</v>
      </c>
      <c r="J353" s="68">
        <f>VLOOKUP($A353,[0]!Table,MATCH(J$4,[0]!Curves,0))</f>
        <v>0</v>
      </c>
      <c r="K353" s="69">
        <f t="shared" si="130"/>
        <v>0</v>
      </c>
      <c r="L353" s="87">
        <f t="shared" si="137"/>
        <v>0</v>
      </c>
      <c r="M353" s="68">
        <f>VLOOKUP($A353,[0]!Table,MATCH(M$4,[0]!Curves,0))</f>
        <v>0</v>
      </c>
      <c r="N353" s="69">
        <f t="shared" si="131"/>
        <v>0</v>
      </c>
      <c r="O353" s="87">
        <f t="shared" si="138"/>
        <v>0</v>
      </c>
      <c r="P353" s="60"/>
      <c r="Q353" s="87">
        <f t="shared" si="132"/>
        <v>0</v>
      </c>
      <c r="R353" s="87">
        <f t="shared" si="133"/>
        <v>0</v>
      </c>
      <c r="S353" s="87">
        <f t="shared" si="134"/>
        <v>1.85</v>
      </c>
      <c r="T353" s="70"/>
      <c r="U353" s="22">
        <f t="shared" si="123"/>
        <v>31</v>
      </c>
      <c r="V353" s="71">
        <f t="shared" si="124"/>
        <v>47696</v>
      </c>
      <c r="W353" s="22">
        <f t="shared" ca="1" si="125"/>
        <v>10632</v>
      </c>
      <c r="X353" s="68">
        <f>VLOOKUP($A353,[0]!Table,MATCH(X$4,[0]!Curves,0))</f>
        <v>6.6826647441180498E-2</v>
      </c>
      <c r="Y353" s="72">
        <f t="shared" ca="1" si="126"/>
        <v>0.14756991936848032</v>
      </c>
      <c r="Z353" s="22">
        <f t="shared" si="127"/>
        <v>0</v>
      </c>
      <c r="AA353" s="22">
        <f t="shared" si="128"/>
        <v>0</v>
      </c>
      <c r="AC353" s="62">
        <f t="shared" ca="1" si="135"/>
        <v>0</v>
      </c>
      <c r="AD353" s="73"/>
      <c r="AE353" s="74"/>
    </row>
    <row r="354" spans="1:31" ht="12" customHeight="1">
      <c r="A354" s="65">
        <f t="shared" si="129"/>
        <v>47727</v>
      </c>
      <c r="B354" s="66">
        <f>'Inputs-Summary'!$B$7</f>
        <v>3017157.2166295233</v>
      </c>
      <c r="C354" s="75"/>
      <c r="D354" s="67">
        <f t="shared" si="118"/>
        <v>3017157.2166295233</v>
      </c>
      <c r="E354" s="56">
        <f t="shared" si="119"/>
        <v>0</v>
      </c>
      <c r="F354" s="56">
        <f t="shared" ca="1" si="120"/>
        <v>0</v>
      </c>
      <c r="G354" s="68">
        <f>VLOOKUP($A354,[0]!Table,MATCH(G$4,[0]!Curves,0))</f>
        <v>0</v>
      </c>
      <c r="H354" s="69">
        <f t="shared" si="136"/>
        <v>0</v>
      </c>
      <c r="I354" s="68">
        <f>'Inputs-Summary'!$B$16</f>
        <v>1.85</v>
      </c>
      <c r="J354" s="68">
        <f>VLOOKUP($A354,[0]!Table,MATCH(J$4,[0]!Curves,0))</f>
        <v>0</v>
      </c>
      <c r="K354" s="69">
        <f t="shared" si="130"/>
        <v>0</v>
      </c>
      <c r="L354" s="87">
        <f t="shared" si="137"/>
        <v>0</v>
      </c>
      <c r="M354" s="68">
        <f>VLOOKUP($A354,[0]!Table,MATCH(M$4,[0]!Curves,0))</f>
        <v>0</v>
      </c>
      <c r="N354" s="69">
        <f t="shared" si="131"/>
        <v>0</v>
      </c>
      <c r="O354" s="87">
        <f t="shared" si="138"/>
        <v>0</v>
      </c>
      <c r="P354" s="60"/>
      <c r="Q354" s="87">
        <f t="shared" si="132"/>
        <v>0</v>
      </c>
      <c r="R354" s="87">
        <f t="shared" si="133"/>
        <v>0</v>
      </c>
      <c r="S354" s="87">
        <f t="shared" si="134"/>
        <v>1.85</v>
      </c>
      <c r="T354" s="70"/>
      <c r="U354" s="22">
        <f t="shared" si="123"/>
        <v>30</v>
      </c>
      <c r="V354" s="71">
        <f t="shared" si="124"/>
        <v>47727</v>
      </c>
      <c r="W354" s="22">
        <f t="shared" ca="1" si="125"/>
        <v>10663</v>
      </c>
      <c r="X354" s="68">
        <f>VLOOKUP($A354,[0]!Table,MATCH(X$4,[0]!Curves,0))</f>
        <v>6.6823464607216998E-2</v>
      </c>
      <c r="Y354" s="72">
        <f t="shared" ca="1" si="126"/>
        <v>0.14676209906743798</v>
      </c>
      <c r="Z354" s="22">
        <f t="shared" si="127"/>
        <v>0</v>
      </c>
      <c r="AA354" s="22">
        <f t="shared" si="128"/>
        <v>0</v>
      </c>
      <c r="AC354" s="62">
        <f t="shared" ca="1" si="135"/>
        <v>0</v>
      </c>
      <c r="AD354" s="73"/>
      <c r="AE354" s="74"/>
    </row>
    <row r="355" spans="1:31" ht="12" customHeight="1">
      <c r="A355" s="65">
        <f t="shared" si="129"/>
        <v>47757</v>
      </c>
      <c r="B355" s="66">
        <f>'Inputs-Summary'!$B$7</f>
        <v>3017157.2166295233</v>
      </c>
      <c r="C355" s="75"/>
      <c r="D355" s="67">
        <f t="shared" si="118"/>
        <v>3017157.2166295233</v>
      </c>
      <c r="E355" s="56">
        <f t="shared" si="119"/>
        <v>0</v>
      </c>
      <c r="F355" s="56">
        <f t="shared" ca="1" si="120"/>
        <v>0</v>
      </c>
      <c r="G355" s="68">
        <f>VLOOKUP($A355,[0]!Table,MATCH(G$4,[0]!Curves,0))</f>
        <v>0</v>
      </c>
      <c r="H355" s="69">
        <f t="shared" si="136"/>
        <v>0</v>
      </c>
      <c r="I355" s="68">
        <f>'Inputs-Summary'!$B$16</f>
        <v>1.85</v>
      </c>
      <c r="J355" s="68">
        <f>VLOOKUP($A355,[0]!Table,MATCH(J$4,[0]!Curves,0))</f>
        <v>0</v>
      </c>
      <c r="K355" s="69">
        <f t="shared" si="130"/>
        <v>0</v>
      </c>
      <c r="L355" s="87">
        <f t="shared" si="137"/>
        <v>0</v>
      </c>
      <c r="M355" s="68">
        <f>VLOOKUP($A355,[0]!Table,MATCH(M$4,[0]!Curves,0))</f>
        <v>0</v>
      </c>
      <c r="N355" s="69">
        <f t="shared" si="131"/>
        <v>0</v>
      </c>
      <c r="O355" s="87">
        <f t="shared" si="138"/>
        <v>0</v>
      </c>
      <c r="P355" s="60"/>
      <c r="Q355" s="87">
        <f t="shared" si="132"/>
        <v>0</v>
      </c>
      <c r="R355" s="87">
        <f t="shared" si="133"/>
        <v>0</v>
      </c>
      <c r="S355" s="87">
        <f t="shared" si="134"/>
        <v>1.85</v>
      </c>
      <c r="T355" s="70"/>
      <c r="U355" s="22">
        <f t="shared" si="123"/>
        <v>31</v>
      </c>
      <c r="V355" s="71">
        <f t="shared" si="124"/>
        <v>47757</v>
      </c>
      <c r="W355" s="22">
        <f t="shared" ca="1" si="125"/>
        <v>10693</v>
      </c>
      <c r="X355" s="68">
        <f>VLOOKUP($A355,[0]!Table,MATCH(X$4,[0]!Curves,0))</f>
        <v>6.68203844453195E-2</v>
      </c>
      <c r="Y355" s="72">
        <f t="shared" ca="1" si="126"/>
        <v>0.14598462088031317</v>
      </c>
      <c r="Z355" s="22">
        <f t="shared" si="127"/>
        <v>0</v>
      </c>
      <c r="AA355" s="22">
        <f t="shared" si="128"/>
        <v>0</v>
      </c>
      <c r="AC355" s="62">
        <f t="shared" ca="1" si="135"/>
        <v>0</v>
      </c>
      <c r="AD355" s="73"/>
      <c r="AE355" s="74"/>
    </row>
    <row r="356" spans="1:31" ht="12" customHeight="1">
      <c r="A356" s="65">
        <f t="shared" si="129"/>
        <v>47788</v>
      </c>
      <c r="B356" s="66">
        <f>'Inputs-Summary'!$B$7</f>
        <v>3017157.2166295233</v>
      </c>
      <c r="C356" s="75"/>
      <c r="D356" s="67">
        <f t="shared" si="118"/>
        <v>3017157.2166295233</v>
      </c>
      <c r="E356" s="56">
        <f t="shared" si="119"/>
        <v>0</v>
      </c>
      <c r="F356" s="56">
        <f t="shared" ca="1" si="120"/>
        <v>0</v>
      </c>
      <c r="G356" s="68">
        <f>VLOOKUP($A356,[0]!Table,MATCH(G$4,[0]!Curves,0))</f>
        <v>0</v>
      </c>
      <c r="H356" s="69">
        <f t="shared" si="136"/>
        <v>0</v>
      </c>
      <c r="I356" s="68">
        <f>'Inputs-Summary'!$B$16</f>
        <v>1.85</v>
      </c>
      <c r="J356" s="68">
        <f>VLOOKUP($A356,[0]!Table,MATCH(J$4,[0]!Curves,0))</f>
        <v>0</v>
      </c>
      <c r="K356" s="69">
        <f t="shared" si="130"/>
        <v>0</v>
      </c>
      <c r="L356" s="87">
        <f t="shared" si="137"/>
        <v>0</v>
      </c>
      <c r="M356" s="68">
        <f>VLOOKUP($A356,[0]!Table,MATCH(M$4,[0]!Curves,0))</f>
        <v>0</v>
      </c>
      <c r="N356" s="69">
        <f t="shared" si="131"/>
        <v>0</v>
      </c>
      <c r="O356" s="87">
        <f t="shared" si="138"/>
        <v>0</v>
      </c>
      <c r="P356" s="60"/>
      <c r="Q356" s="87">
        <f t="shared" si="132"/>
        <v>0</v>
      </c>
      <c r="R356" s="87">
        <f t="shared" si="133"/>
        <v>0</v>
      </c>
      <c r="S356" s="87">
        <f t="shared" si="134"/>
        <v>1.85</v>
      </c>
      <c r="T356" s="70"/>
      <c r="U356" s="22">
        <f t="shared" si="123"/>
        <v>30</v>
      </c>
      <c r="V356" s="71">
        <f t="shared" si="124"/>
        <v>47788</v>
      </c>
      <c r="W356" s="22">
        <f t="shared" ca="1" si="125"/>
        <v>10724</v>
      </c>
      <c r="X356" s="68">
        <f>VLOOKUP($A356,[0]!Table,MATCH(X$4,[0]!Curves,0))</f>
        <v>6.6817201611362204E-2</v>
      </c>
      <c r="Y356" s="72">
        <f t="shared" ca="1" si="126"/>
        <v>0.14518562814503511</v>
      </c>
      <c r="Z356" s="22">
        <f t="shared" si="127"/>
        <v>0</v>
      </c>
      <c r="AA356" s="22">
        <f t="shared" si="128"/>
        <v>0</v>
      </c>
      <c r="AC356" s="62">
        <f t="shared" ca="1" si="135"/>
        <v>0</v>
      </c>
      <c r="AD356" s="73"/>
      <c r="AE356" s="74"/>
    </row>
    <row r="357" spans="1:31" ht="12" customHeight="1">
      <c r="A357" s="65">
        <f t="shared" si="129"/>
        <v>47818</v>
      </c>
      <c r="B357" s="66">
        <f>'Inputs-Summary'!$B$7</f>
        <v>3017157.2166295233</v>
      </c>
      <c r="C357" s="75"/>
      <c r="D357" s="67">
        <f t="shared" si="118"/>
        <v>3017157.2166295233</v>
      </c>
      <c r="E357" s="56">
        <f t="shared" si="119"/>
        <v>0</v>
      </c>
      <c r="F357" s="56">
        <f t="shared" ca="1" si="120"/>
        <v>0</v>
      </c>
      <c r="G357" s="68">
        <f>VLOOKUP($A357,[0]!Table,MATCH(G$4,[0]!Curves,0))</f>
        <v>0</v>
      </c>
      <c r="H357" s="69">
        <f t="shared" si="136"/>
        <v>0</v>
      </c>
      <c r="I357" s="68">
        <f>'Inputs-Summary'!$B$16</f>
        <v>1.85</v>
      </c>
      <c r="J357" s="68">
        <f>VLOOKUP($A357,[0]!Table,MATCH(J$4,[0]!Curves,0))</f>
        <v>0</v>
      </c>
      <c r="K357" s="69">
        <f t="shared" si="130"/>
        <v>0</v>
      </c>
      <c r="L357" s="87">
        <f t="shared" si="137"/>
        <v>0</v>
      </c>
      <c r="M357" s="68">
        <f>VLOOKUP($A357,[0]!Table,MATCH(M$4,[0]!Curves,0))</f>
        <v>0</v>
      </c>
      <c r="N357" s="69">
        <f t="shared" si="131"/>
        <v>0</v>
      </c>
      <c r="O357" s="87">
        <f t="shared" si="138"/>
        <v>0</v>
      </c>
      <c r="P357" s="60"/>
      <c r="Q357" s="87">
        <f t="shared" si="132"/>
        <v>0</v>
      </c>
      <c r="R357" s="87">
        <f t="shared" si="133"/>
        <v>0</v>
      </c>
      <c r="S357" s="87">
        <f t="shared" si="134"/>
        <v>1.85</v>
      </c>
      <c r="T357" s="70"/>
      <c r="U357" s="22">
        <f t="shared" si="123"/>
        <v>31</v>
      </c>
      <c r="V357" s="71">
        <f t="shared" si="124"/>
        <v>47818</v>
      </c>
      <c r="W357" s="22">
        <f t="shared" ca="1" si="125"/>
        <v>10754</v>
      </c>
      <c r="X357" s="68">
        <f>VLOOKUP($A357,[0]!Table,MATCH(X$4,[0]!Curves,0))</f>
        <v>6.6814121449471298E-2</v>
      </c>
      <c r="Y357" s="72">
        <f t="shared" ca="1" si="126"/>
        <v>0.14441664519139272</v>
      </c>
      <c r="Z357" s="22">
        <f t="shared" si="127"/>
        <v>0</v>
      </c>
      <c r="AA357" s="22">
        <f t="shared" si="128"/>
        <v>0</v>
      </c>
      <c r="AC357" s="62">
        <f t="shared" ca="1" si="135"/>
        <v>0</v>
      </c>
      <c r="AD357" s="73"/>
      <c r="AE357" s="74"/>
    </row>
    <row r="358" spans="1:31" ht="12" customHeight="1">
      <c r="A358" s="65">
        <f t="shared" si="129"/>
        <v>47849</v>
      </c>
      <c r="B358" s="66">
        <f>'Inputs-Summary'!$B$7</f>
        <v>3017157.2166295233</v>
      </c>
      <c r="C358" s="75"/>
      <c r="D358" s="67">
        <f t="shared" si="118"/>
        <v>3017157.2166295233</v>
      </c>
      <c r="E358" s="56">
        <f t="shared" si="119"/>
        <v>0</v>
      </c>
      <c r="F358" s="56">
        <f t="shared" ca="1" si="120"/>
        <v>0</v>
      </c>
      <c r="G358" s="68">
        <f>VLOOKUP($A358,[0]!Table,MATCH(G$4,[0]!Curves,0))</f>
        <v>0</v>
      </c>
      <c r="H358" s="69">
        <f t="shared" si="136"/>
        <v>0</v>
      </c>
      <c r="I358" s="68">
        <f>'Inputs-Summary'!$B$16</f>
        <v>1.85</v>
      </c>
      <c r="J358" s="68">
        <f>VLOOKUP($A358,[0]!Table,MATCH(J$4,[0]!Curves,0))</f>
        <v>0</v>
      </c>
      <c r="K358" s="69">
        <f t="shared" si="130"/>
        <v>0</v>
      </c>
      <c r="L358" s="87">
        <f t="shared" si="137"/>
        <v>0</v>
      </c>
      <c r="M358" s="68">
        <f>VLOOKUP($A358,[0]!Table,MATCH(M$4,[0]!Curves,0))</f>
        <v>0</v>
      </c>
      <c r="N358" s="69">
        <f t="shared" si="131"/>
        <v>0</v>
      </c>
      <c r="O358" s="87">
        <f t="shared" si="138"/>
        <v>0</v>
      </c>
      <c r="P358" s="60"/>
      <c r="Q358" s="87">
        <f t="shared" si="132"/>
        <v>0</v>
      </c>
      <c r="R358" s="87">
        <f t="shared" si="133"/>
        <v>0</v>
      </c>
      <c r="S358" s="87">
        <f t="shared" si="134"/>
        <v>1.85</v>
      </c>
      <c r="T358" s="70"/>
      <c r="U358" s="22">
        <f t="shared" si="123"/>
        <v>31</v>
      </c>
      <c r="V358" s="71">
        <f t="shared" si="124"/>
        <v>47849</v>
      </c>
      <c r="W358" s="22">
        <f t="shared" ca="1" si="125"/>
        <v>10785</v>
      </c>
      <c r="X358" s="68">
        <f>VLOOKUP($A358,[0]!Table,MATCH(X$4,[0]!Curves,0))</f>
        <v>6.6814121449471298E-2</v>
      </c>
      <c r="Y358" s="72">
        <f t="shared" ca="1" si="126"/>
        <v>0.14361332065914278</v>
      </c>
      <c r="Z358" s="22">
        <f t="shared" si="127"/>
        <v>0</v>
      </c>
      <c r="AA358" s="22">
        <f t="shared" si="128"/>
        <v>0</v>
      </c>
      <c r="AC358" s="62">
        <f t="shared" ca="1" si="135"/>
        <v>0</v>
      </c>
      <c r="AD358" s="73"/>
      <c r="AE358" s="74"/>
    </row>
    <row r="359" spans="1:31" ht="12" customHeight="1">
      <c r="A359" s="65">
        <f t="shared" si="129"/>
        <v>47880</v>
      </c>
      <c r="B359" s="66">
        <f>'Inputs-Summary'!$B$7</f>
        <v>3017157.2166295233</v>
      </c>
      <c r="C359" s="75"/>
      <c r="D359" s="67">
        <f t="shared" si="118"/>
        <v>3017157.2166295233</v>
      </c>
      <c r="E359" s="56">
        <f t="shared" si="119"/>
        <v>0</v>
      </c>
      <c r="F359" s="56">
        <f t="shared" ca="1" si="120"/>
        <v>0</v>
      </c>
      <c r="G359" s="68">
        <f>VLOOKUP($A359,[0]!Table,MATCH(G$4,[0]!Curves,0))</f>
        <v>0</v>
      </c>
      <c r="H359" s="69">
        <f t="shared" si="136"/>
        <v>0</v>
      </c>
      <c r="I359" s="68">
        <f>'Inputs-Summary'!$B$16</f>
        <v>1.85</v>
      </c>
      <c r="J359" s="68">
        <f>VLOOKUP($A359,[0]!Table,MATCH(J$4,[0]!Curves,0))</f>
        <v>0</v>
      </c>
      <c r="K359" s="69">
        <f t="shared" si="130"/>
        <v>0</v>
      </c>
      <c r="L359" s="87">
        <f t="shared" si="137"/>
        <v>0</v>
      </c>
      <c r="M359" s="68">
        <f>VLOOKUP($A359,[0]!Table,MATCH(M$4,[0]!Curves,0))</f>
        <v>0</v>
      </c>
      <c r="N359" s="69">
        <f t="shared" si="131"/>
        <v>0</v>
      </c>
      <c r="O359" s="87">
        <f t="shared" si="138"/>
        <v>0</v>
      </c>
      <c r="P359" s="60"/>
      <c r="Q359" s="87">
        <f t="shared" si="132"/>
        <v>0</v>
      </c>
      <c r="R359" s="87">
        <f t="shared" si="133"/>
        <v>0</v>
      </c>
      <c r="S359" s="87">
        <f t="shared" si="134"/>
        <v>1.85</v>
      </c>
      <c r="T359" s="70"/>
      <c r="U359" s="22">
        <f t="shared" si="123"/>
        <v>28</v>
      </c>
      <c r="V359" s="71">
        <f t="shared" si="124"/>
        <v>47880</v>
      </c>
      <c r="W359" s="22">
        <f t="shared" ca="1" si="125"/>
        <v>10816</v>
      </c>
      <c r="X359" s="68">
        <f>VLOOKUP($A359,[0]!Table,MATCH(X$4,[0]!Curves,0))</f>
        <v>6.6814121449471298E-2</v>
      </c>
      <c r="Y359" s="72">
        <f t="shared" ca="1" si="126"/>
        <v>0.14281446465822639</v>
      </c>
      <c r="Z359" s="22">
        <f t="shared" si="127"/>
        <v>0</v>
      </c>
      <c r="AA359" s="22">
        <f t="shared" si="128"/>
        <v>0</v>
      </c>
      <c r="AC359" s="62">
        <f t="shared" ca="1" si="135"/>
        <v>0</v>
      </c>
      <c r="AD359" s="73"/>
      <c r="AE359" s="74"/>
    </row>
    <row r="360" spans="1:31" ht="12" customHeight="1">
      <c r="A360" s="65">
        <f t="shared" si="129"/>
        <v>47908</v>
      </c>
      <c r="B360" s="66">
        <f>'Inputs-Summary'!$B$7</f>
        <v>3017157.2166295233</v>
      </c>
      <c r="C360" s="75"/>
      <c r="D360" s="67">
        <f t="shared" si="118"/>
        <v>3017157.2166295233</v>
      </c>
      <c r="E360" s="56">
        <f t="shared" si="119"/>
        <v>0</v>
      </c>
      <c r="F360" s="56">
        <f t="shared" ca="1" si="120"/>
        <v>0</v>
      </c>
      <c r="G360" s="68">
        <f>VLOOKUP($A360,[0]!Table,MATCH(G$4,[0]!Curves,0))</f>
        <v>0</v>
      </c>
      <c r="H360" s="69">
        <f t="shared" si="136"/>
        <v>0</v>
      </c>
      <c r="I360" s="68">
        <f>'Inputs-Summary'!$B$16</f>
        <v>1.85</v>
      </c>
      <c r="J360" s="68">
        <f>VLOOKUP($A360,[0]!Table,MATCH(J$4,[0]!Curves,0))</f>
        <v>0</v>
      </c>
      <c r="K360" s="69">
        <f t="shared" si="130"/>
        <v>0</v>
      </c>
      <c r="L360" s="87">
        <f t="shared" si="137"/>
        <v>0</v>
      </c>
      <c r="M360" s="68">
        <f>VLOOKUP($A360,[0]!Table,MATCH(M$4,[0]!Curves,0))</f>
        <v>0</v>
      </c>
      <c r="N360" s="69">
        <f t="shared" si="131"/>
        <v>0</v>
      </c>
      <c r="O360" s="87">
        <f t="shared" si="138"/>
        <v>0</v>
      </c>
      <c r="P360" s="60"/>
      <c r="Q360" s="87">
        <f t="shared" si="132"/>
        <v>0</v>
      </c>
      <c r="R360" s="87">
        <f t="shared" si="133"/>
        <v>0</v>
      </c>
      <c r="S360" s="87">
        <f t="shared" si="134"/>
        <v>1.85</v>
      </c>
      <c r="T360" s="70"/>
      <c r="U360" s="22">
        <f t="shared" si="123"/>
        <v>31</v>
      </c>
      <c r="V360" s="71">
        <f t="shared" si="124"/>
        <v>47908</v>
      </c>
      <c r="W360" s="22">
        <f t="shared" ca="1" si="125"/>
        <v>10844</v>
      </c>
      <c r="X360" s="68">
        <f>VLOOKUP($A360,[0]!Table,MATCH(X$4,[0]!Curves,0))</f>
        <v>6.6814121449471298E-2</v>
      </c>
      <c r="Y360" s="72">
        <f t="shared" ca="1" si="126"/>
        <v>0.14209673742233556</v>
      </c>
      <c r="Z360" s="22">
        <f t="shared" si="127"/>
        <v>0</v>
      </c>
      <c r="AA360" s="22">
        <f t="shared" si="128"/>
        <v>0</v>
      </c>
      <c r="AC360" s="62">
        <f t="shared" ca="1" si="135"/>
        <v>0</v>
      </c>
      <c r="AD360" s="73"/>
      <c r="AE360" s="74"/>
    </row>
    <row r="361" spans="1:31" ht="12" customHeight="1">
      <c r="A361" s="65">
        <f t="shared" si="129"/>
        <v>47939</v>
      </c>
      <c r="B361" s="66">
        <f>'Inputs-Summary'!$B$7</f>
        <v>3017157.2166295233</v>
      </c>
      <c r="C361" s="75"/>
      <c r="D361" s="67">
        <f t="shared" si="118"/>
        <v>3017157.2166295233</v>
      </c>
      <c r="E361" s="56">
        <f t="shared" si="119"/>
        <v>0</v>
      </c>
      <c r="F361" s="56">
        <f t="shared" ca="1" si="120"/>
        <v>0</v>
      </c>
      <c r="G361" s="68">
        <f>VLOOKUP($A361,[0]!Table,MATCH(G$4,[0]!Curves,0))</f>
        <v>0</v>
      </c>
      <c r="H361" s="69">
        <f t="shared" si="136"/>
        <v>0</v>
      </c>
      <c r="I361" s="68">
        <f>'Inputs-Summary'!$B$16</f>
        <v>1.85</v>
      </c>
      <c r="J361" s="68">
        <f>VLOOKUP($A361,[0]!Table,MATCH(J$4,[0]!Curves,0))</f>
        <v>0</v>
      </c>
      <c r="K361" s="69">
        <f t="shared" si="130"/>
        <v>0</v>
      </c>
      <c r="L361" s="87">
        <f t="shared" si="137"/>
        <v>0</v>
      </c>
      <c r="M361" s="68">
        <f>VLOOKUP($A361,[0]!Table,MATCH(M$4,[0]!Curves,0))</f>
        <v>0</v>
      </c>
      <c r="N361" s="69">
        <f t="shared" si="131"/>
        <v>0</v>
      </c>
      <c r="O361" s="87">
        <f t="shared" si="138"/>
        <v>0</v>
      </c>
      <c r="P361" s="60"/>
      <c r="Q361" s="87">
        <f t="shared" si="132"/>
        <v>0</v>
      </c>
      <c r="R361" s="87">
        <f t="shared" si="133"/>
        <v>0</v>
      </c>
      <c r="S361" s="87">
        <f t="shared" si="134"/>
        <v>1.85</v>
      </c>
      <c r="T361" s="70"/>
      <c r="U361" s="22">
        <f t="shared" si="123"/>
        <v>30</v>
      </c>
      <c r="V361" s="71">
        <f t="shared" si="124"/>
        <v>47939</v>
      </c>
      <c r="W361" s="22">
        <f t="shared" ca="1" si="125"/>
        <v>10875</v>
      </c>
      <c r="X361" s="68">
        <f>VLOOKUP($A361,[0]!Table,MATCH(X$4,[0]!Curves,0))</f>
        <v>6.6814121449471298E-2</v>
      </c>
      <c r="Y361" s="72">
        <f t="shared" ca="1" si="126"/>
        <v>0.14130631748858932</v>
      </c>
      <c r="Z361" s="22">
        <f t="shared" si="127"/>
        <v>0</v>
      </c>
      <c r="AA361" s="22">
        <f t="shared" si="128"/>
        <v>0</v>
      </c>
      <c r="AC361" s="62">
        <f t="shared" ca="1" si="135"/>
        <v>0</v>
      </c>
      <c r="AD361" s="73"/>
      <c r="AE361" s="74"/>
    </row>
    <row r="362" spans="1:31" ht="12" customHeight="1">
      <c r="A362" s="65">
        <f t="shared" si="129"/>
        <v>47969</v>
      </c>
      <c r="B362" s="66">
        <f>'Inputs-Summary'!$B$7</f>
        <v>3017157.2166295233</v>
      </c>
      <c r="C362" s="75"/>
      <c r="D362" s="67">
        <f t="shared" si="118"/>
        <v>3017157.2166295233</v>
      </c>
      <c r="E362" s="56">
        <f t="shared" si="119"/>
        <v>0</v>
      </c>
      <c r="F362" s="56">
        <f t="shared" ca="1" si="120"/>
        <v>0</v>
      </c>
      <c r="G362" s="68">
        <f>VLOOKUP($A362,[0]!Table,MATCH(G$4,[0]!Curves,0))</f>
        <v>0</v>
      </c>
      <c r="H362" s="69">
        <f t="shared" si="136"/>
        <v>0</v>
      </c>
      <c r="I362" s="68">
        <f>'Inputs-Summary'!$B$16</f>
        <v>1.85</v>
      </c>
      <c r="J362" s="68">
        <f>VLOOKUP($A362,[0]!Table,MATCH(J$4,[0]!Curves,0))</f>
        <v>0</v>
      </c>
      <c r="K362" s="69">
        <f t="shared" si="130"/>
        <v>0</v>
      </c>
      <c r="L362" s="87">
        <f t="shared" si="137"/>
        <v>0</v>
      </c>
      <c r="M362" s="68">
        <f>VLOOKUP($A362,[0]!Table,MATCH(M$4,[0]!Curves,0))</f>
        <v>0</v>
      </c>
      <c r="N362" s="69">
        <f t="shared" si="131"/>
        <v>0</v>
      </c>
      <c r="O362" s="87">
        <f t="shared" si="138"/>
        <v>0</v>
      </c>
      <c r="P362" s="60"/>
      <c r="Q362" s="87">
        <f t="shared" si="132"/>
        <v>0</v>
      </c>
      <c r="R362" s="87">
        <f t="shared" si="133"/>
        <v>0</v>
      </c>
      <c r="S362" s="87">
        <f t="shared" si="134"/>
        <v>1.85</v>
      </c>
      <c r="T362" s="70"/>
      <c r="U362" s="22">
        <f t="shared" si="123"/>
        <v>31</v>
      </c>
      <c r="V362" s="71">
        <f t="shared" si="124"/>
        <v>47969</v>
      </c>
      <c r="W362" s="22">
        <f t="shared" ca="1" si="125"/>
        <v>10905</v>
      </c>
      <c r="X362" s="68">
        <f>VLOOKUP($A362,[0]!Table,MATCH(X$4,[0]!Curves,0))</f>
        <v>6.6814121449471298E-2</v>
      </c>
      <c r="Y362" s="72">
        <f t="shared" ca="1" si="126"/>
        <v>0.1405455815133734</v>
      </c>
      <c r="Z362" s="22">
        <f t="shared" si="127"/>
        <v>0</v>
      </c>
      <c r="AA362" s="22">
        <f t="shared" si="128"/>
        <v>0</v>
      </c>
      <c r="AC362" s="62">
        <f t="shared" ca="1" si="135"/>
        <v>0</v>
      </c>
      <c r="AD362" s="73"/>
      <c r="AE362" s="74"/>
    </row>
    <row r="363" spans="1:31" ht="12" customHeight="1">
      <c r="A363" s="65">
        <f t="shared" si="129"/>
        <v>48000</v>
      </c>
      <c r="B363" s="66">
        <f>'Inputs-Summary'!$B$7</f>
        <v>3017157.2166295233</v>
      </c>
      <c r="C363" s="75"/>
      <c r="D363" s="67">
        <f t="shared" si="118"/>
        <v>3017157.2166295233</v>
      </c>
      <c r="E363" s="56">
        <f t="shared" si="119"/>
        <v>0</v>
      </c>
      <c r="F363" s="56">
        <f t="shared" ca="1" si="120"/>
        <v>0</v>
      </c>
      <c r="G363" s="68">
        <f>VLOOKUP($A363,[0]!Table,MATCH(G$4,[0]!Curves,0))</f>
        <v>0</v>
      </c>
      <c r="H363" s="69">
        <f t="shared" si="136"/>
        <v>0</v>
      </c>
      <c r="I363" s="68">
        <f>'Inputs-Summary'!$B$16</f>
        <v>1.85</v>
      </c>
      <c r="J363" s="68">
        <f>VLOOKUP($A363,[0]!Table,MATCH(J$4,[0]!Curves,0))</f>
        <v>0</v>
      </c>
      <c r="K363" s="69">
        <f t="shared" si="130"/>
        <v>0</v>
      </c>
      <c r="L363" s="87">
        <f t="shared" si="137"/>
        <v>0</v>
      </c>
      <c r="M363" s="68">
        <f>VLOOKUP($A363,[0]!Table,MATCH(M$4,[0]!Curves,0))</f>
        <v>0</v>
      </c>
      <c r="N363" s="69">
        <f t="shared" si="131"/>
        <v>0</v>
      </c>
      <c r="O363" s="87">
        <f t="shared" si="138"/>
        <v>0</v>
      </c>
      <c r="P363" s="60"/>
      <c r="Q363" s="87">
        <f t="shared" si="132"/>
        <v>0</v>
      </c>
      <c r="R363" s="87">
        <f t="shared" si="133"/>
        <v>0</v>
      </c>
      <c r="S363" s="87">
        <f t="shared" si="134"/>
        <v>1.85</v>
      </c>
      <c r="T363" s="70"/>
      <c r="U363" s="22">
        <f t="shared" si="123"/>
        <v>30</v>
      </c>
      <c r="V363" s="71">
        <f t="shared" si="124"/>
        <v>48000</v>
      </c>
      <c r="W363" s="22">
        <f t="shared" ca="1" si="125"/>
        <v>10936</v>
      </c>
      <c r="X363" s="68">
        <f>VLOOKUP($A363,[0]!Table,MATCH(X$4,[0]!Curves,0))</f>
        <v>6.6814121449471298E-2</v>
      </c>
      <c r="Y363" s="72">
        <f t="shared" ca="1" si="126"/>
        <v>0.13976378995894842</v>
      </c>
      <c r="Z363" s="22">
        <f t="shared" si="127"/>
        <v>0</v>
      </c>
      <c r="AA363" s="22">
        <f t="shared" si="128"/>
        <v>0</v>
      </c>
      <c r="AC363" s="62">
        <f t="shared" ca="1" si="135"/>
        <v>0</v>
      </c>
      <c r="AD363" s="73"/>
      <c r="AE363" s="74"/>
    </row>
    <row r="364" spans="1:31" ht="12" customHeight="1">
      <c r="A364" s="65">
        <f t="shared" si="129"/>
        <v>48030</v>
      </c>
      <c r="B364" s="66">
        <f>'Inputs-Summary'!$B$7</f>
        <v>3017157.2166295233</v>
      </c>
      <c r="C364" s="75"/>
      <c r="D364" s="67">
        <f t="shared" si="118"/>
        <v>3017157.2166295233</v>
      </c>
      <c r="E364" s="56">
        <f t="shared" si="119"/>
        <v>0</v>
      </c>
      <c r="F364" s="56">
        <f t="shared" ca="1" si="120"/>
        <v>0</v>
      </c>
      <c r="G364" s="68">
        <f>VLOOKUP($A364,[0]!Table,MATCH(G$4,[0]!Curves,0))</f>
        <v>0</v>
      </c>
      <c r="H364" s="69">
        <f t="shared" si="136"/>
        <v>0</v>
      </c>
      <c r="I364" s="68">
        <f>'Inputs-Summary'!$B$16</f>
        <v>1.85</v>
      </c>
      <c r="J364" s="68">
        <f>VLOOKUP($A364,[0]!Table,MATCH(J$4,[0]!Curves,0))</f>
        <v>0</v>
      </c>
      <c r="K364" s="69">
        <f t="shared" si="130"/>
        <v>0</v>
      </c>
      <c r="L364" s="87">
        <f t="shared" si="137"/>
        <v>0</v>
      </c>
      <c r="M364" s="68">
        <f>VLOOKUP($A364,[0]!Table,MATCH(M$4,[0]!Curves,0))</f>
        <v>0</v>
      </c>
      <c r="N364" s="69">
        <f t="shared" si="131"/>
        <v>0</v>
      </c>
      <c r="O364" s="87">
        <f t="shared" si="138"/>
        <v>0</v>
      </c>
      <c r="P364" s="60"/>
      <c r="Q364" s="87">
        <f t="shared" si="132"/>
        <v>0</v>
      </c>
      <c r="R364" s="87">
        <f t="shared" si="133"/>
        <v>0</v>
      </c>
      <c r="S364" s="87">
        <f t="shared" si="134"/>
        <v>1.85</v>
      </c>
      <c r="T364" s="70"/>
      <c r="U364" s="22">
        <f t="shared" si="123"/>
        <v>31</v>
      </c>
      <c r="V364" s="71">
        <f t="shared" si="124"/>
        <v>48030</v>
      </c>
      <c r="W364" s="22">
        <f t="shared" ca="1" si="125"/>
        <v>10966</v>
      </c>
      <c r="X364" s="68">
        <f>VLOOKUP($A364,[0]!Table,MATCH(X$4,[0]!Curves,0))</f>
        <v>6.6814121449471298E-2</v>
      </c>
      <c r="Y364" s="72">
        <f t="shared" ca="1" si="126"/>
        <v>0.13901135832712924</v>
      </c>
      <c r="Z364" s="22">
        <f t="shared" si="127"/>
        <v>0</v>
      </c>
      <c r="AA364" s="22">
        <f t="shared" si="128"/>
        <v>0</v>
      </c>
      <c r="AC364" s="62">
        <f t="shared" ca="1" si="135"/>
        <v>0</v>
      </c>
      <c r="AD364" s="73"/>
      <c r="AE364" s="74"/>
    </row>
    <row r="365" spans="1:31" ht="12" customHeight="1">
      <c r="A365" s="65">
        <f t="shared" si="129"/>
        <v>48061</v>
      </c>
      <c r="B365" s="66">
        <f>'Inputs-Summary'!$B$7</f>
        <v>3017157.2166295233</v>
      </c>
      <c r="C365" s="75"/>
      <c r="D365" s="67">
        <f t="shared" si="118"/>
        <v>3017157.2166295233</v>
      </c>
      <c r="E365" s="56">
        <f t="shared" si="119"/>
        <v>0</v>
      </c>
      <c r="F365" s="56">
        <f t="shared" ca="1" si="120"/>
        <v>0</v>
      </c>
      <c r="G365" s="68">
        <f>VLOOKUP($A365,[0]!Table,MATCH(G$4,[0]!Curves,0))</f>
        <v>0</v>
      </c>
      <c r="H365" s="69">
        <f t="shared" si="136"/>
        <v>0</v>
      </c>
      <c r="I365" s="68">
        <f>'Inputs-Summary'!$B$16</f>
        <v>1.85</v>
      </c>
      <c r="J365" s="68">
        <f>VLOOKUP($A365,[0]!Table,MATCH(J$4,[0]!Curves,0))</f>
        <v>0</v>
      </c>
      <c r="K365" s="69">
        <f t="shared" si="130"/>
        <v>0</v>
      </c>
      <c r="L365" s="87">
        <f t="shared" si="137"/>
        <v>0</v>
      </c>
      <c r="M365" s="68">
        <f>VLOOKUP($A365,[0]!Table,MATCH(M$4,[0]!Curves,0))</f>
        <v>0</v>
      </c>
      <c r="N365" s="69">
        <f t="shared" si="131"/>
        <v>0</v>
      </c>
      <c r="O365" s="87">
        <f t="shared" si="138"/>
        <v>0</v>
      </c>
      <c r="P365" s="60"/>
      <c r="Q365" s="87">
        <f t="shared" si="132"/>
        <v>0</v>
      </c>
      <c r="R365" s="87">
        <f t="shared" si="133"/>
        <v>0</v>
      </c>
      <c r="S365" s="87">
        <f t="shared" si="134"/>
        <v>1.85</v>
      </c>
      <c r="T365" s="70"/>
      <c r="U365" s="22">
        <f t="shared" si="123"/>
        <v>31</v>
      </c>
      <c r="V365" s="71">
        <f t="shared" si="124"/>
        <v>48061</v>
      </c>
      <c r="W365" s="22">
        <f t="shared" ca="1" si="125"/>
        <v>10997</v>
      </c>
      <c r="X365" s="68">
        <f>VLOOKUP($A365,[0]!Table,MATCH(X$4,[0]!Curves,0))</f>
        <v>6.6814121449471298E-2</v>
      </c>
      <c r="Y365" s="72">
        <f t="shared" ca="1" si="126"/>
        <v>0.13823810096294128</v>
      </c>
      <c r="Z365" s="22">
        <f t="shared" si="127"/>
        <v>0</v>
      </c>
      <c r="AA365" s="22">
        <f t="shared" si="128"/>
        <v>0</v>
      </c>
      <c r="AC365" s="62">
        <f t="shared" ca="1" si="135"/>
        <v>0</v>
      </c>
      <c r="AD365" s="73"/>
      <c r="AE365" s="74"/>
    </row>
    <row r="366" spans="1:31" ht="12" customHeight="1">
      <c r="A366" s="65">
        <f t="shared" si="129"/>
        <v>48092</v>
      </c>
      <c r="B366" s="66">
        <f>'Inputs-Summary'!$B$7</f>
        <v>3017157.2166295233</v>
      </c>
      <c r="C366" s="75"/>
      <c r="D366" s="67">
        <f t="shared" si="118"/>
        <v>3017157.2166295233</v>
      </c>
      <c r="E366" s="56">
        <f t="shared" si="119"/>
        <v>0</v>
      </c>
      <c r="F366" s="56">
        <f t="shared" ca="1" si="120"/>
        <v>0</v>
      </c>
      <c r="G366" s="68">
        <f>VLOOKUP($A366,[0]!Table,MATCH(G$4,[0]!Curves,0))</f>
        <v>0</v>
      </c>
      <c r="H366" s="69">
        <f t="shared" si="136"/>
        <v>0</v>
      </c>
      <c r="I366" s="68">
        <f>'Inputs-Summary'!$B$16</f>
        <v>1.85</v>
      </c>
      <c r="J366" s="68">
        <f>VLOOKUP($A366,[0]!Table,MATCH(J$4,[0]!Curves,0))</f>
        <v>0</v>
      </c>
      <c r="K366" s="69">
        <f t="shared" si="130"/>
        <v>0</v>
      </c>
      <c r="L366" s="87">
        <f t="shared" si="137"/>
        <v>0</v>
      </c>
      <c r="M366" s="68">
        <f>VLOOKUP($A366,[0]!Table,MATCH(M$4,[0]!Curves,0))</f>
        <v>0</v>
      </c>
      <c r="N366" s="69">
        <f t="shared" si="131"/>
        <v>0</v>
      </c>
      <c r="O366" s="87">
        <f t="shared" si="138"/>
        <v>0</v>
      </c>
      <c r="P366" s="60"/>
      <c r="Q366" s="87">
        <f t="shared" si="132"/>
        <v>0</v>
      </c>
      <c r="R366" s="87">
        <f t="shared" si="133"/>
        <v>0</v>
      </c>
      <c r="S366" s="87">
        <f t="shared" si="134"/>
        <v>1.85</v>
      </c>
      <c r="T366" s="70"/>
      <c r="U366" s="22">
        <f t="shared" si="123"/>
        <v>30</v>
      </c>
      <c r="V366" s="71">
        <f t="shared" si="124"/>
        <v>48092</v>
      </c>
      <c r="W366" s="22">
        <f t="shared" ca="1" si="125"/>
        <v>11028</v>
      </c>
      <c r="X366" s="68">
        <f>VLOOKUP($A366,[0]!Table,MATCH(X$4,[0]!Curves,0))</f>
        <v>6.6814121449471298E-2</v>
      </c>
      <c r="Y366" s="72">
        <f t="shared" ca="1" si="126"/>
        <v>0.13746914488001888</v>
      </c>
      <c r="Z366" s="22">
        <f t="shared" si="127"/>
        <v>0</v>
      </c>
      <c r="AA366" s="22">
        <f t="shared" si="128"/>
        <v>0</v>
      </c>
      <c r="AC366" s="62">
        <f t="shared" ca="1" si="135"/>
        <v>0</v>
      </c>
      <c r="AD366" s="73"/>
      <c r="AE366" s="74"/>
    </row>
    <row r="367" spans="1:31" ht="12" customHeight="1">
      <c r="A367" s="65">
        <f t="shared" si="129"/>
        <v>48122</v>
      </c>
      <c r="B367" s="66">
        <f>'Inputs-Summary'!$B$7</f>
        <v>3017157.2166295233</v>
      </c>
      <c r="C367" s="75"/>
      <c r="D367" s="67">
        <f t="shared" si="118"/>
        <v>3017157.2166295233</v>
      </c>
      <c r="E367" s="56">
        <f t="shared" si="119"/>
        <v>0</v>
      </c>
      <c r="F367" s="56">
        <f t="shared" ca="1" si="120"/>
        <v>0</v>
      </c>
      <c r="G367" s="68">
        <f>VLOOKUP($A367,[0]!Table,MATCH(G$4,[0]!Curves,0))</f>
        <v>0</v>
      </c>
      <c r="H367" s="69">
        <f t="shared" si="136"/>
        <v>0</v>
      </c>
      <c r="I367" s="68">
        <f>'Inputs-Summary'!$B$16</f>
        <v>1.85</v>
      </c>
      <c r="J367" s="68">
        <f>VLOOKUP($A367,[0]!Table,MATCH(J$4,[0]!Curves,0))</f>
        <v>0</v>
      </c>
      <c r="K367" s="69">
        <f t="shared" si="130"/>
        <v>0</v>
      </c>
      <c r="L367" s="87">
        <f t="shared" si="137"/>
        <v>0</v>
      </c>
      <c r="M367" s="68">
        <f>VLOOKUP($A367,[0]!Table,MATCH(M$4,[0]!Curves,0))</f>
        <v>0</v>
      </c>
      <c r="N367" s="69">
        <f t="shared" si="131"/>
        <v>0</v>
      </c>
      <c r="O367" s="87">
        <f t="shared" si="138"/>
        <v>0</v>
      </c>
      <c r="P367" s="60"/>
      <c r="Q367" s="87">
        <f t="shared" si="132"/>
        <v>0</v>
      </c>
      <c r="R367" s="87">
        <f t="shared" si="133"/>
        <v>0</v>
      </c>
      <c r="S367" s="87">
        <f t="shared" si="134"/>
        <v>1.85</v>
      </c>
      <c r="T367" s="70"/>
      <c r="U367" s="22">
        <f t="shared" si="123"/>
        <v>31</v>
      </c>
      <c r="V367" s="71">
        <f t="shared" si="124"/>
        <v>48122</v>
      </c>
      <c r="W367" s="22">
        <f t="shared" ca="1" si="125"/>
        <v>11058</v>
      </c>
      <c r="X367" s="68">
        <f>VLOOKUP($A367,[0]!Table,MATCH(X$4,[0]!Curves,0))</f>
        <v>6.6814121449471298E-2</v>
      </c>
      <c r="Y367" s="72">
        <f t="shared" ca="1" si="126"/>
        <v>0.13672906668782592</v>
      </c>
      <c r="Z367" s="22">
        <f t="shared" si="127"/>
        <v>0</v>
      </c>
      <c r="AA367" s="22">
        <f t="shared" si="128"/>
        <v>0</v>
      </c>
      <c r="AC367" s="62">
        <f t="shared" ca="1" si="135"/>
        <v>0</v>
      </c>
      <c r="AD367" s="73"/>
      <c r="AE367" s="74"/>
    </row>
    <row r="368" spans="1:31" ht="12" customHeight="1">
      <c r="A368" s="65">
        <f t="shared" si="129"/>
        <v>48153</v>
      </c>
      <c r="B368" s="66">
        <f>'Inputs-Summary'!$B$7</f>
        <v>3017157.2166295233</v>
      </c>
      <c r="C368" s="75"/>
      <c r="D368" s="67">
        <f t="shared" si="118"/>
        <v>3017157.2166295233</v>
      </c>
      <c r="E368" s="56">
        <f t="shared" si="119"/>
        <v>0</v>
      </c>
      <c r="F368" s="56">
        <f t="shared" ca="1" si="120"/>
        <v>0</v>
      </c>
      <c r="G368" s="68">
        <f>VLOOKUP($A368,[0]!Table,MATCH(G$4,[0]!Curves,0))</f>
        <v>0</v>
      </c>
      <c r="H368" s="69">
        <f t="shared" si="136"/>
        <v>0</v>
      </c>
      <c r="I368" s="68">
        <f>'Inputs-Summary'!$B$16</f>
        <v>1.85</v>
      </c>
      <c r="J368" s="68">
        <f>VLOOKUP($A368,[0]!Table,MATCH(J$4,[0]!Curves,0))</f>
        <v>0</v>
      </c>
      <c r="K368" s="69">
        <f t="shared" si="130"/>
        <v>0</v>
      </c>
      <c r="L368" s="87">
        <f t="shared" si="137"/>
        <v>0</v>
      </c>
      <c r="M368" s="68">
        <f>VLOOKUP($A368,[0]!Table,MATCH(M$4,[0]!Curves,0))</f>
        <v>0</v>
      </c>
      <c r="N368" s="69">
        <f t="shared" si="131"/>
        <v>0</v>
      </c>
      <c r="O368" s="87">
        <f t="shared" si="138"/>
        <v>0</v>
      </c>
      <c r="P368" s="60"/>
      <c r="Q368" s="87">
        <f t="shared" si="132"/>
        <v>0</v>
      </c>
      <c r="R368" s="87">
        <f t="shared" si="133"/>
        <v>0</v>
      </c>
      <c r="S368" s="87">
        <f t="shared" si="134"/>
        <v>1.85</v>
      </c>
      <c r="T368" s="70"/>
      <c r="U368" s="22">
        <f t="shared" si="123"/>
        <v>30</v>
      </c>
      <c r="V368" s="71">
        <f t="shared" si="124"/>
        <v>48153</v>
      </c>
      <c r="W368" s="22">
        <f t="shared" ca="1" si="125"/>
        <v>11089</v>
      </c>
      <c r="X368" s="68">
        <f>VLOOKUP($A368,[0]!Table,MATCH(X$4,[0]!Curves,0))</f>
        <v>6.6814121449471298E-2</v>
      </c>
      <c r="Y368" s="72">
        <f t="shared" ca="1" si="126"/>
        <v>0.13596850468061134</v>
      </c>
      <c r="Z368" s="22">
        <f t="shared" si="127"/>
        <v>0</v>
      </c>
      <c r="AA368" s="22">
        <f t="shared" si="128"/>
        <v>0</v>
      </c>
      <c r="AC368" s="62">
        <f t="shared" ca="1" si="135"/>
        <v>0</v>
      </c>
      <c r="AD368" s="73"/>
      <c r="AE368" s="74"/>
    </row>
    <row r="369" spans="1:31" ht="12" customHeight="1" thickBot="1">
      <c r="A369" s="65">
        <f t="shared" si="129"/>
        <v>48183</v>
      </c>
      <c r="B369" s="66">
        <f>'Inputs-Summary'!$B$7</f>
        <v>3017157.2166295233</v>
      </c>
      <c r="C369" s="75"/>
      <c r="D369" s="67">
        <f t="shared" si="118"/>
        <v>3017157.2166295233</v>
      </c>
      <c r="E369" s="56">
        <f t="shared" si="119"/>
        <v>0</v>
      </c>
      <c r="F369" s="56">
        <f t="shared" ca="1" si="120"/>
        <v>0</v>
      </c>
      <c r="G369" s="68">
        <f>VLOOKUP($A369,[0]!Table,MATCH(G$4,[0]!Curves,0))</f>
        <v>0</v>
      </c>
      <c r="H369" s="69">
        <f t="shared" si="136"/>
        <v>0</v>
      </c>
      <c r="I369" s="68">
        <f>'Inputs-Summary'!$B$16</f>
        <v>1.85</v>
      </c>
      <c r="J369" s="68">
        <f>VLOOKUP($A369,[0]!Table,MATCH(J$4,[0]!Curves,0))</f>
        <v>0</v>
      </c>
      <c r="K369" s="69">
        <f t="shared" si="130"/>
        <v>0</v>
      </c>
      <c r="L369" s="87">
        <f t="shared" si="137"/>
        <v>0</v>
      </c>
      <c r="M369" s="68">
        <f>VLOOKUP($A369,[0]!Table,MATCH(M$4,[0]!Curves,0))</f>
        <v>0</v>
      </c>
      <c r="N369" s="69">
        <f t="shared" si="131"/>
        <v>0</v>
      </c>
      <c r="O369" s="87">
        <f t="shared" si="138"/>
        <v>0</v>
      </c>
      <c r="P369" s="60"/>
      <c r="Q369" s="87">
        <f t="shared" si="132"/>
        <v>0</v>
      </c>
      <c r="R369" s="87">
        <f t="shared" si="133"/>
        <v>0</v>
      </c>
      <c r="S369" s="87">
        <f t="shared" si="134"/>
        <v>1.85</v>
      </c>
      <c r="T369" s="70"/>
      <c r="U369" s="22">
        <f t="shared" si="123"/>
        <v>31</v>
      </c>
      <c r="V369" s="71">
        <f t="shared" si="124"/>
        <v>48183</v>
      </c>
      <c r="W369" s="22">
        <f t="shared" ca="1" si="125"/>
        <v>11119</v>
      </c>
      <c r="X369" s="68">
        <f>VLOOKUP($A369,[0]!Table,MATCH(X$4,[0]!Curves,0))</f>
        <v>6.6814121449471298E-2</v>
      </c>
      <c r="Y369" s="72">
        <f t="shared" ca="1" si="126"/>
        <v>0.13523650532739628</v>
      </c>
      <c r="Z369" s="22">
        <f t="shared" si="127"/>
        <v>0</v>
      </c>
      <c r="AA369" s="22">
        <f t="shared" si="128"/>
        <v>0</v>
      </c>
      <c r="AC369" s="76">
        <f t="shared" ca="1" si="135"/>
        <v>0</v>
      </c>
      <c r="AD369" s="73"/>
      <c r="AE369" s="74"/>
    </row>
    <row r="370" spans="1:31">
      <c r="A370" s="65">
        <f t="shared" si="129"/>
        <v>48214</v>
      </c>
      <c r="X370" s="68">
        <f>VLOOKUP($A370,[0]!Table,MATCH(X$4,[0]!Curves,0))</f>
        <v>6.6814121449471298E-2</v>
      </c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370"/>
  <sheetViews>
    <sheetView zoomScale="85" workbookViewId="0">
      <pane xSplit="1" ySplit="6" topLeftCell="R7" activePane="bottomRight" state="frozenSplit"/>
      <selection pane="topRight" activeCell="B1" sqref="B1"/>
      <selection pane="bottomLeft" activeCell="A7" sqref="A7"/>
      <selection pane="bottomRight" activeCell="X8" sqref="X8"/>
    </sheetView>
  </sheetViews>
  <sheetFormatPr defaultRowHeight="12.75"/>
  <cols>
    <col min="1" max="1" width="14.140625" style="18" customWidth="1"/>
    <col min="2" max="2" width="14.5703125" style="18" customWidth="1"/>
    <col min="3" max="4" width="16.42578125" style="18" customWidth="1"/>
    <col min="5" max="5" width="14.85546875" style="18" bestFit="1" customWidth="1"/>
    <col min="6" max="6" width="13.85546875" style="18" bestFit="1" customWidth="1"/>
    <col min="7" max="7" width="10.7109375" style="18" customWidth="1"/>
    <col min="8" max="8" width="18.140625" style="18" customWidth="1"/>
    <col min="9" max="9" width="22.5703125" style="18" bestFit="1" customWidth="1"/>
    <col min="10" max="10" width="25.85546875" style="18" customWidth="1"/>
    <col min="11" max="12" width="19.28515625" style="22" bestFit="1" customWidth="1"/>
    <col min="13" max="13" width="25" style="22" customWidth="1"/>
    <col min="14" max="15" width="19.28515625" style="22" bestFit="1" customWidth="1"/>
    <col min="16" max="16" width="3.140625" style="22" customWidth="1"/>
    <col min="17" max="17" width="16.7109375" style="22" bestFit="1" customWidth="1"/>
    <col min="18" max="18" width="18.5703125" style="22" bestFit="1" customWidth="1"/>
    <col min="19" max="19" width="16.7109375" style="22" bestFit="1" customWidth="1"/>
    <col min="20" max="20" width="3.140625" style="18" customWidth="1"/>
    <col min="21" max="27" width="10.7109375" style="22" customWidth="1"/>
    <col min="28" max="28" width="4.28515625" style="18" customWidth="1"/>
    <col min="29" max="29" width="18.42578125" style="18" customWidth="1"/>
    <col min="30" max="30" width="6.28515625" style="18" customWidth="1"/>
    <col min="31" max="16384" width="9.140625" style="18"/>
  </cols>
  <sheetData>
    <row r="1" spans="1:31" ht="13.5" thickBot="1">
      <c r="A1" s="15"/>
      <c r="B1" s="16" t="s">
        <v>26</v>
      </c>
      <c r="C1" s="17"/>
      <c r="D1" s="17"/>
      <c r="E1"/>
      <c r="H1" s="19" t="s">
        <v>27</v>
      </c>
      <c r="I1" s="22" t="s">
        <v>28</v>
      </c>
      <c r="J1" s="22" t="s">
        <v>29</v>
      </c>
      <c r="K1" s="20" t="s">
        <v>30</v>
      </c>
      <c r="L1" s="21" t="s">
        <v>31</v>
      </c>
      <c r="M1" s="85"/>
    </row>
    <row r="2" spans="1:31">
      <c r="A2" s="23" t="s">
        <v>32</v>
      </c>
      <c r="B2" s="24" t="s">
        <v>33</v>
      </c>
      <c r="C2" s="25" t="s">
        <v>34</v>
      </c>
      <c r="D2" s="26" t="s">
        <v>35</v>
      </c>
      <c r="E2" s="24" t="s">
        <v>36</v>
      </c>
      <c r="F2" s="25" t="s">
        <v>37</v>
      </c>
      <c r="G2" s="24" t="s">
        <v>38</v>
      </c>
      <c r="H2" s="27" t="s">
        <v>39</v>
      </c>
      <c r="I2" s="24" t="s">
        <v>40</v>
      </c>
      <c r="J2" s="24" t="s">
        <v>40</v>
      </c>
      <c r="K2" s="28" t="s">
        <v>41</v>
      </c>
      <c r="L2" s="29"/>
    </row>
    <row r="3" spans="1:31" ht="13.5" thickBot="1">
      <c r="A3" s="31">
        <f>'Inputs-Summary'!B3</f>
        <v>37257</v>
      </c>
      <c r="B3" s="32">
        <f>'Inputs-Summary'!B4</f>
        <v>37287</v>
      </c>
      <c r="C3" s="33">
        <f ca="1">IF(WEEKDAY(TODAY())=2,TODAY()-3,TODAY()-1)+1</f>
        <v>37064</v>
      </c>
      <c r="D3" s="33">
        <f>'Inputs-Summary'!B5</f>
        <v>37061</v>
      </c>
      <c r="E3" s="34" t="str">
        <f>CONCATENATE(INT(Z8/12)," Y - ",Z8-INT(Z8/12)*12," M")</f>
        <v>0 Y - 1 M</v>
      </c>
      <c r="F3" s="35">
        <f>'Inputs-Summary'!B10</f>
        <v>2</v>
      </c>
      <c r="G3" s="35">
        <f>'Inputs-Summary'!B9</f>
        <v>2</v>
      </c>
      <c r="H3" s="36">
        <f>'Inputs-Summary'!B8</f>
        <v>1</v>
      </c>
      <c r="I3" s="35" t="str">
        <f>'Inputs-Summary'!B12</f>
        <v>IF-HEHUB</v>
      </c>
      <c r="J3" s="35" t="str">
        <f>I3</f>
        <v>IF-HEHUB</v>
      </c>
      <c r="K3" s="37">
        <v>0</v>
      </c>
      <c r="L3" s="38"/>
    </row>
    <row r="4" spans="1:31">
      <c r="A4" s="78"/>
      <c r="B4" s="78"/>
      <c r="C4" s="39"/>
      <c r="D4" s="39" t="s">
        <v>43</v>
      </c>
      <c r="E4" s="39" t="s">
        <v>44</v>
      </c>
      <c r="F4" s="39" t="s">
        <v>45</v>
      </c>
      <c r="G4" s="40" t="s">
        <v>22</v>
      </c>
      <c r="H4" s="41"/>
      <c r="I4" s="41"/>
      <c r="J4" s="40" t="str">
        <f>CONCATENATE(I3,"-","D")</f>
        <v>IF-HEHUB-D</v>
      </c>
      <c r="K4" s="41" t="str">
        <f>I3</f>
        <v>IF-HEHUB</v>
      </c>
      <c r="L4" s="41" t="str">
        <f>I3</f>
        <v>IF-HEHUB</v>
      </c>
      <c r="M4" s="40" t="str">
        <f>CONCATENATE(J3,"-","I")</f>
        <v>IF-HEHUB-I</v>
      </c>
      <c r="N4" s="41" t="str">
        <f>J3</f>
        <v>IF-HEHUB</v>
      </c>
      <c r="O4" s="41" t="str">
        <f>J3</f>
        <v>IF-HEHUB</v>
      </c>
      <c r="Q4" s="41" t="str">
        <f>K4</f>
        <v>IF-HEHUB</v>
      </c>
      <c r="R4" s="41" t="str">
        <f>J4</f>
        <v>IF-HEHUB-D</v>
      </c>
      <c r="S4" s="41" t="str">
        <f>K4</f>
        <v>IF-HEHUB</v>
      </c>
      <c r="U4" s="42"/>
      <c r="V4" s="42"/>
      <c r="W4" s="42" t="s">
        <v>46</v>
      </c>
      <c r="X4" s="40" t="s">
        <v>23</v>
      </c>
      <c r="Y4" s="42"/>
      <c r="Z4" s="42"/>
      <c r="AA4" s="42"/>
      <c r="AC4" s="44"/>
      <c r="AD4" s="43"/>
    </row>
    <row r="5" spans="1:31">
      <c r="A5" s="39" t="s">
        <v>47</v>
      </c>
      <c r="B5" s="39" t="str">
        <f>IF($H$3=1,"Daily","Monthly")</f>
        <v>Daily</v>
      </c>
      <c r="C5" s="39"/>
      <c r="D5" s="39" t="str">
        <f>IF($H$3=1,"Daily","Monthly")</f>
        <v>Daily</v>
      </c>
      <c r="E5" s="39" t="s">
        <v>48</v>
      </c>
      <c r="F5" s="39" t="s">
        <v>48</v>
      </c>
      <c r="G5" s="39" t="s">
        <v>49</v>
      </c>
      <c r="H5" s="39" t="s">
        <v>49</v>
      </c>
      <c r="I5" s="39" t="s">
        <v>49</v>
      </c>
      <c r="J5" s="39" t="s">
        <v>28</v>
      </c>
      <c r="K5" s="39" t="s">
        <v>28</v>
      </c>
      <c r="L5" s="39" t="s">
        <v>28</v>
      </c>
      <c r="M5" s="39" t="s">
        <v>29</v>
      </c>
      <c r="N5" s="39" t="s">
        <v>29</v>
      </c>
      <c r="O5" s="39" t="s">
        <v>29</v>
      </c>
      <c r="Q5" s="39" t="s">
        <v>50</v>
      </c>
      <c r="R5" s="39" t="s">
        <v>50</v>
      </c>
      <c r="S5" s="39" t="s">
        <v>50</v>
      </c>
      <c r="U5" s="45" t="s">
        <v>51</v>
      </c>
      <c r="V5" s="45" t="s">
        <v>52</v>
      </c>
      <c r="W5" s="45" t="s">
        <v>52</v>
      </c>
      <c r="X5" s="46" t="s">
        <v>53</v>
      </c>
      <c r="Y5" s="45" t="s">
        <v>52</v>
      </c>
      <c r="Z5" s="45" t="s">
        <v>54</v>
      </c>
      <c r="AA5" s="45" t="s">
        <v>54</v>
      </c>
      <c r="AC5" s="47" t="s">
        <v>43</v>
      </c>
      <c r="AD5" s="43"/>
    </row>
    <row r="6" spans="1:31">
      <c r="A6" s="48" t="s">
        <v>55</v>
      </c>
      <c r="B6" s="49" t="s">
        <v>56</v>
      </c>
      <c r="C6" s="49"/>
      <c r="D6" s="48" t="s">
        <v>56</v>
      </c>
      <c r="E6" s="49" t="s">
        <v>57</v>
      </c>
      <c r="F6" s="49" t="s">
        <v>57</v>
      </c>
      <c r="G6" s="48" t="s">
        <v>58</v>
      </c>
      <c r="H6" s="48" t="str">
        <f>CHOOSE(G3,"Bid","Offer")</f>
        <v>Offer</v>
      </c>
      <c r="I6" s="48" t="s">
        <v>59</v>
      </c>
      <c r="J6" s="48" t="s">
        <v>58</v>
      </c>
      <c r="K6" s="48" t="str">
        <f>H6</f>
        <v>Offer</v>
      </c>
      <c r="L6" s="48" t="s">
        <v>59</v>
      </c>
      <c r="M6" s="48" t="s">
        <v>58</v>
      </c>
      <c r="N6" s="48" t="str">
        <f>K6</f>
        <v>Offer</v>
      </c>
      <c r="O6" s="48" t="s">
        <v>59</v>
      </c>
      <c r="Q6" s="48" t="s">
        <v>58</v>
      </c>
      <c r="R6" s="48" t="str">
        <f>K6</f>
        <v>Offer</v>
      </c>
      <c r="S6" s="48" t="s">
        <v>59</v>
      </c>
      <c r="U6" s="50" t="s">
        <v>60</v>
      </c>
      <c r="V6" s="50" t="s">
        <v>61</v>
      </c>
      <c r="W6" s="50" t="s">
        <v>60</v>
      </c>
      <c r="X6" s="51" t="s">
        <v>14</v>
      </c>
      <c r="Y6" s="50" t="s">
        <v>62</v>
      </c>
      <c r="Z6" s="50" t="s">
        <v>63</v>
      </c>
      <c r="AA6" s="50" t="s">
        <v>60</v>
      </c>
      <c r="AC6" s="47" t="s">
        <v>64</v>
      </c>
      <c r="AD6" s="43"/>
    </row>
    <row r="7" spans="1:31" ht="13.5" thickBot="1">
      <c r="A7" s="52"/>
      <c r="B7" s="52"/>
      <c r="C7" s="52"/>
      <c r="D7" s="52"/>
      <c r="H7" s="91"/>
      <c r="K7" s="91"/>
      <c r="N7" s="91"/>
      <c r="W7" s="53"/>
      <c r="AC7" s="54"/>
    </row>
    <row r="8" spans="1:31" ht="13.5" thickBot="1">
      <c r="A8" s="55" t="s">
        <v>65</v>
      </c>
      <c r="B8" s="56"/>
      <c r="C8" s="56"/>
      <c r="D8" s="56">
        <f>SUM(D10:D370)</f>
        <v>1086176597.986624</v>
      </c>
      <c r="E8" s="56">
        <f>SUM(E10:E370)</f>
        <v>93531873.715515226</v>
      </c>
      <c r="F8" s="56">
        <f ca="1">SUM(F10:F370)</f>
        <v>91670862.190742314</v>
      </c>
      <c r="G8" s="57">
        <f t="shared" ref="G8:O8" ca="1" si="0">SUMPRODUCT($F10:$F370,G10:G370)/SUM($F10:$F370)</f>
        <v>4.5780000000000003</v>
      </c>
      <c r="H8" s="57">
        <f t="shared" ca="1" si="0"/>
        <v>4.5780000000000003</v>
      </c>
      <c r="I8" s="57">
        <f t="shared" ca="1" si="0"/>
        <v>4.4682673622396996</v>
      </c>
      <c r="J8" s="57">
        <f t="shared" ca="1" si="0"/>
        <v>0</v>
      </c>
      <c r="K8" s="57">
        <f t="shared" ca="1" si="0"/>
        <v>0</v>
      </c>
      <c r="L8" s="57">
        <f t="shared" ca="1" si="0"/>
        <v>0</v>
      </c>
      <c r="M8" s="57">
        <f t="shared" ca="1" si="0"/>
        <v>0</v>
      </c>
      <c r="N8" s="57">
        <f t="shared" ca="1" si="0"/>
        <v>0</v>
      </c>
      <c r="O8" s="57">
        <f t="shared" ca="1" si="0"/>
        <v>0</v>
      </c>
      <c r="P8" s="57"/>
      <c r="Q8" s="57">
        <f ca="1">SUMPRODUCT($F10:$F370,Q10:Q370)/SUM($F10:$F370)</f>
        <v>4.5780000000000003</v>
      </c>
      <c r="R8" s="57">
        <f ca="1">SUMPRODUCT($F10:$F370,R10:R370)/SUM($F10:$F370)</f>
        <v>4.5780000000000003</v>
      </c>
      <c r="S8" s="57">
        <f ca="1">SUMPRODUCT($F10:$F370,S10:S370)/SUM($F10:$F370)</f>
        <v>4.4682673622396996</v>
      </c>
      <c r="X8" s="58"/>
      <c r="Y8" s="59"/>
      <c r="Z8" s="60">
        <f>SUM(Z10:Z370)</f>
        <v>1</v>
      </c>
      <c r="AA8" s="60">
        <f>SUM(AA10:AA370)</f>
        <v>31</v>
      </c>
      <c r="AC8" s="62">
        <f ca="1">SUM(AC10:AC370)</f>
        <v>10059285.513951175</v>
      </c>
      <c r="AD8" s="61"/>
    </row>
    <row r="9" spans="1:31">
      <c r="B9" s="63"/>
      <c r="C9" s="63"/>
      <c r="D9" s="63"/>
      <c r="E9" s="63"/>
      <c r="F9" s="63"/>
      <c r="H9" s="64"/>
      <c r="I9" s="64"/>
      <c r="J9" s="64"/>
      <c r="K9" s="86"/>
      <c r="L9" s="86"/>
      <c r="M9" s="86"/>
      <c r="N9" s="86"/>
      <c r="O9" s="86"/>
      <c r="Q9" s="86"/>
      <c r="R9" s="86"/>
      <c r="S9" s="86"/>
      <c r="Y9" s="59"/>
      <c r="AC9" s="54"/>
    </row>
    <row r="10" spans="1:31">
      <c r="A10" s="65">
        <f>A3</f>
        <v>37257</v>
      </c>
      <c r="B10" s="66">
        <f>'Inputs-Summary'!$B$7</f>
        <v>3017157.2166295233</v>
      </c>
      <c r="C10" s="75"/>
      <c r="D10" s="67">
        <f t="shared" ref="D10:D73" si="1">B10+C10</f>
        <v>3017157.2166295233</v>
      </c>
      <c r="E10" s="56">
        <f t="shared" ref="E10:E73" si="2">IF(Z10=0,0,IF(AND(Z10=1,$H$3=1),D10*U10,IF($H$3=2,D10,"N/A")))</f>
        <v>93531873.715515226</v>
      </c>
      <c r="F10" s="56">
        <f t="shared" ref="F10:F73" ca="1" si="3">E10*Y10</f>
        <v>91670862.190742314</v>
      </c>
      <c r="G10" s="68">
        <f>VLOOKUP($A10,[0]!Table,MATCH(G$4,[0]!Curves,0))</f>
        <v>4.5780000000000003</v>
      </c>
      <c r="H10" s="69">
        <f t="shared" ref="H10:H73" si="4">G10+$H$7</f>
        <v>4.5780000000000003</v>
      </c>
      <c r="I10" s="68">
        <f>'Inputs-Summary'!B23</f>
        <v>4.4682673622396996</v>
      </c>
      <c r="J10" s="68">
        <f>VLOOKUP($A10,[0]!Table,MATCH(J$4,[0]!Curves,0))</f>
        <v>0</v>
      </c>
      <c r="K10" s="69">
        <f t="shared" ref="K10:K73" si="5">J10+$K$7</f>
        <v>0</v>
      </c>
      <c r="L10" s="87">
        <f t="shared" ref="L10:L73" si="6">K10</f>
        <v>0</v>
      </c>
      <c r="M10" s="68">
        <f>VLOOKUP($A10,[0]!Table,MATCH(M$4,[0]!Curves,0))</f>
        <v>0</v>
      </c>
      <c r="N10" s="69">
        <f t="shared" ref="N10:N73" si="7">M10+$N$7</f>
        <v>0</v>
      </c>
      <c r="O10" s="87">
        <f t="shared" ref="O10:O73" si="8">N10</f>
        <v>0</v>
      </c>
      <c r="P10" s="60"/>
      <c r="Q10" s="87">
        <f t="shared" ref="Q10:Q73" si="9">IF($F$3=1,M10+J10+G10,J10+G10)</f>
        <v>4.5780000000000003</v>
      </c>
      <c r="R10" s="87">
        <f t="shared" ref="R10:R73" si="10">IF($F$3=1,N10+K10+H10,K10+H10)</f>
        <v>4.5780000000000003</v>
      </c>
      <c r="S10" s="87">
        <f t="shared" ref="S10:S73" si="11">IF($F$3=1,O10+L10+I10,L10+I10)</f>
        <v>4.4682673622396996</v>
      </c>
      <c r="T10" s="70"/>
      <c r="U10" s="22">
        <f t="shared" ref="U10:U73" si="12">A11-A10</f>
        <v>31</v>
      </c>
      <c r="V10" s="71">
        <f t="shared" ref="V10:V73" si="13">CHOOSE(F$3,A11+24,A10)</f>
        <v>37257</v>
      </c>
      <c r="W10" s="22">
        <f t="shared" ref="W10:W73" ca="1" si="14">V10-C$3</f>
        <v>193</v>
      </c>
      <c r="X10" s="68">
        <f>VLOOKUP($A10,[0]!Table,MATCH(X$4,[0]!Curves,0))</f>
        <v>3.8398591620578203E-2</v>
      </c>
      <c r="Y10" s="72">
        <f t="shared" ref="Y10:Y73" ca="1" si="15">1/(1+CHOOSE(F$3,(X11+($K$3/10000))/2,(X10+($K$3/10000))/2))^(2*W10/365.25)</f>
        <v>0.98010291624827994</v>
      </c>
      <c r="Z10" s="22">
        <f t="shared" ref="Z10:Z73" si="16">IF(AND(mthbeg&lt;=A10,mthend&gt;=A10),1,0)</f>
        <v>1</v>
      </c>
      <c r="AA10" s="22">
        <f t="shared" ref="AA10:AA73" si="17">U10*Z10</f>
        <v>31</v>
      </c>
      <c r="AC10" s="62">
        <f t="shared" ref="AC10:AC73" ca="1" si="18">F10*(H10-I10)</f>
        <v>10059285.513951175</v>
      </c>
      <c r="AD10" s="73"/>
      <c r="AE10" s="74"/>
    </row>
    <row r="11" spans="1:31">
      <c r="A11" s="65">
        <f t="shared" ref="A11:A74" si="19">EDATE(A10,1)</f>
        <v>37288</v>
      </c>
      <c r="B11" s="66">
        <f>'Inputs-Summary'!$B$7</f>
        <v>3017157.2166295233</v>
      </c>
      <c r="C11" s="75"/>
      <c r="D11" s="67">
        <f t="shared" si="1"/>
        <v>3017157.2166295233</v>
      </c>
      <c r="E11" s="56">
        <f t="shared" si="2"/>
        <v>0</v>
      </c>
      <c r="F11" s="56">
        <f t="shared" ca="1" si="3"/>
        <v>0</v>
      </c>
      <c r="G11" s="68">
        <f>VLOOKUP($A11,[0]!Table,MATCH(G$4,[0]!Curves,0))</f>
        <v>4.4349999999999996</v>
      </c>
      <c r="H11" s="69">
        <f t="shared" si="4"/>
        <v>4.4349999999999996</v>
      </c>
      <c r="I11" s="68">
        <f>'Inputs-Summary'!$B$16</f>
        <v>1.85</v>
      </c>
      <c r="J11" s="68">
        <f>VLOOKUP($A11,[0]!Table,MATCH(J$4,[0]!Curves,0))</f>
        <v>0</v>
      </c>
      <c r="K11" s="69">
        <f t="shared" si="5"/>
        <v>0</v>
      </c>
      <c r="L11" s="87">
        <f t="shared" si="6"/>
        <v>0</v>
      </c>
      <c r="M11" s="68">
        <f>VLOOKUP($A11,[0]!Table,MATCH(M$4,[0]!Curves,0))</f>
        <v>0</v>
      </c>
      <c r="N11" s="69">
        <f t="shared" si="7"/>
        <v>0</v>
      </c>
      <c r="O11" s="87">
        <f t="shared" si="8"/>
        <v>0</v>
      </c>
      <c r="P11" s="60"/>
      <c r="Q11" s="87">
        <f t="shared" si="9"/>
        <v>4.4349999999999996</v>
      </c>
      <c r="R11" s="87">
        <f t="shared" si="10"/>
        <v>4.4349999999999996</v>
      </c>
      <c r="S11" s="87">
        <f t="shared" si="11"/>
        <v>1.85</v>
      </c>
      <c r="T11" s="70"/>
      <c r="U11" s="22">
        <f t="shared" si="12"/>
        <v>28</v>
      </c>
      <c r="V11" s="71">
        <f t="shared" si="13"/>
        <v>37288</v>
      </c>
      <c r="W11" s="22">
        <f t="shared" ca="1" si="14"/>
        <v>224</v>
      </c>
      <c r="X11" s="68">
        <f>VLOOKUP($A11,[0]!Table,MATCH(X$4,[0]!Curves,0))</f>
        <v>3.8246617764334398E-2</v>
      </c>
      <c r="Y11" s="72">
        <f t="shared" ca="1" si="15"/>
        <v>0.97703346606644748</v>
      </c>
      <c r="Z11" s="22">
        <f t="shared" si="16"/>
        <v>0</v>
      </c>
      <c r="AA11" s="22">
        <f t="shared" si="17"/>
        <v>0</v>
      </c>
      <c r="AC11" s="62">
        <f t="shared" ca="1" si="18"/>
        <v>0</v>
      </c>
      <c r="AD11" s="73"/>
      <c r="AE11" s="74"/>
    </row>
    <row r="12" spans="1:31">
      <c r="A12" s="65">
        <f t="shared" si="19"/>
        <v>37316</v>
      </c>
      <c r="B12" s="66">
        <f>'Inputs-Summary'!$B$7</f>
        <v>3017157.2166295233</v>
      </c>
      <c r="C12" s="75"/>
      <c r="D12" s="67">
        <f t="shared" si="1"/>
        <v>3017157.2166295233</v>
      </c>
      <c r="E12" s="56">
        <f t="shared" si="2"/>
        <v>0</v>
      </c>
      <c r="F12" s="56">
        <f t="shared" ca="1" si="3"/>
        <v>0</v>
      </c>
      <c r="G12" s="68">
        <f>VLOOKUP($A12,[0]!Table,MATCH(G$4,[0]!Curves,0))</f>
        <v>4.2249999999999996</v>
      </c>
      <c r="H12" s="69">
        <f t="shared" si="4"/>
        <v>4.2249999999999996</v>
      </c>
      <c r="I12" s="68">
        <f>'Inputs-Summary'!$B$16</f>
        <v>1.85</v>
      </c>
      <c r="J12" s="68">
        <f>VLOOKUP($A12,[0]!Table,MATCH(J$4,[0]!Curves,0))</f>
        <v>0</v>
      </c>
      <c r="K12" s="69">
        <f t="shared" si="5"/>
        <v>0</v>
      </c>
      <c r="L12" s="87">
        <f t="shared" si="6"/>
        <v>0</v>
      </c>
      <c r="M12" s="68">
        <f>VLOOKUP($A12,[0]!Table,MATCH(M$4,[0]!Curves,0))</f>
        <v>0</v>
      </c>
      <c r="N12" s="69">
        <f t="shared" si="7"/>
        <v>0</v>
      </c>
      <c r="O12" s="87">
        <f t="shared" si="8"/>
        <v>0</v>
      </c>
      <c r="P12" s="60"/>
      <c r="Q12" s="87">
        <f t="shared" si="9"/>
        <v>4.2249999999999996</v>
      </c>
      <c r="R12" s="87">
        <f t="shared" si="10"/>
        <v>4.2249999999999996</v>
      </c>
      <c r="S12" s="87">
        <f t="shared" si="11"/>
        <v>1.85</v>
      </c>
      <c r="T12" s="70"/>
      <c r="U12" s="22">
        <f t="shared" si="12"/>
        <v>31</v>
      </c>
      <c r="V12" s="71">
        <f t="shared" si="13"/>
        <v>37316</v>
      </c>
      <c r="W12" s="22">
        <f t="shared" ca="1" si="14"/>
        <v>252</v>
      </c>
      <c r="X12" s="68">
        <f>VLOOKUP($A12,[0]!Table,MATCH(X$4,[0]!Curves,0))</f>
        <v>3.8109351062136199E-2</v>
      </c>
      <c r="Y12" s="72">
        <f t="shared" ca="1" si="15"/>
        <v>0.97429052578412434</v>
      </c>
      <c r="Z12" s="22">
        <f t="shared" si="16"/>
        <v>0</v>
      </c>
      <c r="AA12" s="22">
        <f t="shared" si="17"/>
        <v>0</v>
      </c>
      <c r="AC12" s="62">
        <f t="shared" ca="1" si="18"/>
        <v>0</v>
      </c>
      <c r="AD12" s="73"/>
      <c r="AE12" s="74"/>
    </row>
    <row r="13" spans="1:31">
      <c r="A13" s="65">
        <f t="shared" si="19"/>
        <v>37347</v>
      </c>
      <c r="B13" s="66">
        <f>'Inputs-Summary'!$B$7</f>
        <v>3017157.2166295233</v>
      </c>
      <c r="C13" s="75"/>
      <c r="D13" s="67">
        <f t="shared" si="1"/>
        <v>3017157.2166295233</v>
      </c>
      <c r="E13" s="56">
        <f t="shared" si="2"/>
        <v>0</v>
      </c>
      <c r="F13" s="56">
        <f t="shared" ca="1" si="3"/>
        <v>0</v>
      </c>
      <c r="G13" s="68">
        <f>VLOOKUP($A13,[0]!Table,MATCH(G$4,[0]!Curves,0))</f>
        <v>3.7770000000000001</v>
      </c>
      <c r="H13" s="69">
        <f t="shared" si="4"/>
        <v>3.7770000000000001</v>
      </c>
      <c r="I13" s="68">
        <f>'Inputs-Summary'!$B$16</f>
        <v>1.85</v>
      </c>
      <c r="J13" s="68">
        <f>VLOOKUP($A13,[0]!Table,MATCH(J$4,[0]!Curves,0))</f>
        <v>0</v>
      </c>
      <c r="K13" s="69">
        <f t="shared" si="5"/>
        <v>0</v>
      </c>
      <c r="L13" s="87">
        <f t="shared" si="6"/>
        <v>0</v>
      </c>
      <c r="M13" s="68">
        <f>VLOOKUP($A13,[0]!Table,MATCH(M$4,[0]!Curves,0))</f>
        <v>0</v>
      </c>
      <c r="N13" s="69">
        <f t="shared" si="7"/>
        <v>0</v>
      </c>
      <c r="O13" s="87">
        <f t="shared" si="8"/>
        <v>0</v>
      </c>
      <c r="P13" s="60"/>
      <c r="Q13" s="87">
        <f t="shared" si="9"/>
        <v>3.7770000000000001</v>
      </c>
      <c r="R13" s="87">
        <f t="shared" si="10"/>
        <v>3.7770000000000001</v>
      </c>
      <c r="S13" s="87">
        <f t="shared" si="11"/>
        <v>1.85</v>
      </c>
      <c r="T13" s="70"/>
      <c r="U13" s="22">
        <f t="shared" si="12"/>
        <v>30</v>
      </c>
      <c r="V13" s="71">
        <f t="shared" si="13"/>
        <v>37347</v>
      </c>
      <c r="W13" s="22">
        <f t="shared" ca="1" si="14"/>
        <v>283</v>
      </c>
      <c r="X13" s="68">
        <f>VLOOKUP($A13,[0]!Table,MATCH(X$4,[0]!Curves,0))</f>
        <v>3.8084035515629597E-2</v>
      </c>
      <c r="Y13" s="72">
        <f t="shared" ca="1" si="15"/>
        <v>0.9711925497626791</v>
      </c>
      <c r="Z13" s="22">
        <f t="shared" si="16"/>
        <v>0</v>
      </c>
      <c r="AA13" s="22">
        <f t="shared" si="17"/>
        <v>0</v>
      </c>
      <c r="AC13" s="62">
        <f t="shared" ca="1" si="18"/>
        <v>0</v>
      </c>
      <c r="AD13" s="73"/>
      <c r="AE13" s="74"/>
    </row>
    <row r="14" spans="1:31">
      <c r="A14" s="65">
        <f t="shared" si="19"/>
        <v>37377</v>
      </c>
      <c r="B14" s="66">
        <f>'Inputs-Summary'!$B$7</f>
        <v>3017157.2166295233</v>
      </c>
      <c r="C14" s="75"/>
      <c r="D14" s="67">
        <f t="shared" si="1"/>
        <v>3017157.2166295233</v>
      </c>
      <c r="E14" s="56">
        <f t="shared" si="2"/>
        <v>0</v>
      </c>
      <c r="F14" s="56">
        <f t="shared" ca="1" si="3"/>
        <v>0</v>
      </c>
      <c r="G14" s="68">
        <f>VLOOKUP($A14,[0]!Table,MATCH(G$4,[0]!Curves,0))</f>
        <v>3.7120000000000002</v>
      </c>
      <c r="H14" s="69">
        <f t="shared" si="4"/>
        <v>3.7120000000000002</v>
      </c>
      <c r="I14" s="68">
        <f>'Inputs-Summary'!$B$16</f>
        <v>1.85</v>
      </c>
      <c r="J14" s="68">
        <f>VLOOKUP($A14,[0]!Table,MATCH(J$4,[0]!Curves,0))</f>
        <v>0</v>
      </c>
      <c r="K14" s="69">
        <f t="shared" si="5"/>
        <v>0</v>
      </c>
      <c r="L14" s="87">
        <f t="shared" si="6"/>
        <v>0</v>
      </c>
      <c r="M14" s="68">
        <f>VLOOKUP($A14,[0]!Table,MATCH(M$4,[0]!Curves,0))</f>
        <v>0</v>
      </c>
      <c r="N14" s="69">
        <f t="shared" si="7"/>
        <v>0</v>
      </c>
      <c r="O14" s="87">
        <f t="shared" si="8"/>
        <v>0</v>
      </c>
      <c r="P14" s="60"/>
      <c r="Q14" s="87">
        <f t="shared" si="9"/>
        <v>3.7120000000000002</v>
      </c>
      <c r="R14" s="87">
        <f t="shared" si="10"/>
        <v>3.7120000000000002</v>
      </c>
      <c r="S14" s="87">
        <f t="shared" si="11"/>
        <v>1.85</v>
      </c>
      <c r="T14" s="70"/>
      <c r="U14" s="22">
        <f t="shared" si="12"/>
        <v>31</v>
      </c>
      <c r="V14" s="71">
        <f t="shared" si="13"/>
        <v>37377</v>
      </c>
      <c r="W14" s="22">
        <f t="shared" ca="1" si="14"/>
        <v>313</v>
      </c>
      <c r="X14" s="68">
        <f>VLOOKUP($A14,[0]!Table,MATCH(X$4,[0]!Curves,0))</f>
        <v>3.8223978415544903E-2</v>
      </c>
      <c r="Y14" s="72">
        <f t="shared" ca="1" si="15"/>
        <v>0.96807390028668017</v>
      </c>
      <c r="Z14" s="22">
        <f t="shared" si="16"/>
        <v>0</v>
      </c>
      <c r="AA14" s="22">
        <f t="shared" si="17"/>
        <v>0</v>
      </c>
      <c r="AC14" s="62">
        <f t="shared" ca="1" si="18"/>
        <v>0</v>
      </c>
      <c r="AD14" s="73"/>
      <c r="AE14" s="74"/>
    </row>
    <row r="15" spans="1:31">
      <c r="A15" s="65">
        <f t="shared" si="19"/>
        <v>37408</v>
      </c>
      <c r="B15" s="66">
        <f>'Inputs-Summary'!$B$7</f>
        <v>3017157.2166295233</v>
      </c>
      <c r="C15" s="75"/>
      <c r="D15" s="67">
        <f t="shared" si="1"/>
        <v>3017157.2166295233</v>
      </c>
      <c r="E15" s="56">
        <f t="shared" si="2"/>
        <v>0</v>
      </c>
      <c r="F15" s="56">
        <f t="shared" ca="1" si="3"/>
        <v>0</v>
      </c>
      <c r="G15" s="68">
        <f>VLOOKUP($A15,[0]!Table,MATCH(G$4,[0]!Curves,0))</f>
        <v>3.7570000000000001</v>
      </c>
      <c r="H15" s="69">
        <f t="shared" si="4"/>
        <v>3.7570000000000001</v>
      </c>
      <c r="I15" s="68">
        <f>'Inputs-Summary'!$B$16</f>
        <v>1.85</v>
      </c>
      <c r="J15" s="68">
        <f>VLOOKUP($A15,[0]!Table,MATCH(J$4,[0]!Curves,0))</f>
        <v>0</v>
      </c>
      <c r="K15" s="69">
        <f t="shared" si="5"/>
        <v>0</v>
      </c>
      <c r="L15" s="87">
        <f t="shared" si="6"/>
        <v>0</v>
      </c>
      <c r="M15" s="68">
        <f>VLOOKUP($A15,[0]!Table,MATCH(M$4,[0]!Curves,0))</f>
        <v>0</v>
      </c>
      <c r="N15" s="69">
        <f t="shared" si="7"/>
        <v>0</v>
      </c>
      <c r="O15" s="87">
        <f t="shared" si="8"/>
        <v>0</v>
      </c>
      <c r="P15" s="60"/>
      <c r="Q15" s="87">
        <f t="shared" si="9"/>
        <v>3.7570000000000001</v>
      </c>
      <c r="R15" s="87">
        <f t="shared" si="10"/>
        <v>3.7570000000000001</v>
      </c>
      <c r="S15" s="87">
        <f t="shared" si="11"/>
        <v>1.85</v>
      </c>
      <c r="T15" s="70"/>
      <c r="U15" s="22">
        <f t="shared" si="12"/>
        <v>30</v>
      </c>
      <c r="V15" s="71">
        <f t="shared" si="13"/>
        <v>37408</v>
      </c>
      <c r="W15" s="22">
        <f t="shared" ca="1" si="14"/>
        <v>344</v>
      </c>
      <c r="X15" s="68">
        <f>VLOOKUP($A15,[0]!Table,MATCH(X$4,[0]!Curves,0))</f>
        <v>3.83685860857002E-2</v>
      </c>
      <c r="Y15" s="72">
        <f t="shared" ca="1" si="15"/>
        <v>0.96483895953165433</v>
      </c>
      <c r="Z15" s="22">
        <f t="shared" si="16"/>
        <v>0</v>
      </c>
      <c r="AA15" s="22">
        <f t="shared" si="17"/>
        <v>0</v>
      </c>
      <c r="AC15" s="62">
        <f t="shared" ca="1" si="18"/>
        <v>0</v>
      </c>
      <c r="AD15" s="73"/>
      <c r="AE15" s="74"/>
    </row>
    <row r="16" spans="1:31">
      <c r="A16" s="65">
        <f t="shared" si="19"/>
        <v>37438</v>
      </c>
      <c r="B16" s="66">
        <f>'Inputs-Summary'!$B$7</f>
        <v>3017157.2166295233</v>
      </c>
      <c r="C16" s="75"/>
      <c r="D16" s="67">
        <f t="shared" si="1"/>
        <v>3017157.2166295233</v>
      </c>
      <c r="E16" s="56">
        <f t="shared" si="2"/>
        <v>0</v>
      </c>
      <c r="F16" s="56">
        <f t="shared" ca="1" si="3"/>
        <v>0</v>
      </c>
      <c r="G16" s="68">
        <f>VLOOKUP($A16,[0]!Table,MATCH(G$4,[0]!Curves,0))</f>
        <v>3.802</v>
      </c>
      <c r="H16" s="69">
        <f t="shared" si="4"/>
        <v>3.802</v>
      </c>
      <c r="I16" s="68">
        <f>'Inputs-Summary'!$B$16</f>
        <v>1.85</v>
      </c>
      <c r="J16" s="68">
        <f>VLOOKUP($A16,[0]!Table,MATCH(J$4,[0]!Curves,0))</f>
        <v>0</v>
      </c>
      <c r="K16" s="69">
        <f t="shared" si="5"/>
        <v>0</v>
      </c>
      <c r="L16" s="87">
        <f t="shared" si="6"/>
        <v>0</v>
      </c>
      <c r="M16" s="68">
        <f>VLOOKUP($A16,[0]!Table,MATCH(M$4,[0]!Curves,0))</f>
        <v>0</v>
      </c>
      <c r="N16" s="69">
        <f t="shared" si="7"/>
        <v>0</v>
      </c>
      <c r="O16" s="87">
        <f t="shared" si="8"/>
        <v>0</v>
      </c>
      <c r="P16" s="60"/>
      <c r="Q16" s="87">
        <f t="shared" si="9"/>
        <v>3.802</v>
      </c>
      <c r="R16" s="87">
        <f t="shared" si="10"/>
        <v>3.802</v>
      </c>
      <c r="S16" s="87">
        <f t="shared" si="11"/>
        <v>1.85</v>
      </c>
      <c r="T16" s="70"/>
      <c r="U16" s="22">
        <f t="shared" si="12"/>
        <v>31</v>
      </c>
      <c r="V16" s="71">
        <f t="shared" si="13"/>
        <v>37438</v>
      </c>
      <c r="W16" s="22">
        <f t="shared" ca="1" si="14"/>
        <v>374</v>
      </c>
      <c r="X16" s="68">
        <f>VLOOKUP($A16,[0]!Table,MATCH(X$4,[0]!Curves,0))</f>
        <v>3.8538987875551503E-2</v>
      </c>
      <c r="Y16" s="72">
        <f t="shared" ca="1" si="15"/>
        <v>0.96166719292133707</v>
      </c>
      <c r="Z16" s="22">
        <f t="shared" si="16"/>
        <v>0</v>
      </c>
      <c r="AA16" s="22">
        <f t="shared" si="17"/>
        <v>0</v>
      </c>
      <c r="AC16" s="62">
        <f t="shared" ca="1" si="18"/>
        <v>0</v>
      </c>
      <c r="AD16" s="73"/>
      <c r="AE16" s="74"/>
    </row>
    <row r="17" spans="1:31">
      <c r="A17" s="65">
        <f t="shared" si="19"/>
        <v>37469</v>
      </c>
      <c r="B17" s="66">
        <f>'Inputs-Summary'!$B$7</f>
        <v>3017157.2166295233</v>
      </c>
      <c r="C17" s="75"/>
      <c r="D17" s="67">
        <f t="shared" si="1"/>
        <v>3017157.2166295233</v>
      </c>
      <c r="E17" s="56">
        <f t="shared" si="2"/>
        <v>0</v>
      </c>
      <c r="F17" s="56">
        <f t="shared" ca="1" si="3"/>
        <v>0</v>
      </c>
      <c r="G17" s="68">
        <f>VLOOKUP($A17,[0]!Table,MATCH(G$4,[0]!Curves,0))</f>
        <v>3.8290000000000002</v>
      </c>
      <c r="H17" s="69">
        <f t="shared" si="4"/>
        <v>3.8290000000000002</v>
      </c>
      <c r="I17" s="68">
        <f>'Inputs-Summary'!$B$16</f>
        <v>1.85</v>
      </c>
      <c r="J17" s="68">
        <f>VLOOKUP($A17,[0]!Table,MATCH(J$4,[0]!Curves,0))</f>
        <v>0</v>
      </c>
      <c r="K17" s="69">
        <f t="shared" si="5"/>
        <v>0</v>
      </c>
      <c r="L17" s="87">
        <f t="shared" si="6"/>
        <v>0</v>
      </c>
      <c r="M17" s="68">
        <f>VLOOKUP($A17,[0]!Table,MATCH(M$4,[0]!Curves,0))</f>
        <v>0</v>
      </c>
      <c r="N17" s="69">
        <f t="shared" si="7"/>
        <v>0</v>
      </c>
      <c r="O17" s="87">
        <f t="shared" si="8"/>
        <v>0</v>
      </c>
      <c r="P17" s="60"/>
      <c r="Q17" s="87">
        <f t="shared" si="9"/>
        <v>3.8290000000000002</v>
      </c>
      <c r="R17" s="87">
        <f t="shared" si="10"/>
        <v>3.8290000000000002</v>
      </c>
      <c r="S17" s="87">
        <f t="shared" si="11"/>
        <v>1.85</v>
      </c>
      <c r="T17" s="70"/>
      <c r="U17" s="22">
        <f t="shared" si="12"/>
        <v>31</v>
      </c>
      <c r="V17" s="71">
        <f t="shared" si="13"/>
        <v>37469</v>
      </c>
      <c r="W17" s="22">
        <f t="shared" ca="1" si="14"/>
        <v>405</v>
      </c>
      <c r="X17" s="68">
        <f>VLOOKUP($A17,[0]!Table,MATCH(X$4,[0]!Curves,0))</f>
        <v>3.8764769138294006E-2</v>
      </c>
      <c r="Y17" s="72">
        <f t="shared" ca="1" si="15"/>
        <v>0.95832120873445603</v>
      </c>
      <c r="Z17" s="22">
        <f t="shared" si="16"/>
        <v>0</v>
      </c>
      <c r="AA17" s="22">
        <f t="shared" si="17"/>
        <v>0</v>
      </c>
      <c r="AC17" s="62">
        <f t="shared" ca="1" si="18"/>
        <v>0</v>
      </c>
      <c r="AD17" s="73"/>
      <c r="AE17" s="74"/>
    </row>
    <row r="18" spans="1:31">
      <c r="A18" s="65">
        <f t="shared" si="19"/>
        <v>37500</v>
      </c>
      <c r="B18" s="66">
        <f>'Inputs-Summary'!$B$7</f>
        <v>3017157.2166295233</v>
      </c>
      <c r="C18" s="75"/>
      <c r="D18" s="67">
        <f t="shared" si="1"/>
        <v>3017157.2166295233</v>
      </c>
      <c r="E18" s="56">
        <f t="shared" si="2"/>
        <v>0</v>
      </c>
      <c r="F18" s="56">
        <f t="shared" ca="1" si="3"/>
        <v>0</v>
      </c>
      <c r="G18" s="68">
        <f>VLOOKUP($A18,[0]!Table,MATCH(G$4,[0]!Curves,0))</f>
        <v>3.8420000000000001</v>
      </c>
      <c r="H18" s="69">
        <f t="shared" si="4"/>
        <v>3.8420000000000001</v>
      </c>
      <c r="I18" s="68">
        <f>'Inputs-Summary'!$B$16</f>
        <v>1.85</v>
      </c>
      <c r="J18" s="68">
        <f>VLOOKUP($A18,[0]!Table,MATCH(J$4,[0]!Curves,0))</f>
        <v>0</v>
      </c>
      <c r="K18" s="69">
        <f t="shared" si="5"/>
        <v>0</v>
      </c>
      <c r="L18" s="87">
        <f t="shared" si="6"/>
        <v>0</v>
      </c>
      <c r="M18" s="68">
        <f>VLOOKUP($A18,[0]!Table,MATCH(M$4,[0]!Curves,0))</f>
        <v>0</v>
      </c>
      <c r="N18" s="69">
        <f t="shared" si="7"/>
        <v>0</v>
      </c>
      <c r="O18" s="87">
        <f t="shared" si="8"/>
        <v>0</v>
      </c>
      <c r="P18" s="60"/>
      <c r="Q18" s="87">
        <f t="shared" si="9"/>
        <v>3.8420000000000001</v>
      </c>
      <c r="R18" s="87">
        <f t="shared" si="10"/>
        <v>3.8420000000000001</v>
      </c>
      <c r="S18" s="87">
        <f t="shared" si="11"/>
        <v>1.85</v>
      </c>
      <c r="T18" s="70"/>
      <c r="U18" s="22">
        <f t="shared" si="12"/>
        <v>30</v>
      </c>
      <c r="V18" s="71">
        <f t="shared" si="13"/>
        <v>37500</v>
      </c>
      <c r="W18" s="22">
        <f t="shared" ca="1" si="14"/>
        <v>436</v>
      </c>
      <c r="X18" s="68">
        <f>VLOOKUP($A18,[0]!Table,MATCH(X$4,[0]!Curves,0))</f>
        <v>3.8990550418151096E-2</v>
      </c>
      <c r="Y18" s="72">
        <f t="shared" ca="1" si="15"/>
        <v>0.95495098848960203</v>
      </c>
      <c r="Z18" s="22">
        <f t="shared" si="16"/>
        <v>0</v>
      </c>
      <c r="AA18" s="22">
        <f t="shared" si="17"/>
        <v>0</v>
      </c>
      <c r="AC18" s="62">
        <f t="shared" ca="1" si="18"/>
        <v>0</v>
      </c>
      <c r="AD18" s="73"/>
      <c r="AE18" s="74"/>
    </row>
    <row r="19" spans="1:31">
      <c r="A19" s="65">
        <f t="shared" si="19"/>
        <v>37530</v>
      </c>
      <c r="B19" s="66">
        <f>'Inputs-Summary'!$B$7</f>
        <v>3017157.2166295233</v>
      </c>
      <c r="C19" s="75"/>
      <c r="D19" s="67">
        <f t="shared" si="1"/>
        <v>3017157.2166295233</v>
      </c>
      <c r="E19" s="56">
        <f t="shared" si="2"/>
        <v>0</v>
      </c>
      <c r="F19" s="56">
        <f t="shared" ca="1" si="3"/>
        <v>0</v>
      </c>
      <c r="G19" s="68">
        <f>VLOOKUP($A19,[0]!Table,MATCH(G$4,[0]!Curves,0))</f>
        <v>3.8640000000000003</v>
      </c>
      <c r="H19" s="69">
        <f t="shared" si="4"/>
        <v>3.8640000000000003</v>
      </c>
      <c r="I19" s="68">
        <f>'Inputs-Summary'!$B$16</f>
        <v>1.85</v>
      </c>
      <c r="J19" s="68">
        <f>VLOOKUP($A19,[0]!Table,MATCH(J$4,[0]!Curves,0))</f>
        <v>0</v>
      </c>
      <c r="K19" s="69">
        <f t="shared" si="5"/>
        <v>0</v>
      </c>
      <c r="L19" s="87">
        <f t="shared" si="6"/>
        <v>0</v>
      </c>
      <c r="M19" s="68">
        <f>VLOOKUP($A19,[0]!Table,MATCH(M$4,[0]!Curves,0))</f>
        <v>0</v>
      </c>
      <c r="N19" s="69">
        <f t="shared" si="7"/>
        <v>0</v>
      </c>
      <c r="O19" s="87">
        <f t="shared" si="8"/>
        <v>0</v>
      </c>
      <c r="P19" s="60"/>
      <c r="Q19" s="87">
        <f t="shared" si="9"/>
        <v>3.8640000000000003</v>
      </c>
      <c r="R19" s="87">
        <f t="shared" si="10"/>
        <v>3.8640000000000003</v>
      </c>
      <c r="S19" s="87">
        <f t="shared" si="11"/>
        <v>1.85</v>
      </c>
      <c r="T19" s="70"/>
      <c r="U19" s="22">
        <f t="shared" si="12"/>
        <v>31</v>
      </c>
      <c r="V19" s="71">
        <f t="shared" si="13"/>
        <v>37530</v>
      </c>
      <c r="W19" s="22">
        <f t="shared" ca="1" si="14"/>
        <v>466</v>
      </c>
      <c r="X19" s="68">
        <f>VLOOKUP($A19,[0]!Table,MATCH(X$4,[0]!Curves,0))</f>
        <v>3.9266952839927399E-2</v>
      </c>
      <c r="Y19" s="72">
        <f t="shared" ca="1" si="15"/>
        <v>0.95159778236586867</v>
      </c>
      <c r="Z19" s="22">
        <f t="shared" si="16"/>
        <v>0</v>
      </c>
      <c r="AA19" s="22">
        <f t="shared" si="17"/>
        <v>0</v>
      </c>
      <c r="AC19" s="62">
        <f t="shared" ca="1" si="18"/>
        <v>0</v>
      </c>
      <c r="AD19" s="73"/>
      <c r="AE19" s="74"/>
    </row>
    <row r="20" spans="1:31">
      <c r="A20" s="65">
        <f t="shared" si="19"/>
        <v>37561</v>
      </c>
      <c r="B20" s="66">
        <f>'Inputs-Summary'!$B$7</f>
        <v>3017157.2166295233</v>
      </c>
      <c r="C20" s="75"/>
      <c r="D20" s="67">
        <f t="shared" si="1"/>
        <v>3017157.2166295233</v>
      </c>
      <c r="E20" s="56">
        <f t="shared" si="2"/>
        <v>0</v>
      </c>
      <c r="F20" s="56">
        <f t="shared" ca="1" si="3"/>
        <v>0</v>
      </c>
      <c r="G20" s="68">
        <f>VLOOKUP($A20,[0]!Table,MATCH(G$4,[0]!Curves,0))</f>
        <v>4.0040000000000004</v>
      </c>
      <c r="H20" s="69">
        <f t="shared" si="4"/>
        <v>4.0040000000000004</v>
      </c>
      <c r="I20" s="68">
        <f>'Inputs-Summary'!$B$16</f>
        <v>1.85</v>
      </c>
      <c r="J20" s="68">
        <f>VLOOKUP($A20,[0]!Table,MATCH(J$4,[0]!Curves,0))</f>
        <v>0</v>
      </c>
      <c r="K20" s="69">
        <f t="shared" si="5"/>
        <v>0</v>
      </c>
      <c r="L20" s="87">
        <f t="shared" si="6"/>
        <v>0</v>
      </c>
      <c r="M20" s="68">
        <f>VLOOKUP($A20,[0]!Table,MATCH(M$4,[0]!Curves,0))</f>
        <v>0</v>
      </c>
      <c r="N20" s="69">
        <f t="shared" si="7"/>
        <v>0</v>
      </c>
      <c r="O20" s="87">
        <f t="shared" si="8"/>
        <v>0</v>
      </c>
      <c r="P20" s="60"/>
      <c r="Q20" s="87">
        <f t="shared" si="9"/>
        <v>4.0040000000000004</v>
      </c>
      <c r="R20" s="87">
        <f t="shared" si="10"/>
        <v>4.0040000000000004</v>
      </c>
      <c r="S20" s="87">
        <f t="shared" si="11"/>
        <v>1.85</v>
      </c>
      <c r="T20" s="70"/>
      <c r="U20" s="22">
        <f t="shared" si="12"/>
        <v>30</v>
      </c>
      <c r="V20" s="71">
        <f t="shared" si="13"/>
        <v>37561</v>
      </c>
      <c r="W20" s="22">
        <f t="shared" ca="1" si="14"/>
        <v>497</v>
      </c>
      <c r="X20" s="68">
        <f>VLOOKUP($A20,[0]!Table,MATCH(X$4,[0]!Curves,0))</f>
        <v>3.9635210727070602E-2</v>
      </c>
      <c r="Y20" s="72">
        <f t="shared" ca="1" si="15"/>
        <v>0.94799632330507699</v>
      </c>
      <c r="Z20" s="22">
        <f t="shared" si="16"/>
        <v>0</v>
      </c>
      <c r="AA20" s="22">
        <f t="shared" si="17"/>
        <v>0</v>
      </c>
      <c r="AC20" s="62">
        <f t="shared" ca="1" si="18"/>
        <v>0</v>
      </c>
      <c r="AD20" s="73"/>
      <c r="AE20" s="74"/>
    </row>
    <row r="21" spans="1:31">
      <c r="A21" s="65">
        <f t="shared" si="19"/>
        <v>37591</v>
      </c>
      <c r="B21" s="66">
        <f>'Inputs-Summary'!$B$7</f>
        <v>3017157.2166295233</v>
      </c>
      <c r="C21" s="75"/>
      <c r="D21" s="67">
        <f t="shared" si="1"/>
        <v>3017157.2166295233</v>
      </c>
      <c r="E21" s="56">
        <f t="shared" si="2"/>
        <v>0</v>
      </c>
      <c r="F21" s="56">
        <f t="shared" ca="1" si="3"/>
        <v>0</v>
      </c>
      <c r="G21" s="68">
        <f>VLOOKUP($A21,[0]!Table,MATCH(G$4,[0]!Curves,0))</f>
        <v>4.1420000000000003</v>
      </c>
      <c r="H21" s="69">
        <f t="shared" si="4"/>
        <v>4.1420000000000003</v>
      </c>
      <c r="I21" s="68">
        <f>'Inputs-Summary'!$B$16</f>
        <v>1.85</v>
      </c>
      <c r="J21" s="68">
        <f>VLOOKUP($A21,[0]!Table,MATCH(J$4,[0]!Curves,0))</f>
        <v>0</v>
      </c>
      <c r="K21" s="69">
        <f t="shared" si="5"/>
        <v>0</v>
      </c>
      <c r="L21" s="87">
        <f t="shared" si="6"/>
        <v>0</v>
      </c>
      <c r="M21" s="68">
        <f>VLOOKUP($A21,[0]!Table,MATCH(M$4,[0]!Curves,0))</f>
        <v>0</v>
      </c>
      <c r="N21" s="69">
        <f t="shared" si="7"/>
        <v>0</v>
      </c>
      <c r="O21" s="87">
        <f t="shared" si="8"/>
        <v>0</v>
      </c>
      <c r="P21" s="60"/>
      <c r="Q21" s="87">
        <f t="shared" si="9"/>
        <v>4.1420000000000003</v>
      </c>
      <c r="R21" s="87">
        <f t="shared" si="10"/>
        <v>4.1420000000000003</v>
      </c>
      <c r="S21" s="87">
        <f t="shared" si="11"/>
        <v>1.85</v>
      </c>
      <c r="T21" s="70"/>
      <c r="U21" s="22">
        <f t="shared" si="12"/>
        <v>31</v>
      </c>
      <c r="V21" s="71">
        <f t="shared" si="13"/>
        <v>37591</v>
      </c>
      <c r="W21" s="22">
        <f t="shared" ca="1" si="14"/>
        <v>527</v>
      </c>
      <c r="X21" s="68">
        <f>VLOOKUP($A21,[0]!Table,MATCH(X$4,[0]!Curves,0))</f>
        <v>3.9991589370862397E-2</v>
      </c>
      <c r="Y21" s="72">
        <f t="shared" ca="1" si="15"/>
        <v>0.94446897571660759</v>
      </c>
      <c r="Z21" s="22">
        <f t="shared" si="16"/>
        <v>0</v>
      </c>
      <c r="AA21" s="22">
        <f t="shared" si="17"/>
        <v>0</v>
      </c>
      <c r="AC21" s="62">
        <f t="shared" ca="1" si="18"/>
        <v>0</v>
      </c>
      <c r="AD21" s="73"/>
      <c r="AE21" s="74"/>
    </row>
    <row r="22" spans="1:31">
      <c r="A22" s="65">
        <f t="shared" si="19"/>
        <v>37622</v>
      </c>
      <c r="B22" s="66">
        <f>'Inputs-Summary'!$B$7</f>
        <v>3017157.2166295233</v>
      </c>
      <c r="C22" s="75"/>
      <c r="D22" s="67">
        <f t="shared" si="1"/>
        <v>3017157.2166295233</v>
      </c>
      <c r="E22" s="56">
        <f t="shared" si="2"/>
        <v>0</v>
      </c>
      <c r="F22" s="56">
        <f t="shared" ca="1" si="3"/>
        <v>0</v>
      </c>
      <c r="G22" s="68">
        <f>VLOOKUP($A22,[0]!Table,MATCH(G$4,[0]!Curves,0))</f>
        <v>4.202</v>
      </c>
      <c r="H22" s="69">
        <f t="shared" si="4"/>
        <v>4.202</v>
      </c>
      <c r="I22" s="68">
        <f>'Inputs-Summary'!$B$16</f>
        <v>1.85</v>
      </c>
      <c r="J22" s="68">
        <f>VLOOKUP($A22,[0]!Table,MATCH(J$4,[0]!Curves,0))</f>
        <v>0</v>
      </c>
      <c r="K22" s="69">
        <f t="shared" si="5"/>
        <v>0</v>
      </c>
      <c r="L22" s="87">
        <f t="shared" si="6"/>
        <v>0</v>
      </c>
      <c r="M22" s="68">
        <f>VLOOKUP($A22,[0]!Table,MATCH(M$4,[0]!Curves,0))</f>
        <v>0</v>
      </c>
      <c r="N22" s="69">
        <f t="shared" si="7"/>
        <v>0</v>
      </c>
      <c r="O22" s="87">
        <f t="shared" si="8"/>
        <v>0</v>
      </c>
      <c r="P22" s="60"/>
      <c r="Q22" s="87">
        <f t="shared" si="9"/>
        <v>4.202</v>
      </c>
      <c r="R22" s="87">
        <f t="shared" si="10"/>
        <v>4.202</v>
      </c>
      <c r="S22" s="87">
        <f t="shared" si="11"/>
        <v>1.85</v>
      </c>
      <c r="T22" s="70"/>
      <c r="U22" s="22">
        <f t="shared" si="12"/>
        <v>31</v>
      </c>
      <c r="V22" s="71">
        <f t="shared" si="13"/>
        <v>37622</v>
      </c>
      <c r="W22" s="22">
        <f t="shared" ca="1" si="14"/>
        <v>558</v>
      </c>
      <c r="X22" s="68">
        <f>VLOOKUP($A22,[0]!Table,MATCH(X$4,[0]!Curves,0))</f>
        <v>4.0395065978792805E-2</v>
      </c>
      <c r="Y22" s="72">
        <f t="shared" ca="1" si="15"/>
        <v>0.94073158199649232</v>
      </c>
      <c r="Z22" s="22">
        <f t="shared" si="16"/>
        <v>0</v>
      </c>
      <c r="AA22" s="22">
        <f t="shared" si="17"/>
        <v>0</v>
      </c>
      <c r="AC22" s="62">
        <f t="shared" ca="1" si="18"/>
        <v>0</v>
      </c>
      <c r="AD22" s="73"/>
      <c r="AE22" s="74"/>
    </row>
    <row r="23" spans="1:31">
      <c r="A23" s="65">
        <f t="shared" si="19"/>
        <v>37653</v>
      </c>
      <c r="B23" s="66">
        <f>'Inputs-Summary'!$B$7</f>
        <v>3017157.2166295233</v>
      </c>
      <c r="C23" s="75"/>
      <c r="D23" s="67">
        <f t="shared" si="1"/>
        <v>3017157.2166295233</v>
      </c>
      <c r="E23" s="56">
        <f t="shared" si="2"/>
        <v>0</v>
      </c>
      <c r="F23" s="56">
        <f t="shared" ca="1" si="3"/>
        <v>0</v>
      </c>
      <c r="G23" s="68">
        <f>VLOOKUP($A23,[0]!Table,MATCH(G$4,[0]!Curves,0))</f>
        <v>4.085</v>
      </c>
      <c r="H23" s="69">
        <f t="shared" si="4"/>
        <v>4.085</v>
      </c>
      <c r="I23" s="68">
        <f>'Inputs-Summary'!$B$16</f>
        <v>1.85</v>
      </c>
      <c r="J23" s="68">
        <f>VLOOKUP($A23,[0]!Table,MATCH(J$4,[0]!Curves,0))</f>
        <v>0</v>
      </c>
      <c r="K23" s="69">
        <f t="shared" si="5"/>
        <v>0</v>
      </c>
      <c r="L23" s="87">
        <f t="shared" si="6"/>
        <v>0</v>
      </c>
      <c r="M23" s="68">
        <f>VLOOKUP($A23,[0]!Table,MATCH(M$4,[0]!Curves,0))</f>
        <v>0</v>
      </c>
      <c r="N23" s="69">
        <f t="shared" si="7"/>
        <v>0</v>
      </c>
      <c r="O23" s="87">
        <f t="shared" si="8"/>
        <v>0</v>
      </c>
      <c r="P23" s="60"/>
      <c r="Q23" s="87">
        <f t="shared" si="9"/>
        <v>4.085</v>
      </c>
      <c r="R23" s="87">
        <f t="shared" si="10"/>
        <v>4.085</v>
      </c>
      <c r="S23" s="87">
        <f t="shared" si="11"/>
        <v>1.85</v>
      </c>
      <c r="T23" s="70"/>
      <c r="U23" s="22">
        <f t="shared" si="12"/>
        <v>28</v>
      </c>
      <c r="V23" s="71">
        <f t="shared" si="13"/>
        <v>37653</v>
      </c>
      <c r="W23" s="22">
        <f t="shared" ca="1" si="14"/>
        <v>589</v>
      </c>
      <c r="X23" s="68">
        <f>VLOOKUP($A23,[0]!Table,MATCH(X$4,[0]!Curves,0))</f>
        <v>4.0841308128476403E-2</v>
      </c>
      <c r="Y23" s="72">
        <f t="shared" ca="1" si="15"/>
        <v>0.93688286706039992</v>
      </c>
      <c r="Z23" s="22">
        <f t="shared" si="16"/>
        <v>0</v>
      </c>
      <c r="AA23" s="22">
        <f t="shared" si="17"/>
        <v>0</v>
      </c>
      <c r="AC23" s="62">
        <f t="shared" ca="1" si="18"/>
        <v>0</v>
      </c>
      <c r="AD23" s="73"/>
      <c r="AE23" s="74"/>
    </row>
    <row r="24" spans="1:31">
      <c r="A24" s="65">
        <f t="shared" si="19"/>
        <v>37681</v>
      </c>
      <c r="B24" s="66">
        <f>'Inputs-Summary'!$B$7</f>
        <v>3017157.2166295233</v>
      </c>
      <c r="C24" s="75"/>
      <c r="D24" s="67">
        <f t="shared" si="1"/>
        <v>3017157.2166295233</v>
      </c>
      <c r="E24" s="56">
        <f t="shared" si="2"/>
        <v>0</v>
      </c>
      <c r="F24" s="56">
        <f t="shared" ca="1" si="3"/>
        <v>0</v>
      </c>
      <c r="G24" s="68">
        <f>VLOOKUP($A24,[0]!Table,MATCH(G$4,[0]!Curves,0))</f>
        <v>3.9390000000000001</v>
      </c>
      <c r="H24" s="69">
        <f t="shared" si="4"/>
        <v>3.9390000000000001</v>
      </c>
      <c r="I24" s="68">
        <f>'Inputs-Summary'!$B$16</f>
        <v>1.85</v>
      </c>
      <c r="J24" s="68">
        <f>VLOOKUP($A24,[0]!Table,MATCH(J$4,[0]!Curves,0))</f>
        <v>0</v>
      </c>
      <c r="K24" s="69">
        <f t="shared" si="5"/>
        <v>0</v>
      </c>
      <c r="L24" s="87">
        <f t="shared" si="6"/>
        <v>0</v>
      </c>
      <c r="M24" s="68">
        <f>VLOOKUP($A24,[0]!Table,MATCH(M$4,[0]!Curves,0))</f>
        <v>0</v>
      </c>
      <c r="N24" s="69">
        <f t="shared" si="7"/>
        <v>0</v>
      </c>
      <c r="O24" s="87">
        <f t="shared" si="8"/>
        <v>0</v>
      </c>
      <c r="P24" s="60"/>
      <c r="Q24" s="87">
        <f t="shared" si="9"/>
        <v>3.9390000000000001</v>
      </c>
      <c r="R24" s="87">
        <f t="shared" si="10"/>
        <v>3.9390000000000001</v>
      </c>
      <c r="S24" s="87">
        <f t="shared" si="11"/>
        <v>1.85</v>
      </c>
      <c r="T24" s="70"/>
      <c r="U24" s="22">
        <f t="shared" si="12"/>
        <v>31</v>
      </c>
      <c r="V24" s="71">
        <f t="shared" si="13"/>
        <v>37681</v>
      </c>
      <c r="W24" s="22">
        <f t="shared" ca="1" si="14"/>
        <v>617</v>
      </c>
      <c r="X24" s="68">
        <f>VLOOKUP($A24,[0]!Table,MATCH(X$4,[0]!Curves,0))</f>
        <v>4.1244365611400997E-2</v>
      </c>
      <c r="Y24" s="72">
        <f t="shared" ca="1" si="15"/>
        <v>0.93336071281220812</v>
      </c>
      <c r="Z24" s="22">
        <f t="shared" si="16"/>
        <v>0</v>
      </c>
      <c r="AA24" s="22">
        <f t="shared" si="17"/>
        <v>0</v>
      </c>
      <c r="AC24" s="62">
        <f t="shared" ca="1" si="18"/>
        <v>0</v>
      </c>
      <c r="AD24" s="73"/>
      <c r="AE24" s="74"/>
    </row>
    <row r="25" spans="1:31">
      <c r="A25" s="65">
        <f t="shared" si="19"/>
        <v>37712</v>
      </c>
      <c r="B25" s="66">
        <f>'Inputs-Summary'!$B$7</f>
        <v>3017157.2166295233</v>
      </c>
      <c r="C25" s="75"/>
      <c r="D25" s="67">
        <f t="shared" si="1"/>
        <v>3017157.2166295233</v>
      </c>
      <c r="E25" s="56">
        <f t="shared" si="2"/>
        <v>0</v>
      </c>
      <c r="F25" s="56">
        <f t="shared" ca="1" si="3"/>
        <v>0</v>
      </c>
      <c r="G25" s="68">
        <f>VLOOKUP($A25,[0]!Table,MATCH(G$4,[0]!Curves,0))</f>
        <v>3.6240000000000001</v>
      </c>
      <c r="H25" s="69">
        <f t="shared" si="4"/>
        <v>3.6240000000000001</v>
      </c>
      <c r="I25" s="68">
        <f>'Inputs-Summary'!$B$16</f>
        <v>1.85</v>
      </c>
      <c r="J25" s="68">
        <f>VLOOKUP($A25,[0]!Table,MATCH(J$4,[0]!Curves,0))</f>
        <v>0</v>
      </c>
      <c r="K25" s="69">
        <f t="shared" si="5"/>
        <v>0</v>
      </c>
      <c r="L25" s="87">
        <f t="shared" si="6"/>
        <v>0</v>
      </c>
      <c r="M25" s="68">
        <f>VLOOKUP($A25,[0]!Table,MATCH(M$4,[0]!Curves,0))</f>
        <v>0</v>
      </c>
      <c r="N25" s="69">
        <f t="shared" si="7"/>
        <v>0</v>
      </c>
      <c r="O25" s="87">
        <f t="shared" si="8"/>
        <v>0</v>
      </c>
      <c r="P25" s="60"/>
      <c r="Q25" s="87">
        <f t="shared" si="9"/>
        <v>3.6240000000000001</v>
      </c>
      <c r="R25" s="87">
        <f t="shared" si="10"/>
        <v>3.6240000000000001</v>
      </c>
      <c r="S25" s="87">
        <f t="shared" si="11"/>
        <v>1.85</v>
      </c>
      <c r="T25" s="70"/>
      <c r="U25" s="22">
        <f t="shared" si="12"/>
        <v>30</v>
      </c>
      <c r="V25" s="71">
        <f t="shared" si="13"/>
        <v>37712</v>
      </c>
      <c r="W25" s="22">
        <f t="shared" ca="1" si="14"/>
        <v>648</v>
      </c>
      <c r="X25" s="68">
        <f>VLOOKUP($A25,[0]!Table,MATCH(X$4,[0]!Curves,0))</f>
        <v>4.1717800305580297E-2</v>
      </c>
      <c r="Y25" s="72">
        <f t="shared" ca="1" si="15"/>
        <v>0.92936720777515969</v>
      </c>
      <c r="Z25" s="22">
        <f t="shared" si="16"/>
        <v>0</v>
      </c>
      <c r="AA25" s="22">
        <f t="shared" si="17"/>
        <v>0</v>
      </c>
      <c r="AC25" s="62">
        <f t="shared" ca="1" si="18"/>
        <v>0</v>
      </c>
      <c r="AD25" s="73"/>
      <c r="AE25" s="74"/>
    </row>
    <row r="26" spans="1:31">
      <c r="A26" s="65">
        <f t="shared" si="19"/>
        <v>37742</v>
      </c>
      <c r="B26" s="66">
        <f>'Inputs-Summary'!$B$7</f>
        <v>3017157.2166295233</v>
      </c>
      <c r="C26" s="75"/>
      <c r="D26" s="67">
        <f t="shared" si="1"/>
        <v>3017157.2166295233</v>
      </c>
      <c r="E26" s="56">
        <f t="shared" si="2"/>
        <v>0</v>
      </c>
      <c r="F26" s="56">
        <f t="shared" ca="1" si="3"/>
        <v>0</v>
      </c>
      <c r="G26" s="68">
        <f>VLOOKUP($A26,[0]!Table,MATCH(G$4,[0]!Curves,0))</f>
        <v>3.5990000000000002</v>
      </c>
      <c r="H26" s="69">
        <f t="shared" si="4"/>
        <v>3.5990000000000002</v>
      </c>
      <c r="I26" s="68">
        <f>'Inputs-Summary'!$B$16</f>
        <v>1.85</v>
      </c>
      <c r="J26" s="68">
        <f>VLOOKUP($A26,[0]!Table,MATCH(J$4,[0]!Curves,0))</f>
        <v>0</v>
      </c>
      <c r="K26" s="69">
        <f t="shared" si="5"/>
        <v>0</v>
      </c>
      <c r="L26" s="87">
        <f t="shared" si="6"/>
        <v>0</v>
      </c>
      <c r="M26" s="68">
        <f>VLOOKUP($A26,[0]!Table,MATCH(M$4,[0]!Curves,0))</f>
        <v>0</v>
      </c>
      <c r="N26" s="69">
        <f t="shared" si="7"/>
        <v>0</v>
      </c>
      <c r="O26" s="87">
        <f t="shared" si="8"/>
        <v>0</v>
      </c>
      <c r="P26" s="60"/>
      <c r="Q26" s="87">
        <f t="shared" si="9"/>
        <v>3.5990000000000002</v>
      </c>
      <c r="R26" s="87">
        <f t="shared" si="10"/>
        <v>3.5990000000000002</v>
      </c>
      <c r="S26" s="87">
        <f t="shared" si="11"/>
        <v>1.85</v>
      </c>
      <c r="T26" s="70"/>
      <c r="U26" s="22">
        <f t="shared" si="12"/>
        <v>31</v>
      </c>
      <c r="V26" s="71">
        <f t="shared" si="13"/>
        <v>37742</v>
      </c>
      <c r="W26" s="22">
        <f t="shared" ca="1" si="14"/>
        <v>678</v>
      </c>
      <c r="X26" s="68">
        <f>VLOOKUP($A26,[0]!Table,MATCH(X$4,[0]!Curves,0))</f>
        <v>4.2201763420519199E-2</v>
      </c>
      <c r="Y26" s="72">
        <f t="shared" ca="1" si="15"/>
        <v>0.92540618892901871</v>
      </c>
      <c r="Z26" s="22">
        <f t="shared" si="16"/>
        <v>0</v>
      </c>
      <c r="AA26" s="22">
        <f t="shared" si="17"/>
        <v>0</v>
      </c>
      <c r="AC26" s="62">
        <f t="shared" ca="1" si="18"/>
        <v>0</v>
      </c>
      <c r="AD26" s="73"/>
      <c r="AE26" s="74"/>
    </row>
    <row r="27" spans="1:31">
      <c r="A27" s="65">
        <f t="shared" si="19"/>
        <v>37773</v>
      </c>
      <c r="B27" s="66">
        <f>'Inputs-Summary'!$B$7</f>
        <v>3017157.2166295233</v>
      </c>
      <c r="C27" s="75"/>
      <c r="D27" s="67">
        <f t="shared" si="1"/>
        <v>3017157.2166295233</v>
      </c>
      <c r="E27" s="56">
        <f t="shared" si="2"/>
        <v>0</v>
      </c>
      <c r="F27" s="56">
        <f t="shared" ca="1" si="3"/>
        <v>0</v>
      </c>
      <c r="G27" s="68">
        <f>VLOOKUP($A27,[0]!Table,MATCH(G$4,[0]!Curves,0))</f>
        <v>3.6390000000000002</v>
      </c>
      <c r="H27" s="69">
        <f t="shared" si="4"/>
        <v>3.6390000000000002</v>
      </c>
      <c r="I27" s="68">
        <f>'Inputs-Summary'!$B$16</f>
        <v>1.85</v>
      </c>
      <c r="J27" s="68">
        <f>VLOOKUP($A27,[0]!Table,MATCH(J$4,[0]!Curves,0))</f>
        <v>0</v>
      </c>
      <c r="K27" s="69">
        <f t="shared" si="5"/>
        <v>0</v>
      </c>
      <c r="L27" s="87">
        <f t="shared" si="6"/>
        <v>0</v>
      </c>
      <c r="M27" s="68">
        <f>VLOOKUP($A27,[0]!Table,MATCH(M$4,[0]!Curves,0))</f>
        <v>0</v>
      </c>
      <c r="N27" s="69">
        <f t="shared" si="7"/>
        <v>0</v>
      </c>
      <c r="O27" s="87">
        <f t="shared" si="8"/>
        <v>0</v>
      </c>
      <c r="P27" s="60"/>
      <c r="Q27" s="87">
        <f t="shared" si="9"/>
        <v>3.6390000000000002</v>
      </c>
      <c r="R27" s="87">
        <f t="shared" si="10"/>
        <v>3.6390000000000002</v>
      </c>
      <c r="S27" s="87">
        <f t="shared" si="11"/>
        <v>1.85</v>
      </c>
      <c r="T27" s="70"/>
      <c r="U27" s="22">
        <f t="shared" si="12"/>
        <v>30</v>
      </c>
      <c r="V27" s="71">
        <f t="shared" si="13"/>
        <v>37773</v>
      </c>
      <c r="W27" s="22">
        <f t="shared" ca="1" si="14"/>
        <v>709</v>
      </c>
      <c r="X27" s="68">
        <f>VLOOKUP($A27,[0]!Table,MATCH(X$4,[0]!Curves,0))</f>
        <v>4.2701858721759099E-2</v>
      </c>
      <c r="Y27" s="72">
        <f t="shared" ca="1" si="15"/>
        <v>0.92125571616407498</v>
      </c>
      <c r="Z27" s="22">
        <f t="shared" si="16"/>
        <v>0</v>
      </c>
      <c r="AA27" s="22">
        <f t="shared" si="17"/>
        <v>0</v>
      </c>
      <c r="AC27" s="62">
        <f t="shared" ca="1" si="18"/>
        <v>0</v>
      </c>
      <c r="AD27" s="73"/>
      <c r="AE27" s="74"/>
    </row>
    <row r="28" spans="1:31">
      <c r="A28" s="65">
        <f t="shared" si="19"/>
        <v>37803</v>
      </c>
      <c r="B28" s="66">
        <f>'Inputs-Summary'!$B$7</f>
        <v>3017157.2166295233</v>
      </c>
      <c r="C28" s="75"/>
      <c r="D28" s="67">
        <f t="shared" si="1"/>
        <v>3017157.2166295233</v>
      </c>
      <c r="E28" s="56">
        <f t="shared" si="2"/>
        <v>0</v>
      </c>
      <c r="F28" s="56">
        <f t="shared" ca="1" si="3"/>
        <v>0</v>
      </c>
      <c r="G28" s="68">
        <f>VLOOKUP($A28,[0]!Table,MATCH(G$4,[0]!Curves,0))</f>
        <v>3.6860000000000004</v>
      </c>
      <c r="H28" s="69">
        <f t="shared" si="4"/>
        <v>3.6860000000000004</v>
      </c>
      <c r="I28" s="68">
        <f>'Inputs-Summary'!$B$16</f>
        <v>1.85</v>
      </c>
      <c r="J28" s="68">
        <f>VLOOKUP($A28,[0]!Table,MATCH(J$4,[0]!Curves,0))</f>
        <v>0</v>
      </c>
      <c r="K28" s="69">
        <f t="shared" si="5"/>
        <v>0</v>
      </c>
      <c r="L28" s="87">
        <f t="shared" si="6"/>
        <v>0</v>
      </c>
      <c r="M28" s="68">
        <f>VLOOKUP($A28,[0]!Table,MATCH(M$4,[0]!Curves,0))</f>
        <v>0</v>
      </c>
      <c r="N28" s="69">
        <f t="shared" si="7"/>
        <v>0</v>
      </c>
      <c r="O28" s="87">
        <f t="shared" si="8"/>
        <v>0</v>
      </c>
      <c r="P28" s="60"/>
      <c r="Q28" s="87">
        <f t="shared" si="9"/>
        <v>3.6860000000000004</v>
      </c>
      <c r="R28" s="87">
        <f t="shared" si="10"/>
        <v>3.6860000000000004</v>
      </c>
      <c r="S28" s="87">
        <f t="shared" si="11"/>
        <v>1.85</v>
      </c>
      <c r="T28" s="70"/>
      <c r="U28" s="22">
        <f t="shared" si="12"/>
        <v>31</v>
      </c>
      <c r="V28" s="71">
        <f t="shared" si="13"/>
        <v>37803</v>
      </c>
      <c r="W28" s="22">
        <f t="shared" ca="1" si="14"/>
        <v>739</v>
      </c>
      <c r="X28" s="68">
        <f>VLOOKUP($A28,[0]!Table,MATCH(X$4,[0]!Curves,0))</f>
        <v>4.3171728906381102E-2</v>
      </c>
      <c r="Y28" s="72">
        <f t="shared" ca="1" si="15"/>
        <v>0.91721007195322479</v>
      </c>
      <c r="Z28" s="22">
        <f t="shared" si="16"/>
        <v>0</v>
      </c>
      <c r="AA28" s="22">
        <f t="shared" si="17"/>
        <v>0</v>
      </c>
      <c r="AC28" s="62">
        <f t="shared" ca="1" si="18"/>
        <v>0</v>
      </c>
      <c r="AD28" s="73"/>
      <c r="AE28" s="74"/>
    </row>
    <row r="29" spans="1:31">
      <c r="A29" s="65">
        <f t="shared" si="19"/>
        <v>37834</v>
      </c>
      <c r="B29" s="66">
        <f>'Inputs-Summary'!$B$7</f>
        <v>3017157.2166295233</v>
      </c>
      <c r="C29" s="75"/>
      <c r="D29" s="67">
        <f t="shared" si="1"/>
        <v>3017157.2166295233</v>
      </c>
      <c r="E29" s="56">
        <f t="shared" si="2"/>
        <v>0</v>
      </c>
      <c r="F29" s="56">
        <f t="shared" ca="1" si="3"/>
        <v>0</v>
      </c>
      <c r="G29" s="68">
        <f>VLOOKUP($A29,[0]!Table,MATCH(G$4,[0]!Curves,0))</f>
        <v>3.714</v>
      </c>
      <c r="H29" s="69">
        <f t="shared" si="4"/>
        <v>3.714</v>
      </c>
      <c r="I29" s="68">
        <f>'Inputs-Summary'!$B$16</f>
        <v>1.85</v>
      </c>
      <c r="J29" s="68">
        <f>VLOOKUP($A29,[0]!Table,MATCH(J$4,[0]!Curves,0))</f>
        <v>0</v>
      </c>
      <c r="K29" s="69">
        <f t="shared" si="5"/>
        <v>0</v>
      </c>
      <c r="L29" s="87">
        <f t="shared" si="6"/>
        <v>0</v>
      </c>
      <c r="M29" s="68">
        <f>VLOOKUP($A29,[0]!Table,MATCH(M$4,[0]!Curves,0))</f>
        <v>0</v>
      </c>
      <c r="N29" s="69">
        <f t="shared" si="7"/>
        <v>0</v>
      </c>
      <c r="O29" s="87">
        <f t="shared" si="8"/>
        <v>0</v>
      </c>
      <c r="P29" s="60"/>
      <c r="Q29" s="87">
        <f t="shared" si="9"/>
        <v>3.714</v>
      </c>
      <c r="R29" s="87">
        <f t="shared" si="10"/>
        <v>3.714</v>
      </c>
      <c r="S29" s="87">
        <f t="shared" si="11"/>
        <v>1.85</v>
      </c>
      <c r="T29" s="70"/>
      <c r="U29" s="22">
        <f t="shared" si="12"/>
        <v>31</v>
      </c>
      <c r="V29" s="71">
        <f t="shared" si="13"/>
        <v>37834</v>
      </c>
      <c r="W29" s="22">
        <f t="shared" ca="1" si="14"/>
        <v>770</v>
      </c>
      <c r="X29" s="68">
        <f>VLOOKUP($A29,[0]!Table,MATCH(X$4,[0]!Curves,0))</f>
        <v>4.3637052842233605E-2</v>
      </c>
      <c r="Y29" s="72">
        <f t="shared" ca="1" si="15"/>
        <v>0.91301403702724271</v>
      </c>
      <c r="Z29" s="22">
        <f t="shared" si="16"/>
        <v>0</v>
      </c>
      <c r="AA29" s="22">
        <f t="shared" si="17"/>
        <v>0</v>
      </c>
      <c r="AC29" s="62">
        <f t="shared" ca="1" si="18"/>
        <v>0</v>
      </c>
      <c r="AD29" s="73"/>
      <c r="AE29" s="74"/>
    </row>
    <row r="30" spans="1:31">
      <c r="A30" s="65">
        <f t="shared" si="19"/>
        <v>37865</v>
      </c>
      <c r="B30" s="66">
        <f>'Inputs-Summary'!$B$7</f>
        <v>3017157.2166295233</v>
      </c>
      <c r="C30" s="75"/>
      <c r="D30" s="67">
        <f t="shared" si="1"/>
        <v>3017157.2166295233</v>
      </c>
      <c r="E30" s="56">
        <f t="shared" si="2"/>
        <v>0</v>
      </c>
      <c r="F30" s="56">
        <f t="shared" ca="1" si="3"/>
        <v>0</v>
      </c>
      <c r="G30" s="68">
        <f>VLOOKUP($A30,[0]!Table,MATCH(G$4,[0]!Curves,0))</f>
        <v>3.7280000000000002</v>
      </c>
      <c r="H30" s="69">
        <f t="shared" si="4"/>
        <v>3.7280000000000002</v>
      </c>
      <c r="I30" s="68">
        <f>'Inputs-Summary'!$B$16</f>
        <v>1.85</v>
      </c>
      <c r="J30" s="68">
        <f>VLOOKUP($A30,[0]!Table,MATCH(J$4,[0]!Curves,0))</f>
        <v>0</v>
      </c>
      <c r="K30" s="69">
        <f t="shared" si="5"/>
        <v>0</v>
      </c>
      <c r="L30" s="87">
        <f t="shared" si="6"/>
        <v>0</v>
      </c>
      <c r="M30" s="68">
        <f>VLOOKUP($A30,[0]!Table,MATCH(M$4,[0]!Curves,0))</f>
        <v>0</v>
      </c>
      <c r="N30" s="69">
        <f t="shared" si="7"/>
        <v>0</v>
      </c>
      <c r="O30" s="87">
        <f t="shared" si="8"/>
        <v>0</v>
      </c>
      <c r="P30" s="60"/>
      <c r="Q30" s="87">
        <f t="shared" si="9"/>
        <v>3.7280000000000002</v>
      </c>
      <c r="R30" s="87">
        <f t="shared" si="10"/>
        <v>3.7280000000000002</v>
      </c>
      <c r="S30" s="87">
        <f t="shared" si="11"/>
        <v>1.85</v>
      </c>
      <c r="T30" s="70"/>
      <c r="U30" s="22">
        <f t="shared" si="12"/>
        <v>30</v>
      </c>
      <c r="V30" s="71">
        <f t="shared" si="13"/>
        <v>37865</v>
      </c>
      <c r="W30" s="22">
        <f t="shared" ca="1" si="14"/>
        <v>801</v>
      </c>
      <c r="X30" s="68">
        <f>VLOOKUP($A30,[0]!Table,MATCH(X$4,[0]!Curves,0))</f>
        <v>4.4102376850605904E-2</v>
      </c>
      <c r="Y30" s="72">
        <f t="shared" ca="1" si="15"/>
        <v>0.90876714556607596</v>
      </c>
      <c r="Z30" s="22">
        <f t="shared" si="16"/>
        <v>0</v>
      </c>
      <c r="AA30" s="22">
        <f t="shared" si="17"/>
        <v>0</v>
      </c>
      <c r="AC30" s="62">
        <f t="shared" ca="1" si="18"/>
        <v>0</v>
      </c>
      <c r="AD30" s="73"/>
      <c r="AE30" s="74"/>
    </row>
    <row r="31" spans="1:31">
      <c r="A31" s="65">
        <f t="shared" si="19"/>
        <v>37895</v>
      </c>
      <c r="B31" s="66">
        <f>'Inputs-Summary'!$B$7</f>
        <v>3017157.2166295233</v>
      </c>
      <c r="C31" s="75"/>
      <c r="D31" s="67">
        <f t="shared" si="1"/>
        <v>3017157.2166295233</v>
      </c>
      <c r="E31" s="56">
        <f t="shared" si="2"/>
        <v>0</v>
      </c>
      <c r="F31" s="56">
        <f t="shared" ca="1" si="3"/>
        <v>0</v>
      </c>
      <c r="G31" s="68">
        <f>VLOOKUP($A31,[0]!Table,MATCH(G$4,[0]!Curves,0))</f>
        <v>3.7510000000000003</v>
      </c>
      <c r="H31" s="69">
        <f t="shared" si="4"/>
        <v>3.7510000000000003</v>
      </c>
      <c r="I31" s="68">
        <f>'Inputs-Summary'!$B$16</f>
        <v>1.85</v>
      </c>
      <c r="J31" s="68">
        <f>VLOOKUP($A31,[0]!Table,MATCH(J$4,[0]!Curves,0))</f>
        <v>0</v>
      </c>
      <c r="K31" s="69">
        <f t="shared" si="5"/>
        <v>0</v>
      </c>
      <c r="L31" s="87">
        <f t="shared" si="6"/>
        <v>0</v>
      </c>
      <c r="M31" s="68">
        <f>VLOOKUP($A31,[0]!Table,MATCH(M$4,[0]!Curves,0))</f>
        <v>0</v>
      </c>
      <c r="N31" s="69">
        <f t="shared" si="7"/>
        <v>0</v>
      </c>
      <c r="O31" s="87">
        <f t="shared" si="8"/>
        <v>0</v>
      </c>
      <c r="P31" s="60"/>
      <c r="Q31" s="87">
        <f t="shared" si="9"/>
        <v>3.7510000000000003</v>
      </c>
      <c r="R31" s="87">
        <f t="shared" si="10"/>
        <v>3.7510000000000003</v>
      </c>
      <c r="S31" s="87">
        <f t="shared" si="11"/>
        <v>1.85</v>
      </c>
      <c r="T31" s="70"/>
      <c r="U31" s="22">
        <f t="shared" si="12"/>
        <v>31</v>
      </c>
      <c r="V31" s="71">
        <f t="shared" si="13"/>
        <v>37895</v>
      </c>
      <c r="W31" s="22">
        <f t="shared" ca="1" si="14"/>
        <v>831</v>
      </c>
      <c r="X31" s="68">
        <f>VLOOKUP($A31,[0]!Table,MATCH(X$4,[0]!Curves,0))</f>
        <v>4.4546065507961696E-2</v>
      </c>
      <c r="Y31" s="72">
        <f t="shared" ca="1" si="15"/>
        <v>0.90462302679575701</v>
      </c>
      <c r="Z31" s="22">
        <f t="shared" si="16"/>
        <v>0</v>
      </c>
      <c r="AA31" s="22">
        <f t="shared" si="17"/>
        <v>0</v>
      </c>
      <c r="AC31" s="62">
        <f t="shared" ca="1" si="18"/>
        <v>0</v>
      </c>
      <c r="AD31" s="73"/>
      <c r="AE31" s="74"/>
    </row>
    <row r="32" spans="1:31">
      <c r="A32" s="65">
        <f t="shared" si="19"/>
        <v>37926</v>
      </c>
      <c r="B32" s="66">
        <f>'Inputs-Summary'!$B$7</f>
        <v>3017157.2166295233</v>
      </c>
      <c r="C32" s="75"/>
      <c r="D32" s="67">
        <f t="shared" si="1"/>
        <v>3017157.2166295233</v>
      </c>
      <c r="E32" s="56">
        <f t="shared" si="2"/>
        <v>0</v>
      </c>
      <c r="F32" s="56">
        <f t="shared" ca="1" si="3"/>
        <v>0</v>
      </c>
      <c r="G32" s="68">
        <f>VLOOKUP($A32,[0]!Table,MATCH(G$4,[0]!Curves,0))</f>
        <v>3.8860000000000001</v>
      </c>
      <c r="H32" s="69">
        <f t="shared" si="4"/>
        <v>3.8860000000000001</v>
      </c>
      <c r="I32" s="68">
        <f>'Inputs-Summary'!$B$16</f>
        <v>1.85</v>
      </c>
      <c r="J32" s="68">
        <f>VLOOKUP($A32,[0]!Table,MATCH(J$4,[0]!Curves,0))</f>
        <v>0</v>
      </c>
      <c r="K32" s="69">
        <f t="shared" si="5"/>
        <v>0</v>
      </c>
      <c r="L32" s="87">
        <f t="shared" si="6"/>
        <v>0</v>
      </c>
      <c r="M32" s="68">
        <f>VLOOKUP($A32,[0]!Table,MATCH(M$4,[0]!Curves,0))</f>
        <v>0</v>
      </c>
      <c r="N32" s="69">
        <f t="shared" si="7"/>
        <v>0</v>
      </c>
      <c r="O32" s="87">
        <f t="shared" si="8"/>
        <v>0</v>
      </c>
      <c r="P32" s="60"/>
      <c r="Q32" s="87">
        <f t="shared" si="9"/>
        <v>3.8860000000000001</v>
      </c>
      <c r="R32" s="87">
        <f t="shared" si="10"/>
        <v>3.8860000000000001</v>
      </c>
      <c r="S32" s="87">
        <f t="shared" si="11"/>
        <v>1.85</v>
      </c>
      <c r="T32" s="70"/>
      <c r="U32" s="22">
        <f t="shared" si="12"/>
        <v>30</v>
      </c>
      <c r="V32" s="71">
        <f t="shared" si="13"/>
        <v>37926</v>
      </c>
      <c r="W32" s="22">
        <f t="shared" ca="1" si="14"/>
        <v>862</v>
      </c>
      <c r="X32" s="68">
        <f>VLOOKUP($A32,[0]!Table,MATCH(X$4,[0]!Curves,0))</f>
        <v>4.4996239513339198E-2</v>
      </c>
      <c r="Y32" s="72">
        <f t="shared" ca="1" si="15"/>
        <v>0.90031064600937527</v>
      </c>
      <c r="Z32" s="22">
        <f t="shared" si="16"/>
        <v>0</v>
      </c>
      <c r="AA32" s="22">
        <f t="shared" si="17"/>
        <v>0</v>
      </c>
      <c r="AC32" s="62">
        <f t="shared" ca="1" si="18"/>
        <v>0</v>
      </c>
      <c r="AD32" s="73"/>
      <c r="AE32" s="74"/>
    </row>
    <row r="33" spans="1:31">
      <c r="A33" s="65">
        <f t="shared" si="19"/>
        <v>37956</v>
      </c>
      <c r="B33" s="66">
        <f>'Inputs-Summary'!$B$7</f>
        <v>3017157.2166295233</v>
      </c>
      <c r="C33" s="75"/>
      <c r="D33" s="67">
        <f t="shared" si="1"/>
        <v>3017157.2166295233</v>
      </c>
      <c r="E33" s="56">
        <f t="shared" si="2"/>
        <v>0</v>
      </c>
      <c r="F33" s="56">
        <f t="shared" ca="1" si="3"/>
        <v>0</v>
      </c>
      <c r="G33" s="68">
        <f>VLOOKUP($A33,[0]!Table,MATCH(G$4,[0]!Curves,0))</f>
        <v>4.0259999999999998</v>
      </c>
      <c r="H33" s="69">
        <f t="shared" si="4"/>
        <v>4.0259999999999998</v>
      </c>
      <c r="I33" s="68">
        <f>'Inputs-Summary'!$B$16</f>
        <v>1.85</v>
      </c>
      <c r="J33" s="68">
        <f>VLOOKUP($A33,[0]!Table,MATCH(J$4,[0]!Curves,0))</f>
        <v>0</v>
      </c>
      <c r="K33" s="69">
        <f t="shared" si="5"/>
        <v>0</v>
      </c>
      <c r="L33" s="87">
        <f t="shared" si="6"/>
        <v>0</v>
      </c>
      <c r="M33" s="68">
        <f>VLOOKUP($A33,[0]!Table,MATCH(M$4,[0]!Curves,0))</f>
        <v>0</v>
      </c>
      <c r="N33" s="69">
        <f t="shared" si="7"/>
        <v>0</v>
      </c>
      <c r="O33" s="87">
        <f t="shared" si="8"/>
        <v>0</v>
      </c>
      <c r="P33" s="60"/>
      <c r="Q33" s="87">
        <f t="shared" si="9"/>
        <v>4.0259999999999998</v>
      </c>
      <c r="R33" s="87">
        <f t="shared" si="10"/>
        <v>4.0259999999999998</v>
      </c>
      <c r="S33" s="87">
        <f t="shared" si="11"/>
        <v>1.85</v>
      </c>
      <c r="T33" s="70"/>
      <c r="U33" s="22">
        <f t="shared" si="12"/>
        <v>31</v>
      </c>
      <c r="V33" s="71">
        <f t="shared" si="13"/>
        <v>37956</v>
      </c>
      <c r="W33" s="22">
        <f t="shared" ca="1" si="14"/>
        <v>892</v>
      </c>
      <c r="X33" s="68">
        <f>VLOOKUP($A33,[0]!Table,MATCH(X$4,[0]!Curves,0))</f>
        <v>4.5431891841190404E-2</v>
      </c>
      <c r="Y33" s="72">
        <f t="shared" ca="1" si="15"/>
        <v>0.89609337789412724</v>
      </c>
      <c r="Z33" s="22">
        <f t="shared" si="16"/>
        <v>0</v>
      </c>
      <c r="AA33" s="22">
        <f t="shared" si="17"/>
        <v>0</v>
      </c>
      <c r="AC33" s="62">
        <f t="shared" ca="1" si="18"/>
        <v>0</v>
      </c>
      <c r="AD33" s="73"/>
      <c r="AE33" s="74"/>
    </row>
    <row r="34" spans="1:31">
      <c r="A34" s="65">
        <f t="shared" si="19"/>
        <v>37987</v>
      </c>
      <c r="B34" s="66">
        <f>'Inputs-Summary'!$B$7</f>
        <v>3017157.2166295233</v>
      </c>
      <c r="C34" s="75"/>
      <c r="D34" s="67">
        <f t="shared" si="1"/>
        <v>3017157.2166295233</v>
      </c>
      <c r="E34" s="56">
        <f t="shared" si="2"/>
        <v>0</v>
      </c>
      <c r="F34" s="56">
        <f t="shared" ca="1" si="3"/>
        <v>0</v>
      </c>
      <c r="G34" s="68">
        <f>VLOOKUP($A34,[0]!Table,MATCH(G$4,[0]!Curves,0))</f>
        <v>4.0760000000000005</v>
      </c>
      <c r="H34" s="69">
        <f t="shared" si="4"/>
        <v>4.0760000000000005</v>
      </c>
      <c r="I34" s="68">
        <f>'Inputs-Summary'!$B$16</f>
        <v>1.85</v>
      </c>
      <c r="J34" s="68">
        <f>VLOOKUP($A34,[0]!Table,MATCH(J$4,[0]!Curves,0))</f>
        <v>0</v>
      </c>
      <c r="K34" s="69">
        <f t="shared" si="5"/>
        <v>0</v>
      </c>
      <c r="L34" s="87">
        <f t="shared" si="6"/>
        <v>0</v>
      </c>
      <c r="M34" s="68">
        <f>VLOOKUP($A34,[0]!Table,MATCH(M$4,[0]!Curves,0))</f>
        <v>0</v>
      </c>
      <c r="N34" s="69">
        <f t="shared" si="7"/>
        <v>0</v>
      </c>
      <c r="O34" s="87">
        <f t="shared" si="8"/>
        <v>0</v>
      </c>
      <c r="P34" s="60"/>
      <c r="Q34" s="87">
        <f t="shared" si="9"/>
        <v>4.0760000000000005</v>
      </c>
      <c r="R34" s="87">
        <f t="shared" si="10"/>
        <v>4.0760000000000005</v>
      </c>
      <c r="S34" s="87">
        <f t="shared" si="11"/>
        <v>1.85</v>
      </c>
      <c r="T34" s="70"/>
      <c r="U34" s="22">
        <f t="shared" si="12"/>
        <v>31</v>
      </c>
      <c r="V34" s="71">
        <f t="shared" si="13"/>
        <v>37987</v>
      </c>
      <c r="W34" s="22">
        <f t="shared" ca="1" si="14"/>
        <v>923</v>
      </c>
      <c r="X34" s="68">
        <f>VLOOKUP($A34,[0]!Table,MATCH(X$4,[0]!Curves,0))</f>
        <v>4.58665378845469E-2</v>
      </c>
      <c r="Y34" s="72">
        <f t="shared" ca="1" si="15"/>
        <v>0.89172514680921333</v>
      </c>
      <c r="Z34" s="22">
        <f t="shared" si="16"/>
        <v>0</v>
      </c>
      <c r="AA34" s="22">
        <f t="shared" si="17"/>
        <v>0</v>
      </c>
      <c r="AC34" s="62">
        <f t="shared" ca="1" si="18"/>
        <v>0</v>
      </c>
      <c r="AD34" s="73"/>
      <c r="AE34" s="74"/>
    </row>
    <row r="35" spans="1:31">
      <c r="A35" s="65">
        <f t="shared" si="19"/>
        <v>38018</v>
      </c>
      <c r="B35" s="66">
        <f>'Inputs-Summary'!$B$7</f>
        <v>3017157.2166295233</v>
      </c>
      <c r="C35" s="75"/>
      <c r="D35" s="67">
        <f t="shared" si="1"/>
        <v>3017157.2166295233</v>
      </c>
      <c r="E35" s="56">
        <f t="shared" si="2"/>
        <v>0</v>
      </c>
      <c r="F35" s="56">
        <f t="shared" ca="1" si="3"/>
        <v>0</v>
      </c>
      <c r="G35" s="68">
        <f>VLOOKUP($A35,[0]!Table,MATCH(G$4,[0]!Curves,0))</f>
        <v>3.9580000000000002</v>
      </c>
      <c r="H35" s="69">
        <f t="shared" si="4"/>
        <v>3.9580000000000002</v>
      </c>
      <c r="I35" s="68">
        <f>'Inputs-Summary'!$B$16</f>
        <v>1.85</v>
      </c>
      <c r="J35" s="68">
        <f>VLOOKUP($A35,[0]!Table,MATCH(J$4,[0]!Curves,0))</f>
        <v>0</v>
      </c>
      <c r="K35" s="69">
        <f t="shared" si="5"/>
        <v>0</v>
      </c>
      <c r="L35" s="87">
        <f t="shared" si="6"/>
        <v>0</v>
      </c>
      <c r="M35" s="68">
        <f>VLOOKUP($A35,[0]!Table,MATCH(M$4,[0]!Curves,0))</f>
        <v>0</v>
      </c>
      <c r="N35" s="69">
        <f t="shared" si="7"/>
        <v>0</v>
      </c>
      <c r="O35" s="87">
        <f t="shared" si="8"/>
        <v>0</v>
      </c>
      <c r="P35" s="60"/>
      <c r="Q35" s="87">
        <f t="shared" si="9"/>
        <v>3.9580000000000002</v>
      </c>
      <c r="R35" s="87">
        <f t="shared" si="10"/>
        <v>3.9580000000000002</v>
      </c>
      <c r="S35" s="87">
        <f t="shared" si="11"/>
        <v>1.85</v>
      </c>
      <c r="T35" s="70"/>
      <c r="U35" s="22">
        <f t="shared" si="12"/>
        <v>29</v>
      </c>
      <c r="V35" s="71">
        <f t="shared" si="13"/>
        <v>38018</v>
      </c>
      <c r="W35" s="22">
        <f t="shared" ca="1" si="14"/>
        <v>954</v>
      </c>
      <c r="X35" s="68">
        <f>VLOOKUP($A35,[0]!Table,MATCH(X$4,[0]!Curves,0))</f>
        <v>4.6284620686944097E-2</v>
      </c>
      <c r="Y35" s="72">
        <f t="shared" ca="1" si="15"/>
        <v>0.88735193082223918</v>
      </c>
      <c r="Z35" s="22">
        <f t="shared" si="16"/>
        <v>0</v>
      </c>
      <c r="AA35" s="22">
        <f t="shared" si="17"/>
        <v>0</v>
      </c>
      <c r="AC35" s="62">
        <f t="shared" ca="1" si="18"/>
        <v>0</v>
      </c>
      <c r="AD35" s="73"/>
      <c r="AE35" s="74"/>
    </row>
    <row r="36" spans="1:31">
      <c r="A36" s="65">
        <f t="shared" si="19"/>
        <v>38047</v>
      </c>
      <c r="B36" s="66">
        <f>'Inputs-Summary'!$B$7</f>
        <v>3017157.2166295233</v>
      </c>
      <c r="C36" s="75"/>
      <c r="D36" s="67">
        <f t="shared" si="1"/>
        <v>3017157.2166295233</v>
      </c>
      <c r="E36" s="56">
        <f t="shared" si="2"/>
        <v>0</v>
      </c>
      <c r="F36" s="56">
        <f t="shared" ca="1" si="3"/>
        <v>0</v>
      </c>
      <c r="G36" s="68">
        <f>VLOOKUP($A36,[0]!Table,MATCH(G$4,[0]!Curves,0))</f>
        <v>3.8250000000000002</v>
      </c>
      <c r="H36" s="69">
        <f t="shared" si="4"/>
        <v>3.8250000000000002</v>
      </c>
      <c r="I36" s="68">
        <f>'Inputs-Summary'!$B$16</f>
        <v>1.85</v>
      </c>
      <c r="J36" s="68">
        <f>VLOOKUP($A36,[0]!Table,MATCH(J$4,[0]!Curves,0))</f>
        <v>0</v>
      </c>
      <c r="K36" s="69">
        <f t="shared" si="5"/>
        <v>0</v>
      </c>
      <c r="L36" s="87">
        <f t="shared" si="6"/>
        <v>0</v>
      </c>
      <c r="M36" s="68">
        <f>VLOOKUP($A36,[0]!Table,MATCH(M$4,[0]!Curves,0))</f>
        <v>0</v>
      </c>
      <c r="N36" s="69">
        <f t="shared" si="7"/>
        <v>0</v>
      </c>
      <c r="O36" s="87">
        <f t="shared" si="8"/>
        <v>0</v>
      </c>
      <c r="P36" s="60"/>
      <c r="Q36" s="87">
        <f t="shared" si="9"/>
        <v>3.8250000000000002</v>
      </c>
      <c r="R36" s="87">
        <f t="shared" si="10"/>
        <v>3.8250000000000002</v>
      </c>
      <c r="S36" s="87">
        <f t="shared" si="11"/>
        <v>1.85</v>
      </c>
      <c r="T36" s="70"/>
      <c r="U36" s="22">
        <f t="shared" si="12"/>
        <v>31</v>
      </c>
      <c r="V36" s="71">
        <f t="shared" si="13"/>
        <v>38047</v>
      </c>
      <c r="W36" s="22">
        <f t="shared" ca="1" si="14"/>
        <v>983</v>
      </c>
      <c r="X36" s="68">
        <f>VLOOKUP($A36,[0]!Table,MATCH(X$4,[0]!Curves,0))</f>
        <v>4.6675730458245898E-2</v>
      </c>
      <c r="Y36" s="72">
        <f t="shared" ca="1" si="15"/>
        <v>0.88322498638069702</v>
      </c>
      <c r="Z36" s="22">
        <f t="shared" si="16"/>
        <v>0</v>
      </c>
      <c r="AA36" s="22">
        <f t="shared" si="17"/>
        <v>0</v>
      </c>
      <c r="AC36" s="62">
        <f t="shared" ca="1" si="18"/>
        <v>0</v>
      </c>
      <c r="AD36" s="73"/>
      <c r="AE36" s="74"/>
    </row>
    <row r="37" spans="1:31">
      <c r="A37" s="65">
        <f t="shared" si="19"/>
        <v>38078</v>
      </c>
      <c r="B37" s="66">
        <f>'Inputs-Summary'!$B$7</f>
        <v>3017157.2166295233</v>
      </c>
      <c r="C37" s="75"/>
      <c r="D37" s="67">
        <f t="shared" si="1"/>
        <v>3017157.2166295233</v>
      </c>
      <c r="E37" s="56">
        <f t="shared" si="2"/>
        <v>0</v>
      </c>
      <c r="F37" s="56">
        <f t="shared" ca="1" si="3"/>
        <v>0</v>
      </c>
      <c r="G37" s="68">
        <f>VLOOKUP($A37,[0]!Table,MATCH(G$4,[0]!Curves,0))</f>
        <v>3.61</v>
      </c>
      <c r="H37" s="69">
        <f t="shared" si="4"/>
        <v>3.61</v>
      </c>
      <c r="I37" s="68">
        <f>'Inputs-Summary'!$B$16</f>
        <v>1.85</v>
      </c>
      <c r="J37" s="68">
        <f>VLOOKUP($A37,[0]!Table,MATCH(J$4,[0]!Curves,0))</f>
        <v>0</v>
      </c>
      <c r="K37" s="69">
        <f t="shared" si="5"/>
        <v>0</v>
      </c>
      <c r="L37" s="87">
        <f t="shared" si="6"/>
        <v>0</v>
      </c>
      <c r="M37" s="68">
        <f>VLOOKUP($A37,[0]!Table,MATCH(M$4,[0]!Curves,0))</f>
        <v>0</v>
      </c>
      <c r="N37" s="69">
        <f t="shared" si="7"/>
        <v>0</v>
      </c>
      <c r="O37" s="87">
        <f t="shared" si="8"/>
        <v>0</v>
      </c>
      <c r="P37" s="60"/>
      <c r="Q37" s="87">
        <f t="shared" si="9"/>
        <v>3.61</v>
      </c>
      <c r="R37" s="87">
        <f t="shared" si="10"/>
        <v>3.61</v>
      </c>
      <c r="S37" s="87">
        <f t="shared" si="11"/>
        <v>1.85</v>
      </c>
      <c r="T37" s="70"/>
      <c r="U37" s="22">
        <f t="shared" si="12"/>
        <v>30</v>
      </c>
      <c r="V37" s="71">
        <f t="shared" si="13"/>
        <v>38078</v>
      </c>
      <c r="W37" s="22">
        <f t="shared" ca="1" si="14"/>
        <v>1014</v>
      </c>
      <c r="X37" s="68">
        <f>VLOOKUP($A37,[0]!Table,MATCH(X$4,[0]!Curves,0))</f>
        <v>4.7084016490184705E-2</v>
      </c>
      <c r="Y37" s="72">
        <f t="shared" ca="1" si="15"/>
        <v>0.87879921156001584</v>
      </c>
      <c r="Z37" s="22">
        <f t="shared" si="16"/>
        <v>0</v>
      </c>
      <c r="AA37" s="22">
        <f t="shared" si="17"/>
        <v>0</v>
      </c>
      <c r="AC37" s="62">
        <f t="shared" ca="1" si="18"/>
        <v>0</v>
      </c>
      <c r="AD37" s="73"/>
      <c r="AE37" s="74"/>
    </row>
    <row r="38" spans="1:31">
      <c r="A38" s="65">
        <f t="shared" si="19"/>
        <v>38108</v>
      </c>
      <c r="B38" s="66">
        <f>'Inputs-Summary'!$B$7</f>
        <v>3017157.2166295233</v>
      </c>
      <c r="C38" s="75"/>
      <c r="D38" s="67">
        <f t="shared" si="1"/>
        <v>3017157.2166295233</v>
      </c>
      <c r="E38" s="56">
        <f t="shared" si="2"/>
        <v>0</v>
      </c>
      <c r="F38" s="56">
        <f t="shared" ca="1" si="3"/>
        <v>0</v>
      </c>
      <c r="G38" s="68">
        <f>VLOOKUP($A38,[0]!Table,MATCH(G$4,[0]!Curves,0))</f>
        <v>3.6</v>
      </c>
      <c r="H38" s="69">
        <f t="shared" si="4"/>
        <v>3.6</v>
      </c>
      <c r="I38" s="68">
        <f>'Inputs-Summary'!$B$16</f>
        <v>1.85</v>
      </c>
      <c r="J38" s="68">
        <f>VLOOKUP($A38,[0]!Table,MATCH(J$4,[0]!Curves,0))</f>
        <v>0</v>
      </c>
      <c r="K38" s="69">
        <f t="shared" si="5"/>
        <v>0</v>
      </c>
      <c r="L38" s="87">
        <f t="shared" si="6"/>
        <v>0</v>
      </c>
      <c r="M38" s="68">
        <f>VLOOKUP($A38,[0]!Table,MATCH(M$4,[0]!Curves,0))</f>
        <v>0</v>
      </c>
      <c r="N38" s="69">
        <f t="shared" si="7"/>
        <v>0</v>
      </c>
      <c r="O38" s="87">
        <f t="shared" si="8"/>
        <v>0</v>
      </c>
      <c r="P38" s="60"/>
      <c r="Q38" s="87">
        <f t="shared" si="9"/>
        <v>3.6</v>
      </c>
      <c r="R38" s="87">
        <f t="shared" si="10"/>
        <v>3.6</v>
      </c>
      <c r="S38" s="87">
        <f t="shared" si="11"/>
        <v>1.85</v>
      </c>
      <c r="T38" s="70"/>
      <c r="U38" s="22">
        <f t="shared" si="12"/>
        <v>31</v>
      </c>
      <c r="V38" s="71">
        <f t="shared" si="13"/>
        <v>38108</v>
      </c>
      <c r="W38" s="22">
        <f t="shared" ca="1" si="14"/>
        <v>1044</v>
      </c>
      <c r="X38" s="68">
        <f>VLOOKUP($A38,[0]!Table,MATCH(X$4,[0]!Curves,0))</f>
        <v>4.7469019144618797E-2</v>
      </c>
      <c r="Y38" s="72">
        <f t="shared" ca="1" si="15"/>
        <v>0.87450581633658209</v>
      </c>
      <c r="Z38" s="22">
        <f t="shared" si="16"/>
        <v>0</v>
      </c>
      <c r="AA38" s="22">
        <f t="shared" si="17"/>
        <v>0</v>
      </c>
      <c r="AC38" s="62">
        <f t="shared" ca="1" si="18"/>
        <v>0</v>
      </c>
      <c r="AD38" s="73"/>
      <c r="AE38" s="74"/>
    </row>
    <row r="39" spans="1:31">
      <c r="A39" s="65">
        <f t="shared" si="19"/>
        <v>38139</v>
      </c>
      <c r="B39" s="66">
        <f>'Inputs-Summary'!$B$7</f>
        <v>3017157.2166295233</v>
      </c>
      <c r="C39" s="75"/>
      <c r="D39" s="67">
        <f t="shared" si="1"/>
        <v>3017157.2166295233</v>
      </c>
      <c r="E39" s="56">
        <f t="shared" si="2"/>
        <v>0</v>
      </c>
      <c r="F39" s="56">
        <f t="shared" ca="1" si="3"/>
        <v>0</v>
      </c>
      <c r="G39" s="68">
        <f>VLOOKUP($A39,[0]!Table,MATCH(G$4,[0]!Curves,0))</f>
        <v>3.6360000000000001</v>
      </c>
      <c r="H39" s="69">
        <f t="shared" si="4"/>
        <v>3.6360000000000001</v>
      </c>
      <c r="I39" s="68">
        <f>'Inputs-Summary'!$B$16</f>
        <v>1.85</v>
      </c>
      <c r="J39" s="68">
        <f>VLOOKUP($A39,[0]!Table,MATCH(J$4,[0]!Curves,0))</f>
        <v>0</v>
      </c>
      <c r="K39" s="69">
        <f t="shared" si="5"/>
        <v>0</v>
      </c>
      <c r="L39" s="87">
        <f t="shared" si="6"/>
        <v>0</v>
      </c>
      <c r="M39" s="68">
        <f>VLOOKUP($A39,[0]!Table,MATCH(M$4,[0]!Curves,0))</f>
        <v>0</v>
      </c>
      <c r="N39" s="69">
        <f t="shared" si="7"/>
        <v>0</v>
      </c>
      <c r="O39" s="87">
        <f t="shared" si="8"/>
        <v>0</v>
      </c>
      <c r="P39" s="60"/>
      <c r="Q39" s="87">
        <f t="shared" si="9"/>
        <v>3.6360000000000001</v>
      </c>
      <c r="R39" s="87">
        <f t="shared" si="10"/>
        <v>3.6360000000000001</v>
      </c>
      <c r="S39" s="87">
        <f t="shared" si="11"/>
        <v>1.85</v>
      </c>
      <c r="T39" s="70"/>
      <c r="U39" s="22">
        <f t="shared" si="12"/>
        <v>30</v>
      </c>
      <c r="V39" s="71">
        <f t="shared" si="13"/>
        <v>38139</v>
      </c>
      <c r="W39" s="22">
        <f t="shared" ca="1" si="14"/>
        <v>1075</v>
      </c>
      <c r="X39" s="68">
        <f>VLOOKUP($A39,[0]!Table,MATCH(X$4,[0]!Curves,0))</f>
        <v>4.78668552729236E-2</v>
      </c>
      <c r="Y39" s="72">
        <f t="shared" ca="1" si="15"/>
        <v>0.87003505883303689</v>
      </c>
      <c r="Z39" s="22">
        <f t="shared" si="16"/>
        <v>0</v>
      </c>
      <c r="AA39" s="22">
        <f t="shared" si="17"/>
        <v>0</v>
      </c>
      <c r="AC39" s="62">
        <f t="shared" ca="1" si="18"/>
        <v>0</v>
      </c>
      <c r="AD39" s="73"/>
      <c r="AE39" s="74"/>
    </row>
    <row r="40" spans="1:31">
      <c r="A40" s="65">
        <f t="shared" si="19"/>
        <v>38169</v>
      </c>
      <c r="B40" s="66">
        <f>'Inputs-Summary'!$B$7</f>
        <v>3017157.2166295233</v>
      </c>
      <c r="C40" s="75"/>
      <c r="D40" s="67">
        <f t="shared" si="1"/>
        <v>3017157.2166295233</v>
      </c>
      <c r="E40" s="56">
        <f t="shared" si="2"/>
        <v>0</v>
      </c>
      <c r="F40" s="56">
        <f t="shared" ca="1" si="3"/>
        <v>0</v>
      </c>
      <c r="G40" s="68">
        <f>VLOOKUP($A40,[0]!Table,MATCH(G$4,[0]!Curves,0))</f>
        <v>3.681</v>
      </c>
      <c r="H40" s="69">
        <f t="shared" si="4"/>
        <v>3.681</v>
      </c>
      <c r="I40" s="68">
        <f>'Inputs-Summary'!$B$16</f>
        <v>1.85</v>
      </c>
      <c r="J40" s="68">
        <f>VLOOKUP($A40,[0]!Table,MATCH(J$4,[0]!Curves,0))</f>
        <v>0</v>
      </c>
      <c r="K40" s="69">
        <f t="shared" si="5"/>
        <v>0</v>
      </c>
      <c r="L40" s="87">
        <f t="shared" si="6"/>
        <v>0</v>
      </c>
      <c r="M40" s="68">
        <f>VLOOKUP($A40,[0]!Table,MATCH(M$4,[0]!Curves,0))</f>
        <v>0</v>
      </c>
      <c r="N40" s="69">
        <f t="shared" si="7"/>
        <v>0</v>
      </c>
      <c r="O40" s="87">
        <f t="shared" si="8"/>
        <v>0</v>
      </c>
      <c r="P40" s="60"/>
      <c r="Q40" s="87">
        <f t="shared" si="9"/>
        <v>3.681</v>
      </c>
      <c r="R40" s="87">
        <f t="shared" si="10"/>
        <v>3.681</v>
      </c>
      <c r="S40" s="87">
        <f t="shared" si="11"/>
        <v>1.85</v>
      </c>
      <c r="T40" s="70"/>
      <c r="U40" s="22">
        <f t="shared" si="12"/>
        <v>31</v>
      </c>
      <c r="V40" s="71">
        <f t="shared" si="13"/>
        <v>38169</v>
      </c>
      <c r="W40" s="22">
        <f t="shared" ca="1" si="14"/>
        <v>1105</v>
      </c>
      <c r="X40" s="68">
        <f>VLOOKUP($A40,[0]!Table,MATCH(X$4,[0]!Curves,0))</f>
        <v>4.82260944828585E-2</v>
      </c>
      <c r="Y40" s="72">
        <f t="shared" ca="1" si="15"/>
        <v>0.865741989477253</v>
      </c>
      <c r="Z40" s="22">
        <f t="shared" si="16"/>
        <v>0</v>
      </c>
      <c r="AA40" s="22">
        <f t="shared" si="17"/>
        <v>0</v>
      </c>
      <c r="AC40" s="62">
        <f t="shared" ca="1" si="18"/>
        <v>0</v>
      </c>
      <c r="AD40" s="73"/>
      <c r="AE40" s="74"/>
    </row>
    <row r="41" spans="1:31">
      <c r="A41" s="65">
        <f t="shared" si="19"/>
        <v>38200</v>
      </c>
      <c r="B41" s="66">
        <f>'Inputs-Summary'!$B$7</f>
        <v>3017157.2166295233</v>
      </c>
      <c r="C41" s="75"/>
      <c r="D41" s="67">
        <f t="shared" si="1"/>
        <v>3017157.2166295233</v>
      </c>
      <c r="E41" s="56">
        <f t="shared" si="2"/>
        <v>0</v>
      </c>
      <c r="F41" s="56">
        <f t="shared" ca="1" si="3"/>
        <v>0</v>
      </c>
      <c r="G41" s="68">
        <f>VLOOKUP($A41,[0]!Table,MATCH(G$4,[0]!Curves,0))</f>
        <v>3.7290000000000001</v>
      </c>
      <c r="H41" s="69">
        <f t="shared" si="4"/>
        <v>3.7290000000000001</v>
      </c>
      <c r="I41" s="68">
        <f>'Inputs-Summary'!$B$16</f>
        <v>1.85</v>
      </c>
      <c r="J41" s="68">
        <f>VLOOKUP($A41,[0]!Table,MATCH(J$4,[0]!Curves,0))</f>
        <v>0</v>
      </c>
      <c r="K41" s="69">
        <f t="shared" si="5"/>
        <v>0</v>
      </c>
      <c r="L41" s="87">
        <f t="shared" si="6"/>
        <v>0</v>
      </c>
      <c r="M41" s="68">
        <f>VLOOKUP($A41,[0]!Table,MATCH(M$4,[0]!Curves,0))</f>
        <v>0</v>
      </c>
      <c r="N41" s="69">
        <f t="shared" si="7"/>
        <v>0</v>
      </c>
      <c r="O41" s="87">
        <f t="shared" si="8"/>
        <v>0</v>
      </c>
      <c r="P41" s="60"/>
      <c r="Q41" s="87">
        <f t="shared" si="9"/>
        <v>3.7290000000000001</v>
      </c>
      <c r="R41" s="87">
        <f t="shared" si="10"/>
        <v>3.7290000000000001</v>
      </c>
      <c r="S41" s="87">
        <f t="shared" si="11"/>
        <v>1.85</v>
      </c>
      <c r="T41" s="70"/>
      <c r="U41" s="22">
        <f t="shared" si="12"/>
        <v>31</v>
      </c>
      <c r="V41" s="71">
        <f t="shared" si="13"/>
        <v>38200</v>
      </c>
      <c r="W41" s="22">
        <f t="shared" ca="1" si="14"/>
        <v>1136</v>
      </c>
      <c r="X41" s="68">
        <f>VLOOKUP($A41,[0]!Table,MATCH(X$4,[0]!Curves,0))</f>
        <v>4.8569013796973003E-2</v>
      </c>
      <c r="Y41" s="72">
        <f t="shared" ca="1" si="15"/>
        <v>0.86135009901587933</v>
      </c>
      <c r="Z41" s="22">
        <f t="shared" si="16"/>
        <v>0</v>
      </c>
      <c r="AA41" s="22">
        <f t="shared" si="17"/>
        <v>0</v>
      </c>
      <c r="AC41" s="62">
        <f t="shared" ca="1" si="18"/>
        <v>0</v>
      </c>
      <c r="AD41" s="73"/>
      <c r="AE41" s="74"/>
    </row>
    <row r="42" spans="1:31">
      <c r="A42" s="65">
        <f t="shared" si="19"/>
        <v>38231</v>
      </c>
      <c r="B42" s="66">
        <f>'Inputs-Summary'!$B$7</f>
        <v>3017157.2166295233</v>
      </c>
      <c r="C42" s="75"/>
      <c r="D42" s="67">
        <f t="shared" si="1"/>
        <v>3017157.2166295233</v>
      </c>
      <c r="E42" s="56">
        <f t="shared" si="2"/>
        <v>0</v>
      </c>
      <c r="F42" s="56">
        <f t="shared" ca="1" si="3"/>
        <v>0</v>
      </c>
      <c r="G42" s="68">
        <f>VLOOKUP($A42,[0]!Table,MATCH(G$4,[0]!Curves,0))</f>
        <v>3.7430000000000003</v>
      </c>
      <c r="H42" s="69">
        <f t="shared" si="4"/>
        <v>3.7430000000000003</v>
      </c>
      <c r="I42" s="68">
        <f>'Inputs-Summary'!$B$16</f>
        <v>1.85</v>
      </c>
      <c r="J42" s="68">
        <f>VLOOKUP($A42,[0]!Table,MATCH(J$4,[0]!Curves,0))</f>
        <v>0</v>
      </c>
      <c r="K42" s="69">
        <f t="shared" si="5"/>
        <v>0</v>
      </c>
      <c r="L42" s="87">
        <f t="shared" si="6"/>
        <v>0</v>
      </c>
      <c r="M42" s="68">
        <f>VLOOKUP($A42,[0]!Table,MATCH(M$4,[0]!Curves,0))</f>
        <v>0</v>
      </c>
      <c r="N42" s="69">
        <f t="shared" si="7"/>
        <v>0</v>
      </c>
      <c r="O42" s="87">
        <f t="shared" si="8"/>
        <v>0</v>
      </c>
      <c r="P42" s="60"/>
      <c r="Q42" s="87">
        <f t="shared" si="9"/>
        <v>3.7430000000000003</v>
      </c>
      <c r="R42" s="87">
        <f t="shared" si="10"/>
        <v>3.7430000000000003</v>
      </c>
      <c r="S42" s="87">
        <f t="shared" si="11"/>
        <v>1.85</v>
      </c>
      <c r="T42" s="70"/>
      <c r="U42" s="22">
        <f t="shared" si="12"/>
        <v>30</v>
      </c>
      <c r="V42" s="71">
        <f t="shared" si="13"/>
        <v>38231</v>
      </c>
      <c r="W42" s="22">
        <f t="shared" ca="1" si="14"/>
        <v>1167</v>
      </c>
      <c r="X42" s="68">
        <f>VLOOKUP($A42,[0]!Table,MATCH(X$4,[0]!Curves,0))</f>
        <v>4.8911933150377798E-2</v>
      </c>
      <c r="Y42" s="72">
        <f t="shared" ca="1" si="15"/>
        <v>0.85693193750549757</v>
      </c>
      <c r="Z42" s="22">
        <f t="shared" si="16"/>
        <v>0</v>
      </c>
      <c r="AA42" s="22">
        <f t="shared" si="17"/>
        <v>0</v>
      </c>
      <c r="AC42" s="62">
        <f t="shared" ca="1" si="18"/>
        <v>0</v>
      </c>
      <c r="AD42" s="73"/>
      <c r="AE42" s="74"/>
    </row>
    <row r="43" spans="1:31">
      <c r="A43" s="65">
        <f t="shared" si="19"/>
        <v>38261</v>
      </c>
      <c r="B43" s="66">
        <f>'Inputs-Summary'!$B$7</f>
        <v>3017157.2166295233</v>
      </c>
      <c r="C43" s="75"/>
      <c r="D43" s="67">
        <f t="shared" si="1"/>
        <v>3017157.2166295233</v>
      </c>
      <c r="E43" s="56">
        <f t="shared" si="2"/>
        <v>0</v>
      </c>
      <c r="F43" s="56">
        <f t="shared" ca="1" si="3"/>
        <v>0</v>
      </c>
      <c r="G43" s="68">
        <f>VLOOKUP($A43,[0]!Table,MATCH(G$4,[0]!Curves,0))</f>
        <v>3.7710000000000004</v>
      </c>
      <c r="H43" s="69">
        <f t="shared" si="4"/>
        <v>3.7710000000000004</v>
      </c>
      <c r="I43" s="68">
        <f>'Inputs-Summary'!$B$16</f>
        <v>1.85</v>
      </c>
      <c r="J43" s="68">
        <f>VLOOKUP($A43,[0]!Table,MATCH(J$4,[0]!Curves,0))</f>
        <v>0</v>
      </c>
      <c r="K43" s="69">
        <f t="shared" si="5"/>
        <v>0</v>
      </c>
      <c r="L43" s="87">
        <f t="shared" si="6"/>
        <v>0</v>
      </c>
      <c r="M43" s="68">
        <f>VLOOKUP($A43,[0]!Table,MATCH(M$4,[0]!Curves,0))</f>
        <v>0</v>
      </c>
      <c r="N43" s="69">
        <f t="shared" si="7"/>
        <v>0</v>
      </c>
      <c r="O43" s="87">
        <f t="shared" si="8"/>
        <v>0</v>
      </c>
      <c r="P43" s="60"/>
      <c r="Q43" s="87">
        <f t="shared" si="9"/>
        <v>3.7710000000000004</v>
      </c>
      <c r="R43" s="87">
        <f t="shared" si="10"/>
        <v>3.7710000000000004</v>
      </c>
      <c r="S43" s="87">
        <f t="shared" si="11"/>
        <v>1.85</v>
      </c>
      <c r="T43" s="70"/>
      <c r="U43" s="22">
        <f t="shared" si="12"/>
        <v>31</v>
      </c>
      <c r="V43" s="71">
        <f t="shared" si="13"/>
        <v>38261</v>
      </c>
      <c r="W43" s="22">
        <f t="shared" ca="1" si="14"/>
        <v>1197</v>
      </c>
      <c r="X43" s="68">
        <f>VLOOKUP($A43,[0]!Table,MATCH(X$4,[0]!Curves,0))</f>
        <v>4.92307335479127E-2</v>
      </c>
      <c r="Y43" s="72">
        <f t="shared" ca="1" si="15"/>
        <v>0.85266750130816005</v>
      </c>
      <c r="Z43" s="22">
        <f t="shared" si="16"/>
        <v>0</v>
      </c>
      <c r="AA43" s="22">
        <f t="shared" si="17"/>
        <v>0</v>
      </c>
      <c r="AC43" s="62">
        <f t="shared" ca="1" si="18"/>
        <v>0</v>
      </c>
      <c r="AD43" s="73"/>
      <c r="AE43" s="74"/>
    </row>
    <row r="44" spans="1:31">
      <c r="A44" s="65">
        <f t="shared" si="19"/>
        <v>38292</v>
      </c>
      <c r="B44" s="66">
        <f>'Inputs-Summary'!$B$7</f>
        <v>3017157.2166295233</v>
      </c>
      <c r="C44" s="75"/>
      <c r="D44" s="67">
        <f t="shared" si="1"/>
        <v>3017157.2166295233</v>
      </c>
      <c r="E44" s="56">
        <f t="shared" si="2"/>
        <v>0</v>
      </c>
      <c r="F44" s="56">
        <f t="shared" ca="1" si="3"/>
        <v>0</v>
      </c>
      <c r="G44" s="68">
        <f>VLOOKUP($A44,[0]!Table,MATCH(G$4,[0]!Curves,0))</f>
        <v>3.9060000000000001</v>
      </c>
      <c r="H44" s="69">
        <f t="shared" si="4"/>
        <v>3.9060000000000001</v>
      </c>
      <c r="I44" s="68">
        <f>'Inputs-Summary'!$B$16</f>
        <v>1.85</v>
      </c>
      <c r="J44" s="68">
        <f>VLOOKUP($A44,[0]!Table,MATCH(J$4,[0]!Curves,0))</f>
        <v>0</v>
      </c>
      <c r="K44" s="69">
        <f t="shared" si="5"/>
        <v>0</v>
      </c>
      <c r="L44" s="87">
        <f t="shared" si="6"/>
        <v>0</v>
      </c>
      <c r="M44" s="68">
        <f>VLOOKUP($A44,[0]!Table,MATCH(M$4,[0]!Curves,0))</f>
        <v>0</v>
      </c>
      <c r="N44" s="69">
        <f t="shared" si="7"/>
        <v>0</v>
      </c>
      <c r="O44" s="87">
        <f t="shared" si="8"/>
        <v>0</v>
      </c>
      <c r="P44" s="60"/>
      <c r="Q44" s="87">
        <f t="shared" si="9"/>
        <v>3.9060000000000001</v>
      </c>
      <c r="R44" s="87">
        <f t="shared" si="10"/>
        <v>3.9060000000000001</v>
      </c>
      <c r="S44" s="87">
        <f t="shared" si="11"/>
        <v>1.85</v>
      </c>
      <c r="T44" s="70"/>
      <c r="U44" s="22">
        <f t="shared" si="12"/>
        <v>30</v>
      </c>
      <c r="V44" s="71">
        <f t="shared" si="13"/>
        <v>38292</v>
      </c>
      <c r="W44" s="22">
        <f t="shared" ca="1" si="14"/>
        <v>1228</v>
      </c>
      <c r="X44" s="68">
        <f>VLOOKUP($A44,[0]!Table,MATCH(X$4,[0]!Curves,0))</f>
        <v>4.9547603008875701E-2</v>
      </c>
      <c r="Y44" s="72">
        <f t="shared" ca="1" si="15"/>
        <v>0.84827275132033719</v>
      </c>
      <c r="Z44" s="22">
        <f t="shared" si="16"/>
        <v>0</v>
      </c>
      <c r="AA44" s="22">
        <f t="shared" si="17"/>
        <v>0</v>
      </c>
      <c r="AC44" s="62">
        <f t="shared" ca="1" si="18"/>
        <v>0</v>
      </c>
      <c r="AD44" s="73"/>
      <c r="AE44" s="74"/>
    </row>
    <row r="45" spans="1:31">
      <c r="A45" s="65">
        <f t="shared" si="19"/>
        <v>38322</v>
      </c>
      <c r="B45" s="66">
        <f>'Inputs-Summary'!$B$7</f>
        <v>3017157.2166295233</v>
      </c>
      <c r="C45" s="75"/>
      <c r="D45" s="67">
        <f t="shared" si="1"/>
        <v>3017157.2166295233</v>
      </c>
      <c r="E45" s="56">
        <f t="shared" si="2"/>
        <v>0</v>
      </c>
      <c r="F45" s="56">
        <f t="shared" ca="1" si="3"/>
        <v>0</v>
      </c>
      <c r="G45" s="68">
        <f>VLOOKUP($A45,[0]!Table,MATCH(G$4,[0]!Curves,0))</f>
        <v>4.0410000000000004</v>
      </c>
      <c r="H45" s="69">
        <f t="shared" si="4"/>
        <v>4.0410000000000004</v>
      </c>
      <c r="I45" s="68">
        <f>'Inputs-Summary'!$B$16</f>
        <v>1.85</v>
      </c>
      <c r="J45" s="68">
        <f>VLOOKUP($A45,[0]!Table,MATCH(J$4,[0]!Curves,0))</f>
        <v>0</v>
      </c>
      <c r="K45" s="69">
        <f t="shared" si="5"/>
        <v>0</v>
      </c>
      <c r="L45" s="87">
        <f t="shared" si="6"/>
        <v>0</v>
      </c>
      <c r="M45" s="68">
        <f>VLOOKUP($A45,[0]!Table,MATCH(M$4,[0]!Curves,0))</f>
        <v>0</v>
      </c>
      <c r="N45" s="69">
        <f t="shared" si="7"/>
        <v>0</v>
      </c>
      <c r="O45" s="87">
        <f t="shared" si="8"/>
        <v>0</v>
      </c>
      <c r="P45" s="60"/>
      <c r="Q45" s="87">
        <f t="shared" si="9"/>
        <v>4.0410000000000004</v>
      </c>
      <c r="R45" s="87">
        <f t="shared" si="10"/>
        <v>4.0410000000000004</v>
      </c>
      <c r="S45" s="87">
        <f t="shared" si="11"/>
        <v>1.85</v>
      </c>
      <c r="T45" s="70"/>
      <c r="U45" s="22">
        <f t="shared" si="12"/>
        <v>31</v>
      </c>
      <c r="V45" s="71">
        <f t="shared" si="13"/>
        <v>38322</v>
      </c>
      <c r="W45" s="22">
        <f t="shared" ca="1" si="14"/>
        <v>1258</v>
      </c>
      <c r="X45" s="68">
        <f>VLOOKUP($A45,[0]!Table,MATCH(X$4,[0]!Curves,0))</f>
        <v>4.9854250906250702E-2</v>
      </c>
      <c r="Y45" s="72">
        <f t="shared" ca="1" si="15"/>
        <v>0.84399928466281815</v>
      </c>
      <c r="Z45" s="22">
        <f t="shared" si="16"/>
        <v>0</v>
      </c>
      <c r="AA45" s="22">
        <f t="shared" si="17"/>
        <v>0</v>
      </c>
      <c r="AC45" s="62">
        <f t="shared" ca="1" si="18"/>
        <v>0</v>
      </c>
      <c r="AD45" s="73"/>
      <c r="AE45" s="74"/>
    </row>
    <row r="46" spans="1:31">
      <c r="A46" s="65">
        <f t="shared" si="19"/>
        <v>38353</v>
      </c>
      <c r="B46" s="66">
        <f>'Inputs-Summary'!$B$7</f>
        <v>3017157.2166295233</v>
      </c>
      <c r="C46" s="75"/>
      <c r="D46" s="67">
        <f t="shared" si="1"/>
        <v>3017157.2166295233</v>
      </c>
      <c r="E46" s="56">
        <f t="shared" si="2"/>
        <v>0</v>
      </c>
      <c r="F46" s="56">
        <f t="shared" ca="1" si="3"/>
        <v>0</v>
      </c>
      <c r="G46" s="68">
        <f>VLOOKUP($A46,[0]!Table,MATCH(G$4,[0]!Curves,0))</f>
        <v>4.101</v>
      </c>
      <c r="H46" s="69">
        <f t="shared" si="4"/>
        <v>4.101</v>
      </c>
      <c r="I46" s="68">
        <f>'Inputs-Summary'!$B$16</f>
        <v>1.85</v>
      </c>
      <c r="J46" s="68">
        <f>VLOOKUP($A46,[0]!Table,MATCH(J$4,[0]!Curves,0))</f>
        <v>0</v>
      </c>
      <c r="K46" s="69">
        <f t="shared" si="5"/>
        <v>0</v>
      </c>
      <c r="L46" s="87">
        <f t="shared" si="6"/>
        <v>0</v>
      </c>
      <c r="M46" s="68">
        <f>VLOOKUP($A46,[0]!Table,MATCH(M$4,[0]!Curves,0))</f>
        <v>0</v>
      </c>
      <c r="N46" s="69">
        <f t="shared" si="7"/>
        <v>0</v>
      </c>
      <c r="O46" s="87">
        <f t="shared" si="8"/>
        <v>0</v>
      </c>
      <c r="P46" s="60"/>
      <c r="Q46" s="87">
        <f t="shared" si="9"/>
        <v>4.101</v>
      </c>
      <c r="R46" s="87">
        <f t="shared" si="10"/>
        <v>4.101</v>
      </c>
      <c r="S46" s="87">
        <f t="shared" si="11"/>
        <v>1.85</v>
      </c>
      <c r="T46" s="70"/>
      <c r="U46" s="22">
        <f t="shared" si="12"/>
        <v>31</v>
      </c>
      <c r="V46" s="71">
        <f t="shared" si="13"/>
        <v>38353</v>
      </c>
      <c r="W46" s="22">
        <f t="shared" ca="1" si="14"/>
        <v>1289</v>
      </c>
      <c r="X46" s="68">
        <f>VLOOKUP($A46,[0]!Table,MATCH(X$4,[0]!Curves,0))</f>
        <v>5.0158224555407804E-2</v>
      </c>
      <c r="Y46" s="72">
        <f t="shared" ca="1" si="15"/>
        <v>0.83960004607727401</v>
      </c>
      <c r="Z46" s="22">
        <f t="shared" si="16"/>
        <v>0</v>
      </c>
      <c r="AA46" s="22">
        <f t="shared" si="17"/>
        <v>0</v>
      </c>
      <c r="AC46" s="62">
        <f t="shared" ca="1" si="18"/>
        <v>0</v>
      </c>
      <c r="AD46" s="73"/>
      <c r="AE46" s="74"/>
    </row>
    <row r="47" spans="1:31">
      <c r="A47" s="65">
        <f t="shared" si="19"/>
        <v>38384</v>
      </c>
      <c r="B47" s="66">
        <f>'Inputs-Summary'!$B$7</f>
        <v>3017157.2166295233</v>
      </c>
      <c r="C47" s="75"/>
      <c r="D47" s="67">
        <f t="shared" si="1"/>
        <v>3017157.2166295233</v>
      </c>
      <c r="E47" s="56">
        <f t="shared" si="2"/>
        <v>0</v>
      </c>
      <c r="F47" s="56">
        <f t="shared" ca="1" si="3"/>
        <v>0</v>
      </c>
      <c r="G47" s="68">
        <f>VLOOKUP($A47,[0]!Table,MATCH(G$4,[0]!Curves,0))</f>
        <v>3.9830000000000001</v>
      </c>
      <c r="H47" s="69">
        <f t="shared" si="4"/>
        <v>3.9830000000000001</v>
      </c>
      <c r="I47" s="68">
        <f>'Inputs-Summary'!$B$16</f>
        <v>1.85</v>
      </c>
      <c r="J47" s="68">
        <f>VLOOKUP($A47,[0]!Table,MATCH(J$4,[0]!Curves,0))</f>
        <v>0</v>
      </c>
      <c r="K47" s="69">
        <f t="shared" si="5"/>
        <v>0</v>
      </c>
      <c r="L47" s="87">
        <f t="shared" si="6"/>
        <v>0</v>
      </c>
      <c r="M47" s="68">
        <f>VLOOKUP($A47,[0]!Table,MATCH(M$4,[0]!Curves,0))</f>
        <v>0</v>
      </c>
      <c r="N47" s="69">
        <f t="shared" si="7"/>
        <v>0</v>
      </c>
      <c r="O47" s="87">
        <f t="shared" si="8"/>
        <v>0</v>
      </c>
      <c r="P47" s="60"/>
      <c r="Q47" s="87">
        <f t="shared" si="9"/>
        <v>3.9830000000000001</v>
      </c>
      <c r="R47" s="87">
        <f t="shared" si="10"/>
        <v>3.9830000000000001</v>
      </c>
      <c r="S47" s="87">
        <f t="shared" si="11"/>
        <v>1.85</v>
      </c>
      <c r="T47" s="70"/>
      <c r="U47" s="22">
        <f t="shared" si="12"/>
        <v>28</v>
      </c>
      <c r="V47" s="71">
        <f t="shared" si="13"/>
        <v>38384</v>
      </c>
      <c r="W47" s="22">
        <f t="shared" ca="1" si="14"/>
        <v>1320</v>
      </c>
      <c r="X47" s="68">
        <f>VLOOKUP($A47,[0]!Table,MATCH(X$4,[0]!Curves,0))</f>
        <v>5.0451578099733198E-2</v>
      </c>
      <c r="Y47" s="72">
        <f t="shared" ca="1" si="15"/>
        <v>0.83521309328626625</v>
      </c>
      <c r="Z47" s="22">
        <f t="shared" si="16"/>
        <v>0</v>
      </c>
      <c r="AA47" s="22">
        <f t="shared" si="17"/>
        <v>0</v>
      </c>
      <c r="AC47" s="62">
        <f t="shared" ca="1" si="18"/>
        <v>0</v>
      </c>
      <c r="AD47" s="73"/>
      <c r="AE47" s="74"/>
    </row>
    <row r="48" spans="1:31">
      <c r="A48" s="65">
        <f t="shared" si="19"/>
        <v>38412</v>
      </c>
      <c r="B48" s="66">
        <f>'Inputs-Summary'!$B$7</f>
        <v>3017157.2166295233</v>
      </c>
      <c r="C48" s="75"/>
      <c r="D48" s="67">
        <f t="shared" si="1"/>
        <v>3017157.2166295233</v>
      </c>
      <c r="E48" s="56">
        <f t="shared" si="2"/>
        <v>0</v>
      </c>
      <c r="F48" s="56">
        <f t="shared" ca="1" si="3"/>
        <v>0</v>
      </c>
      <c r="G48" s="68">
        <f>VLOOKUP($A48,[0]!Table,MATCH(G$4,[0]!Curves,0))</f>
        <v>3.85</v>
      </c>
      <c r="H48" s="69">
        <f t="shared" si="4"/>
        <v>3.85</v>
      </c>
      <c r="I48" s="68">
        <f>'Inputs-Summary'!$B$16</f>
        <v>1.85</v>
      </c>
      <c r="J48" s="68">
        <f>VLOOKUP($A48,[0]!Table,MATCH(J$4,[0]!Curves,0))</f>
        <v>0</v>
      </c>
      <c r="K48" s="69">
        <f t="shared" si="5"/>
        <v>0</v>
      </c>
      <c r="L48" s="87">
        <f t="shared" si="6"/>
        <v>0</v>
      </c>
      <c r="M48" s="68">
        <f>VLOOKUP($A48,[0]!Table,MATCH(M$4,[0]!Curves,0))</f>
        <v>0</v>
      </c>
      <c r="N48" s="69">
        <f t="shared" si="7"/>
        <v>0</v>
      </c>
      <c r="O48" s="87">
        <f t="shared" si="8"/>
        <v>0</v>
      </c>
      <c r="P48" s="60"/>
      <c r="Q48" s="87">
        <f t="shared" si="9"/>
        <v>3.85</v>
      </c>
      <c r="R48" s="87">
        <f t="shared" si="10"/>
        <v>3.85</v>
      </c>
      <c r="S48" s="87">
        <f t="shared" si="11"/>
        <v>1.85</v>
      </c>
      <c r="T48" s="70"/>
      <c r="U48" s="22">
        <f t="shared" si="12"/>
        <v>31</v>
      </c>
      <c r="V48" s="71">
        <f t="shared" si="13"/>
        <v>38412</v>
      </c>
      <c r="W48" s="22">
        <f t="shared" ca="1" si="14"/>
        <v>1348</v>
      </c>
      <c r="X48" s="68">
        <f>VLOOKUP($A48,[0]!Table,MATCH(X$4,[0]!Curves,0))</f>
        <v>5.0716542616072904E-2</v>
      </c>
      <c r="Y48" s="72">
        <f t="shared" ca="1" si="15"/>
        <v>0.83123579232447442</v>
      </c>
      <c r="Z48" s="22">
        <f t="shared" si="16"/>
        <v>0</v>
      </c>
      <c r="AA48" s="22">
        <f t="shared" si="17"/>
        <v>0</v>
      </c>
      <c r="AC48" s="62">
        <f t="shared" ca="1" si="18"/>
        <v>0</v>
      </c>
      <c r="AD48" s="73"/>
      <c r="AE48" s="74"/>
    </row>
    <row r="49" spans="1:31">
      <c r="A49" s="65">
        <f t="shared" si="19"/>
        <v>38443</v>
      </c>
      <c r="B49" s="66">
        <f>'Inputs-Summary'!$B$7</f>
        <v>3017157.2166295233</v>
      </c>
      <c r="C49" s="75"/>
      <c r="D49" s="67">
        <f t="shared" si="1"/>
        <v>3017157.2166295233</v>
      </c>
      <c r="E49" s="56">
        <f t="shared" si="2"/>
        <v>0</v>
      </c>
      <c r="F49" s="56">
        <f t="shared" ca="1" si="3"/>
        <v>0</v>
      </c>
      <c r="G49" s="68">
        <f>VLOOKUP($A49,[0]!Table,MATCH(G$4,[0]!Curves,0))</f>
        <v>3.6349999999999998</v>
      </c>
      <c r="H49" s="69">
        <f t="shared" si="4"/>
        <v>3.6349999999999998</v>
      </c>
      <c r="I49" s="68">
        <f>'Inputs-Summary'!$B$16</f>
        <v>1.85</v>
      </c>
      <c r="J49" s="68">
        <f>VLOOKUP($A49,[0]!Table,MATCH(J$4,[0]!Curves,0))</f>
        <v>0</v>
      </c>
      <c r="K49" s="69">
        <f t="shared" si="5"/>
        <v>0</v>
      </c>
      <c r="L49" s="87">
        <f t="shared" si="6"/>
        <v>0</v>
      </c>
      <c r="M49" s="68">
        <f>VLOOKUP($A49,[0]!Table,MATCH(M$4,[0]!Curves,0))</f>
        <v>0</v>
      </c>
      <c r="N49" s="69">
        <f t="shared" si="7"/>
        <v>0</v>
      </c>
      <c r="O49" s="87">
        <f t="shared" si="8"/>
        <v>0</v>
      </c>
      <c r="P49" s="60"/>
      <c r="Q49" s="87">
        <f t="shared" si="9"/>
        <v>3.6349999999999998</v>
      </c>
      <c r="R49" s="87">
        <f t="shared" si="10"/>
        <v>3.6349999999999998</v>
      </c>
      <c r="S49" s="87">
        <f t="shared" si="11"/>
        <v>1.85</v>
      </c>
      <c r="T49" s="70"/>
      <c r="U49" s="22">
        <f t="shared" si="12"/>
        <v>30</v>
      </c>
      <c r="V49" s="71">
        <f t="shared" si="13"/>
        <v>38443</v>
      </c>
      <c r="W49" s="22">
        <f t="shared" ca="1" si="14"/>
        <v>1379</v>
      </c>
      <c r="X49" s="68">
        <f>VLOOKUP($A49,[0]!Table,MATCH(X$4,[0]!Curves,0))</f>
        <v>5.1004606335363106E-2</v>
      </c>
      <c r="Y49" s="72">
        <f t="shared" ca="1" si="15"/>
        <v>0.82683245073637091</v>
      </c>
      <c r="Z49" s="22">
        <f t="shared" si="16"/>
        <v>0</v>
      </c>
      <c r="AA49" s="22">
        <f t="shared" si="17"/>
        <v>0</v>
      </c>
      <c r="AC49" s="62">
        <f t="shared" ca="1" si="18"/>
        <v>0</v>
      </c>
      <c r="AD49" s="73"/>
      <c r="AE49" s="74"/>
    </row>
    <row r="50" spans="1:31">
      <c r="A50" s="65">
        <f t="shared" si="19"/>
        <v>38473</v>
      </c>
      <c r="B50" s="66">
        <f>'Inputs-Summary'!$B$7</f>
        <v>3017157.2166295233</v>
      </c>
      <c r="C50" s="75"/>
      <c r="D50" s="67">
        <f t="shared" si="1"/>
        <v>3017157.2166295233</v>
      </c>
      <c r="E50" s="56">
        <f t="shared" si="2"/>
        <v>0</v>
      </c>
      <c r="F50" s="56">
        <f t="shared" ca="1" si="3"/>
        <v>0</v>
      </c>
      <c r="G50" s="68">
        <f>VLOOKUP($A50,[0]!Table,MATCH(G$4,[0]!Curves,0))</f>
        <v>3.625</v>
      </c>
      <c r="H50" s="69">
        <f t="shared" si="4"/>
        <v>3.625</v>
      </c>
      <c r="I50" s="68">
        <f>'Inputs-Summary'!$B$16</f>
        <v>1.85</v>
      </c>
      <c r="J50" s="68">
        <f>VLOOKUP($A50,[0]!Table,MATCH(J$4,[0]!Curves,0))</f>
        <v>0</v>
      </c>
      <c r="K50" s="69">
        <f t="shared" si="5"/>
        <v>0</v>
      </c>
      <c r="L50" s="87">
        <f t="shared" si="6"/>
        <v>0</v>
      </c>
      <c r="M50" s="68">
        <f>VLOOKUP($A50,[0]!Table,MATCH(M$4,[0]!Curves,0))</f>
        <v>0</v>
      </c>
      <c r="N50" s="69">
        <f t="shared" si="7"/>
        <v>0</v>
      </c>
      <c r="O50" s="87">
        <f t="shared" si="8"/>
        <v>0</v>
      </c>
      <c r="P50" s="60"/>
      <c r="Q50" s="87">
        <f t="shared" si="9"/>
        <v>3.625</v>
      </c>
      <c r="R50" s="87">
        <f t="shared" si="10"/>
        <v>3.625</v>
      </c>
      <c r="S50" s="87">
        <f t="shared" si="11"/>
        <v>1.85</v>
      </c>
      <c r="T50" s="70"/>
      <c r="U50" s="22">
        <f t="shared" si="12"/>
        <v>31</v>
      </c>
      <c r="V50" s="71">
        <f t="shared" si="13"/>
        <v>38473</v>
      </c>
      <c r="W50" s="22">
        <f t="shared" ca="1" si="14"/>
        <v>1409</v>
      </c>
      <c r="X50" s="68">
        <f>VLOOKUP($A50,[0]!Table,MATCH(X$4,[0]!Curves,0))</f>
        <v>5.12774100472662E-2</v>
      </c>
      <c r="Y50" s="72">
        <f t="shared" ca="1" si="15"/>
        <v>0.82257459807274547</v>
      </c>
      <c r="Z50" s="22">
        <f t="shared" si="16"/>
        <v>0</v>
      </c>
      <c r="AA50" s="22">
        <f t="shared" si="17"/>
        <v>0</v>
      </c>
      <c r="AC50" s="62">
        <f t="shared" ca="1" si="18"/>
        <v>0</v>
      </c>
      <c r="AD50" s="73"/>
      <c r="AE50" s="74"/>
    </row>
    <row r="51" spans="1:31">
      <c r="A51" s="65">
        <f t="shared" si="19"/>
        <v>38504</v>
      </c>
      <c r="B51" s="66">
        <f>'Inputs-Summary'!$B$7</f>
        <v>3017157.2166295233</v>
      </c>
      <c r="C51" s="75"/>
      <c r="D51" s="67">
        <f t="shared" si="1"/>
        <v>3017157.2166295233</v>
      </c>
      <c r="E51" s="56">
        <f t="shared" si="2"/>
        <v>0</v>
      </c>
      <c r="F51" s="56">
        <f t="shared" ca="1" si="3"/>
        <v>0</v>
      </c>
      <c r="G51" s="68">
        <f>VLOOKUP($A51,[0]!Table,MATCH(G$4,[0]!Curves,0))</f>
        <v>3.661</v>
      </c>
      <c r="H51" s="69">
        <f t="shared" si="4"/>
        <v>3.661</v>
      </c>
      <c r="I51" s="68">
        <f>'Inputs-Summary'!$B$16</f>
        <v>1.85</v>
      </c>
      <c r="J51" s="68">
        <f>VLOOKUP($A51,[0]!Table,MATCH(J$4,[0]!Curves,0))</f>
        <v>0</v>
      </c>
      <c r="K51" s="69">
        <f t="shared" si="5"/>
        <v>0</v>
      </c>
      <c r="L51" s="87">
        <f t="shared" si="6"/>
        <v>0</v>
      </c>
      <c r="M51" s="68">
        <f>VLOOKUP($A51,[0]!Table,MATCH(M$4,[0]!Curves,0))</f>
        <v>0</v>
      </c>
      <c r="N51" s="69">
        <f t="shared" si="7"/>
        <v>0</v>
      </c>
      <c r="O51" s="87">
        <f t="shared" si="8"/>
        <v>0</v>
      </c>
      <c r="P51" s="60"/>
      <c r="Q51" s="87">
        <f t="shared" si="9"/>
        <v>3.661</v>
      </c>
      <c r="R51" s="87">
        <f t="shared" si="10"/>
        <v>3.661</v>
      </c>
      <c r="S51" s="87">
        <f t="shared" si="11"/>
        <v>1.85</v>
      </c>
      <c r="T51" s="70"/>
      <c r="U51" s="22">
        <f t="shared" si="12"/>
        <v>30</v>
      </c>
      <c r="V51" s="71">
        <f t="shared" si="13"/>
        <v>38504</v>
      </c>
      <c r="W51" s="22">
        <f t="shared" ca="1" si="14"/>
        <v>1440</v>
      </c>
      <c r="X51" s="68">
        <f>VLOOKUP($A51,[0]!Table,MATCH(X$4,[0]!Curves,0))</f>
        <v>5.1559307242321002E-2</v>
      </c>
      <c r="Y51" s="72">
        <f t="shared" ca="1" si="15"/>
        <v>0.81816041123993033</v>
      </c>
      <c r="Z51" s="22">
        <f t="shared" si="16"/>
        <v>0</v>
      </c>
      <c r="AA51" s="22">
        <f t="shared" si="17"/>
        <v>0</v>
      </c>
      <c r="AC51" s="62">
        <f t="shared" ca="1" si="18"/>
        <v>0</v>
      </c>
      <c r="AD51" s="73"/>
      <c r="AE51" s="74"/>
    </row>
    <row r="52" spans="1:31">
      <c r="A52" s="65">
        <f t="shared" si="19"/>
        <v>38534</v>
      </c>
      <c r="B52" s="66">
        <f>'Inputs-Summary'!$B$7</f>
        <v>3017157.2166295233</v>
      </c>
      <c r="C52" s="75"/>
      <c r="D52" s="67">
        <f t="shared" si="1"/>
        <v>3017157.2166295233</v>
      </c>
      <c r="E52" s="56">
        <f t="shared" si="2"/>
        <v>0</v>
      </c>
      <c r="F52" s="56">
        <f t="shared" ca="1" si="3"/>
        <v>0</v>
      </c>
      <c r="G52" s="68">
        <f>VLOOKUP($A52,[0]!Table,MATCH(G$4,[0]!Curves,0))</f>
        <v>3.706</v>
      </c>
      <c r="H52" s="69">
        <f t="shared" si="4"/>
        <v>3.706</v>
      </c>
      <c r="I52" s="68">
        <f>'Inputs-Summary'!$B$16</f>
        <v>1.85</v>
      </c>
      <c r="J52" s="68">
        <f>VLOOKUP($A52,[0]!Table,MATCH(J$4,[0]!Curves,0))</f>
        <v>0</v>
      </c>
      <c r="K52" s="69">
        <f t="shared" si="5"/>
        <v>0</v>
      </c>
      <c r="L52" s="87">
        <f t="shared" si="6"/>
        <v>0</v>
      </c>
      <c r="M52" s="68">
        <f>VLOOKUP($A52,[0]!Table,MATCH(M$4,[0]!Curves,0))</f>
        <v>0</v>
      </c>
      <c r="N52" s="69">
        <f t="shared" si="7"/>
        <v>0</v>
      </c>
      <c r="O52" s="87">
        <f t="shared" si="8"/>
        <v>0</v>
      </c>
      <c r="P52" s="60"/>
      <c r="Q52" s="87">
        <f t="shared" si="9"/>
        <v>3.706</v>
      </c>
      <c r="R52" s="87">
        <f t="shared" si="10"/>
        <v>3.706</v>
      </c>
      <c r="S52" s="87">
        <f t="shared" si="11"/>
        <v>1.85</v>
      </c>
      <c r="T52" s="70"/>
      <c r="U52" s="22">
        <f t="shared" si="12"/>
        <v>31</v>
      </c>
      <c r="V52" s="71">
        <f t="shared" si="13"/>
        <v>38534</v>
      </c>
      <c r="W52" s="22">
        <f t="shared" ca="1" si="14"/>
        <v>1470</v>
      </c>
      <c r="X52" s="68">
        <f>VLOOKUP($A52,[0]!Table,MATCH(X$4,[0]!Curves,0))</f>
        <v>5.1869746956988205E-2</v>
      </c>
      <c r="Y52" s="72">
        <f t="shared" ca="1" si="15"/>
        <v>0.81375498400478918</v>
      </c>
      <c r="Z52" s="22">
        <f t="shared" si="16"/>
        <v>0</v>
      </c>
      <c r="AA52" s="22">
        <f t="shared" si="17"/>
        <v>0</v>
      </c>
      <c r="AC52" s="62">
        <f t="shared" ca="1" si="18"/>
        <v>0</v>
      </c>
      <c r="AD52" s="73"/>
      <c r="AE52" s="74"/>
    </row>
    <row r="53" spans="1:31">
      <c r="A53" s="65">
        <f t="shared" si="19"/>
        <v>38565</v>
      </c>
      <c r="B53" s="66">
        <f>'Inputs-Summary'!$B$7</f>
        <v>3017157.2166295233</v>
      </c>
      <c r="C53" s="75"/>
      <c r="D53" s="67">
        <f t="shared" si="1"/>
        <v>3017157.2166295233</v>
      </c>
      <c r="E53" s="56">
        <f t="shared" si="2"/>
        <v>0</v>
      </c>
      <c r="F53" s="56">
        <f t="shared" ca="1" si="3"/>
        <v>0</v>
      </c>
      <c r="G53" s="68">
        <f>VLOOKUP($A53,[0]!Table,MATCH(G$4,[0]!Curves,0))</f>
        <v>3.754</v>
      </c>
      <c r="H53" s="69">
        <f t="shared" si="4"/>
        <v>3.754</v>
      </c>
      <c r="I53" s="68">
        <f>'Inputs-Summary'!$B$16</f>
        <v>1.85</v>
      </c>
      <c r="J53" s="68">
        <f>VLOOKUP($A53,[0]!Table,MATCH(J$4,[0]!Curves,0))</f>
        <v>0</v>
      </c>
      <c r="K53" s="69">
        <f t="shared" si="5"/>
        <v>0</v>
      </c>
      <c r="L53" s="87">
        <f t="shared" si="6"/>
        <v>0</v>
      </c>
      <c r="M53" s="68">
        <f>VLOOKUP($A53,[0]!Table,MATCH(M$4,[0]!Curves,0))</f>
        <v>0</v>
      </c>
      <c r="N53" s="69">
        <f t="shared" si="7"/>
        <v>0</v>
      </c>
      <c r="O53" s="87">
        <f t="shared" si="8"/>
        <v>0</v>
      </c>
      <c r="P53" s="60"/>
      <c r="Q53" s="87">
        <f t="shared" si="9"/>
        <v>3.754</v>
      </c>
      <c r="R53" s="87">
        <f t="shared" si="10"/>
        <v>3.754</v>
      </c>
      <c r="S53" s="87">
        <f t="shared" si="11"/>
        <v>1.85</v>
      </c>
      <c r="T53" s="70"/>
      <c r="U53" s="22">
        <f t="shared" si="12"/>
        <v>31</v>
      </c>
      <c r="V53" s="71">
        <f t="shared" si="13"/>
        <v>38565</v>
      </c>
      <c r="W53" s="22">
        <f t="shared" ca="1" si="14"/>
        <v>1501</v>
      </c>
      <c r="X53" s="68">
        <f>VLOOKUP($A53,[0]!Table,MATCH(X$4,[0]!Curves,0))</f>
        <v>5.2229425184592101E-2</v>
      </c>
      <c r="Y53" s="72">
        <f t="shared" ca="1" si="15"/>
        <v>0.80905950309694319</v>
      </c>
      <c r="Z53" s="22">
        <f t="shared" si="16"/>
        <v>0</v>
      </c>
      <c r="AA53" s="22">
        <f t="shared" si="17"/>
        <v>0</v>
      </c>
      <c r="AC53" s="62">
        <f t="shared" ca="1" si="18"/>
        <v>0</v>
      </c>
      <c r="AD53" s="73"/>
      <c r="AE53" s="74"/>
    </row>
    <row r="54" spans="1:31">
      <c r="A54" s="65">
        <f t="shared" si="19"/>
        <v>38596</v>
      </c>
      <c r="B54" s="66">
        <f>'Inputs-Summary'!$B$7</f>
        <v>3017157.2166295233</v>
      </c>
      <c r="C54" s="75"/>
      <c r="D54" s="67">
        <f t="shared" si="1"/>
        <v>3017157.2166295233</v>
      </c>
      <c r="E54" s="56">
        <f t="shared" si="2"/>
        <v>0</v>
      </c>
      <c r="F54" s="56">
        <f t="shared" ca="1" si="3"/>
        <v>0</v>
      </c>
      <c r="G54" s="68">
        <f>VLOOKUP($A54,[0]!Table,MATCH(G$4,[0]!Curves,0))</f>
        <v>3.7680000000000002</v>
      </c>
      <c r="H54" s="69">
        <f t="shared" si="4"/>
        <v>3.7680000000000002</v>
      </c>
      <c r="I54" s="68">
        <f>'Inputs-Summary'!$B$16</f>
        <v>1.85</v>
      </c>
      <c r="J54" s="68">
        <f>VLOOKUP($A54,[0]!Table,MATCH(J$4,[0]!Curves,0))</f>
        <v>0</v>
      </c>
      <c r="K54" s="69">
        <f t="shared" si="5"/>
        <v>0</v>
      </c>
      <c r="L54" s="87">
        <f t="shared" si="6"/>
        <v>0</v>
      </c>
      <c r="M54" s="68">
        <f>VLOOKUP($A54,[0]!Table,MATCH(M$4,[0]!Curves,0))</f>
        <v>0</v>
      </c>
      <c r="N54" s="69">
        <f t="shared" si="7"/>
        <v>0</v>
      </c>
      <c r="O54" s="87">
        <f t="shared" si="8"/>
        <v>0</v>
      </c>
      <c r="P54" s="60"/>
      <c r="Q54" s="87">
        <f t="shared" si="9"/>
        <v>3.7680000000000002</v>
      </c>
      <c r="R54" s="87">
        <f t="shared" si="10"/>
        <v>3.7680000000000002</v>
      </c>
      <c r="S54" s="87">
        <f t="shared" si="11"/>
        <v>1.85</v>
      </c>
      <c r="T54" s="70"/>
      <c r="U54" s="22">
        <f t="shared" si="12"/>
        <v>30</v>
      </c>
      <c r="V54" s="71">
        <f t="shared" si="13"/>
        <v>38596</v>
      </c>
      <c r="W54" s="22">
        <f t="shared" ca="1" si="14"/>
        <v>1532</v>
      </c>
      <c r="X54" s="68">
        <f>VLOOKUP($A54,[0]!Table,MATCH(X$4,[0]!Curves,0))</f>
        <v>5.2589103455342297E-2</v>
      </c>
      <c r="Y54" s="72">
        <f t="shared" ca="1" si="15"/>
        <v>0.80434345855089917</v>
      </c>
      <c r="Z54" s="22">
        <f t="shared" si="16"/>
        <v>0</v>
      </c>
      <c r="AA54" s="22">
        <f t="shared" si="17"/>
        <v>0</v>
      </c>
      <c r="AC54" s="62">
        <f t="shared" ca="1" si="18"/>
        <v>0</v>
      </c>
      <c r="AD54" s="73"/>
      <c r="AE54" s="74"/>
    </row>
    <row r="55" spans="1:31">
      <c r="A55" s="65">
        <f t="shared" si="19"/>
        <v>38626</v>
      </c>
      <c r="B55" s="66">
        <f>'Inputs-Summary'!$B$7</f>
        <v>3017157.2166295233</v>
      </c>
      <c r="C55" s="75"/>
      <c r="D55" s="67">
        <f t="shared" si="1"/>
        <v>3017157.2166295233</v>
      </c>
      <c r="E55" s="56">
        <f t="shared" si="2"/>
        <v>0</v>
      </c>
      <c r="F55" s="56">
        <f t="shared" ca="1" si="3"/>
        <v>0</v>
      </c>
      <c r="G55" s="68">
        <f>VLOOKUP($A55,[0]!Table,MATCH(G$4,[0]!Curves,0))</f>
        <v>3.7960000000000003</v>
      </c>
      <c r="H55" s="69">
        <f t="shared" si="4"/>
        <v>3.7960000000000003</v>
      </c>
      <c r="I55" s="68">
        <f>'Inputs-Summary'!$B$16</f>
        <v>1.85</v>
      </c>
      <c r="J55" s="68">
        <f>VLOOKUP($A55,[0]!Table,MATCH(J$4,[0]!Curves,0))</f>
        <v>0</v>
      </c>
      <c r="K55" s="69">
        <f t="shared" si="5"/>
        <v>0</v>
      </c>
      <c r="L55" s="87">
        <f t="shared" si="6"/>
        <v>0</v>
      </c>
      <c r="M55" s="68">
        <f>VLOOKUP($A55,[0]!Table,MATCH(M$4,[0]!Curves,0))</f>
        <v>0</v>
      </c>
      <c r="N55" s="69">
        <f t="shared" si="7"/>
        <v>0</v>
      </c>
      <c r="O55" s="87">
        <f t="shared" si="8"/>
        <v>0</v>
      </c>
      <c r="P55" s="60"/>
      <c r="Q55" s="87">
        <f t="shared" si="9"/>
        <v>3.7960000000000003</v>
      </c>
      <c r="R55" s="87">
        <f t="shared" si="10"/>
        <v>3.7960000000000003</v>
      </c>
      <c r="S55" s="87">
        <f t="shared" si="11"/>
        <v>1.85</v>
      </c>
      <c r="T55" s="70"/>
      <c r="U55" s="22">
        <f t="shared" si="12"/>
        <v>31</v>
      </c>
      <c r="V55" s="71">
        <f t="shared" si="13"/>
        <v>38626</v>
      </c>
      <c r="W55" s="22">
        <f t="shared" ca="1" si="14"/>
        <v>1562</v>
      </c>
      <c r="X55" s="68">
        <f>VLOOKUP($A55,[0]!Table,MATCH(X$4,[0]!Curves,0))</f>
        <v>5.2937179242304601E-2</v>
      </c>
      <c r="Y55" s="72">
        <f t="shared" ca="1" si="15"/>
        <v>0.79976061457478698</v>
      </c>
      <c r="Z55" s="22">
        <f t="shared" si="16"/>
        <v>0</v>
      </c>
      <c r="AA55" s="22">
        <f t="shared" si="17"/>
        <v>0</v>
      </c>
      <c r="AC55" s="62">
        <f t="shared" ca="1" si="18"/>
        <v>0</v>
      </c>
      <c r="AD55" s="73"/>
      <c r="AE55" s="74"/>
    </row>
    <row r="56" spans="1:31">
      <c r="A56" s="65">
        <f t="shared" si="19"/>
        <v>38657</v>
      </c>
      <c r="B56" s="66">
        <f>'Inputs-Summary'!$B$7</f>
        <v>3017157.2166295233</v>
      </c>
      <c r="C56" s="75"/>
      <c r="D56" s="67">
        <f t="shared" si="1"/>
        <v>3017157.2166295233</v>
      </c>
      <c r="E56" s="56">
        <f t="shared" si="2"/>
        <v>0</v>
      </c>
      <c r="F56" s="56">
        <f t="shared" ca="1" si="3"/>
        <v>0</v>
      </c>
      <c r="G56" s="68">
        <f>VLOOKUP($A56,[0]!Table,MATCH(G$4,[0]!Curves,0))</f>
        <v>3.931</v>
      </c>
      <c r="H56" s="69">
        <f t="shared" si="4"/>
        <v>3.931</v>
      </c>
      <c r="I56" s="68">
        <f>'Inputs-Summary'!$B$16</f>
        <v>1.85</v>
      </c>
      <c r="J56" s="68">
        <f>VLOOKUP($A56,[0]!Table,MATCH(J$4,[0]!Curves,0))</f>
        <v>0</v>
      </c>
      <c r="K56" s="69">
        <f t="shared" si="5"/>
        <v>0</v>
      </c>
      <c r="L56" s="87">
        <f t="shared" si="6"/>
        <v>0</v>
      </c>
      <c r="M56" s="68">
        <f>VLOOKUP($A56,[0]!Table,MATCH(M$4,[0]!Curves,0))</f>
        <v>0</v>
      </c>
      <c r="N56" s="69">
        <f t="shared" si="7"/>
        <v>0</v>
      </c>
      <c r="O56" s="87">
        <f t="shared" si="8"/>
        <v>0</v>
      </c>
      <c r="P56" s="60"/>
      <c r="Q56" s="87">
        <f t="shared" si="9"/>
        <v>3.931</v>
      </c>
      <c r="R56" s="87">
        <f t="shared" si="10"/>
        <v>3.931</v>
      </c>
      <c r="S56" s="87">
        <f t="shared" si="11"/>
        <v>1.85</v>
      </c>
      <c r="T56" s="70"/>
      <c r="U56" s="22">
        <f t="shared" si="12"/>
        <v>30</v>
      </c>
      <c r="V56" s="71">
        <f t="shared" si="13"/>
        <v>38657</v>
      </c>
      <c r="W56" s="22">
        <f t="shared" ca="1" si="14"/>
        <v>1593</v>
      </c>
      <c r="X56" s="68">
        <f>VLOOKUP($A56,[0]!Table,MATCH(X$4,[0]!Curves,0))</f>
        <v>5.3296857597935801E-2</v>
      </c>
      <c r="Y56" s="72">
        <f t="shared" ca="1" si="15"/>
        <v>0.79500611859168302</v>
      </c>
      <c r="Z56" s="22">
        <f t="shared" si="16"/>
        <v>0</v>
      </c>
      <c r="AA56" s="22">
        <f t="shared" si="17"/>
        <v>0</v>
      </c>
      <c r="AC56" s="62">
        <f t="shared" ca="1" si="18"/>
        <v>0</v>
      </c>
      <c r="AD56" s="73"/>
      <c r="AE56" s="74"/>
    </row>
    <row r="57" spans="1:31">
      <c r="A57" s="65">
        <f t="shared" si="19"/>
        <v>38687</v>
      </c>
      <c r="B57" s="66">
        <f>'Inputs-Summary'!$B$7</f>
        <v>3017157.2166295233</v>
      </c>
      <c r="C57" s="75"/>
      <c r="D57" s="67">
        <f t="shared" si="1"/>
        <v>3017157.2166295233</v>
      </c>
      <c r="E57" s="56">
        <f t="shared" si="2"/>
        <v>0</v>
      </c>
      <c r="F57" s="56">
        <f t="shared" ca="1" si="3"/>
        <v>0</v>
      </c>
      <c r="G57" s="68">
        <f>VLOOKUP($A57,[0]!Table,MATCH(G$4,[0]!Curves,0))</f>
        <v>4.0659999999999998</v>
      </c>
      <c r="H57" s="69">
        <f t="shared" si="4"/>
        <v>4.0659999999999998</v>
      </c>
      <c r="I57" s="68">
        <f>'Inputs-Summary'!$B$16</f>
        <v>1.85</v>
      </c>
      <c r="J57" s="68">
        <f>VLOOKUP($A57,[0]!Table,MATCH(J$4,[0]!Curves,0))</f>
        <v>0</v>
      </c>
      <c r="K57" s="69">
        <f t="shared" si="5"/>
        <v>0</v>
      </c>
      <c r="L57" s="87">
        <f t="shared" si="6"/>
        <v>0</v>
      </c>
      <c r="M57" s="68">
        <f>VLOOKUP($A57,[0]!Table,MATCH(M$4,[0]!Curves,0))</f>
        <v>0</v>
      </c>
      <c r="N57" s="69">
        <f t="shared" si="7"/>
        <v>0</v>
      </c>
      <c r="O57" s="87">
        <f t="shared" si="8"/>
        <v>0</v>
      </c>
      <c r="P57" s="60"/>
      <c r="Q57" s="87">
        <f t="shared" si="9"/>
        <v>4.0659999999999998</v>
      </c>
      <c r="R57" s="87">
        <f t="shared" si="10"/>
        <v>4.0659999999999998</v>
      </c>
      <c r="S57" s="87">
        <f t="shared" si="11"/>
        <v>1.85</v>
      </c>
      <c r="T57" s="70"/>
      <c r="U57" s="22">
        <f t="shared" si="12"/>
        <v>31</v>
      </c>
      <c r="V57" s="71">
        <f t="shared" si="13"/>
        <v>38687</v>
      </c>
      <c r="W57" s="22">
        <f t="shared" ca="1" si="14"/>
        <v>1623</v>
      </c>
      <c r="X57" s="68">
        <f>VLOOKUP($A57,[0]!Table,MATCH(X$4,[0]!Curves,0))</f>
        <v>5.3644933467026604E-2</v>
      </c>
      <c r="Y57" s="72">
        <f t="shared" ca="1" si="15"/>
        <v>0.7903873531325345</v>
      </c>
      <c r="Z57" s="22">
        <f t="shared" si="16"/>
        <v>0</v>
      </c>
      <c r="AA57" s="22">
        <f t="shared" si="17"/>
        <v>0</v>
      </c>
      <c r="AC57" s="62">
        <f t="shared" ca="1" si="18"/>
        <v>0</v>
      </c>
      <c r="AD57" s="73"/>
      <c r="AE57" s="74"/>
    </row>
    <row r="58" spans="1:31">
      <c r="A58" s="65">
        <f t="shared" si="19"/>
        <v>38718</v>
      </c>
      <c r="B58" s="66">
        <f>'Inputs-Summary'!$B$7</f>
        <v>3017157.2166295233</v>
      </c>
      <c r="C58" s="75"/>
      <c r="D58" s="67">
        <f t="shared" si="1"/>
        <v>3017157.2166295233</v>
      </c>
      <c r="E58" s="56">
        <f t="shared" si="2"/>
        <v>0</v>
      </c>
      <c r="F58" s="56">
        <f t="shared" ca="1" si="3"/>
        <v>0</v>
      </c>
      <c r="G58" s="68">
        <f>VLOOKUP($A58,[0]!Table,MATCH(G$4,[0]!Curves,0))</f>
        <v>4.1360000000000001</v>
      </c>
      <c r="H58" s="69">
        <f t="shared" si="4"/>
        <v>4.1360000000000001</v>
      </c>
      <c r="I58" s="68">
        <f>'Inputs-Summary'!$B$16</f>
        <v>1.85</v>
      </c>
      <c r="J58" s="68">
        <f>VLOOKUP($A58,[0]!Table,MATCH(J$4,[0]!Curves,0))</f>
        <v>0</v>
      </c>
      <c r="K58" s="69">
        <f t="shared" si="5"/>
        <v>0</v>
      </c>
      <c r="L58" s="87">
        <f t="shared" si="6"/>
        <v>0</v>
      </c>
      <c r="M58" s="68">
        <f>VLOOKUP($A58,[0]!Table,MATCH(M$4,[0]!Curves,0))</f>
        <v>0</v>
      </c>
      <c r="N58" s="69">
        <f t="shared" si="7"/>
        <v>0</v>
      </c>
      <c r="O58" s="87">
        <f t="shared" si="8"/>
        <v>0</v>
      </c>
      <c r="P58" s="60"/>
      <c r="Q58" s="87">
        <f t="shared" si="9"/>
        <v>4.1360000000000001</v>
      </c>
      <c r="R58" s="87">
        <f t="shared" si="10"/>
        <v>4.1360000000000001</v>
      </c>
      <c r="S58" s="87">
        <f t="shared" si="11"/>
        <v>1.85</v>
      </c>
      <c r="T58" s="70"/>
      <c r="U58" s="22">
        <f t="shared" si="12"/>
        <v>31</v>
      </c>
      <c r="V58" s="71">
        <f t="shared" si="13"/>
        <v>38718</v>
      </c>
      <c r="W58" s="22">
        <f t="shared" ca="1" si="14"/>
        <v>1654</v>
      </c>
      <c r="X58" s="68">
        <f>VLOOKUP($A58,[0]!Table,MATCH(X$4,[0]!Curves,0))</f>
        <v>5.4004611907508999E-2</v>
      </c>
      <c r="Y58" s="72">
        <f t="shared" ca="1" si="15"/>
        <v>0.78559706898232717</v>
      </c>
      <c r="Z58" s="22">
        <f t="shared" si="16"/>
        <v>0</v>
      </c>
      <c r="AA58" s="22">
        <f t="shared" si="17"/>
        <v>0</v>
      </c>
      <c r="AC58" s="62">
        <f t="shared" ca="1" si="18"/>
        <v>0</v>
      </c>
      <c r="AD58" s="73"/>
      <c r="AE58" s="74"/>
    </row>
    <row r="59" spans="1:31">
      <c r="A59" s="65">
        <f t="shared" si="19"/>
        <v>38749</v>
      </c>
      <c r="B59" s="66">
        <f>'Inputs-Summary'!$B$7</f>
        <v>3017157.2166295233</v>
      </c>
      <c r="C59" s="75"/>
      <c r="D59" s="67">
        <f t="shared" si="1"/>
        <v>3017157.2166295233</v>
      </c>
      <c r="E59" s="56">
        <f t="shared" si="2"/>
        <v>0</v>
      </c>
      <c r="F59" s="56">
        <f t="shared" ca="1" si="3"/>
        <v>0</v>
      </c>
      <c r="G59" s="68">
        <f>VLOOKUP($A59,[0]!Table,MATCH(G$4,[0]!Curves,0))</f>
        <v>4.0179999999999998</v>
      </c>
      <c r="H59" s="69">
        <f t="shared" si="4"/>
        <v>4.0179999999999998</v>
      </c>
      <c r="I59" s="68">
        <f>'Inputs-Summary'!$B$16</f>
        <v>1.85</v>
      </c>
      <c r="J59" s="68">
        <f>VLOOKUP($A59,[0]!Table,MATCH(J$4,[0]!Curves,0))</f>
        <v>0</v>
      </c>
      <c r="K59" s="69">
        <f t="shared" si="5"/>
        <v>0</v>
      </c>
      <c r="L59" s="87">
        <f t="shared" si="6"/>
        <v>0</v>
      </c>
      <c r="M59" s="68">
        <f>VLOOKUP($A59,[0]!Table,MATCH(M$4,[0]!Curves,0))</f>
        <v>0</v>
      </c>
      <c r="N59" s="69">
        <f t="shared" si="7"/>
        <v>0</v>
      </c>
      <c r="O59" s="87">
        <f t="shared" si="8"/>
        <v>0</v>
      </c>
      <c r="P59" s="60"/>
      <c r="Q59" s="87">
        <f t="shared" si="9"/>
        <v>4.0179999999999998</v>
      </c>
      <c r="R59" s="87">
        <f t="shared" si="10"/>
        <v>4.0179999999999998</v>
      </c>
      <c r="S59" s="87">
        <f t="shared" si="11"/>
        <v>1.85</v>
      </c>
      <c r="T59" s="70"/>
      <c r="U59" s="22">
        <f t="shared" si="12"/>
        <v>28</v>
      </c>
      <c r="V59" s="71">
        <f t="shared" si="13"/>
        <v>38749</v>
      </c>
      <c r="W59" s="22">
        <f t="shared" ca="1" si="14"/>
        <v>1685</v>
      </c>
      <c r="X59" s="68">
        <f>VLOOKUP($A59,[0]!Table,MATCH(X$4,[0]!Curves,0))</f>
        <v>5.4364290391101001E-2</v>
      </c>
      <c r="Y59" s="72">
        <f t="shared" ca="1" si="15"/>
        <v>0.78078961537573932</v>
      </c>
      <c r="Z59" s="22">
        <f t="shared" si="16"/>
        <v>0</v>
      </c>
      <c r="AA59" s="22">
        <f t="shared" si="17"/>
        <v>0</v>
      </c>
      <c r="AC59" s="62">
        <f t="shared" ca="1" si="18"/>
        <v>0</v>
      </c>
      <c r="AD59" s="73"/>
      <c r="AE59" s="74"/>
    </row>
    <row r="60" spans="1:31">
      <c r="A60" s="65">
        <f t="shared" si="19"/>
        <v>38777</v>
      </c>
      <c r="B60" s="66">
        <f>'Inputs-Summary'!$B$7</f>
        <v>3017157.2166295233</v>
      </c>
      <c r="C60" s="75"/>
      <c r="D60" s="67">
        <f t="shared" si="1"/>
        <v>3017157.2166295233</v>
      </c>
      <c r="E60" s="56">
        <f t="shared" si="2"/>
        <v>0</v>
      </c>
      <c r="F60" s="56">
        <f t="shared" ca="1" si="3"/>
        <v>0</v>
      </c>
      <c r="G60" s="68">
        <f>VLOOKUP($A60,[0]!Table,MATCH(G$4,[0]!Curves,0))</f>
        <v>3.8849999999999998</v>
      </c>
      <c r="H60" s="69">
        <f t="shared" si="4"/>
        <v>3.8849999999999998</v>
      </c>
      <c r="I60" s="68">
        <f>'Inputs-Summary'!$B$16</f>
        <v>1.85</v>
      </c>
      <c r="J60" s="68">
        <f>VLOOKUP($A60,[0]!Table,MATCH(J$4,[0]!Curves,0))</f>
        <v>0</v>
      </c>
      <c r="K60" s="69">
        <f t="shared" si="5"/>
        <v>0</v>
      </c>
      <c r="L60" s="87">
        <f t="shared" si="6"/>
        <v>0</v>
      </c>
      <c r="M60" s="68">
        <f>VLOOKUP($A60,[0]!Table,MATCH(M$4,[0]!Curves,0))</f>
        <v>0</v>
      </c>
      <c r="N60" s="69">
        <f t="shared" si="7"/>
        <v>0</v>
      </c>
      <c r="O60" s="87">
        <f t="shared" si="8"/>
        <v>0</v>
      </c>
      <c r="P60" s="60"/>
      <c r="Q60" s="87">
        <f t="shared" si="9"/>
        <v>3.8849999999999998</v>
      </c>
      <c r="R60" s="87">
        <f t="shared" si="10"/>
        <v>3.8849999999999998</v>
      </c>
      <c r="S60" s="87">
        <f t="shared" si="11"/>
        <v>1.85</v>
      </c>
      <c r="T60" s="70"/>
      <c r="U60" s="22">
        <f t="shared" si="12"/>
        <v>31</v>
      </c>
      <c r="V60" s="71">
        <f t="shared" si="13"/>
        <v>38777</v>
      </c>
      <c r="W60" s="22">
        <f t="shared" ca="1" si="14"/>
        <v>1713</v>
      </c>
      <c r="X60" s="68">
        <f>VLOOKUP($A60,[0]!Table,MATCH(X$4,[0]!Curves,0))</f>
        <v>5.4689161316554498E-2</v>
      </c>
      <c r="Y60" s="72">
        <f t="shared" ca="1" si="15"/>
        <v>0.77643321090253314</v>
      </c>
      <c r="Z60" s="22">
        <f t="shared" si="16"/>
        <v>0</v>
      </c>
      <c r="AA60" s="22">
        <f t="shared" si="17"/>
        <v>0</v>
      </c>
      <c r="AC60" s="62">
        <f t="shared" ca="1" si="18"/>
        <v>0</v>
      </c>
      <c r="AD60" s="73"/>
      <c r="AE60" s="74"/>
    </row>
    <row r="61" spans="1:31">
      <c r="A61" s="65">
        <f t="shared" si="19"/>
        <v>38808</v>
      </c>
      <c r="B61" s="66">
        <f>'Inputs-Summary'!$B$7</f>
        <v>3017157.2166295233</v>
      </c>
      <c r="C61" s="75"/>
      <c r="D61" s="67">
        <f t="shared" si="1"/>
        <v>3017157.2166295233</v>
      </c>
      <c r="E61" s="56">
        <f t="shared" si="2"/>
        <v>0</v>
      </c>
      <c r="F61" s="56">
        <f t="shared" ca="1" si="3"/>
        <v>0</v>
      </c>
      <c r="G61" s="68">
        <f>VLOOKUP($A61,[0]!Table,MATCH(G$4,[0]!Curves,0))</f>
        <v>3.67</v>
      </c>
      <c r="H61" s="69">
        <f t="shared" si="4"/>
        <v>3.67</v>
      </c>
      <c r="I61" s="68">
        <f>'Inputs-Summary'!$B$16</f>
        <v>1.85</v>
      </c>
      <c r="J61" s="68">
        <f>VLOOKUP($A61,[0]!Table,MATCH(J$4,[0]!Curves,0))</f>
        <v>0</v>
      </c>
      <c r="K61" s="69">
        <f t="shared" si="5"/>
        <v>0</v>
      </c>
      <c r="L61" s="87">
        <f t="shared" si="6"/>
        <v>0</v>
      </c>
      <c r="M61" s="68">
        <f>VLOOKUP($A61,[0]!Table,MATCH(M$4,[0]!Curves,0))</f>
        <v>0</v>
      </c>
      <c r="N61" s="69">
        <f t="shared" si="7"/>
        <v>0</v>
      </c>
      <c r="O61" s="87">
        <f t="shared" si="8"/>
        <v>0</v>
      </c>
      <c r="P61" s="60"/>
      <c r="Q61" s="87">
        <f t="shared" si="9"/>
        <v>3.67</v>
      </c>
      <c r="R61" s="87">
        <f t="shared" si="10"/>
        <v>3.67</v>
      </c>
      <c r="S61" s="87">
        <f t="shared" si="11"/>
        <v>1.85</v>
      </c>
      <c r="T61" s="70"/>
      <c r="U61" s="22">
        <f t="shared" si="12"/>
        <v>30</v>
      </c>
      <c r="V61" s="71">
        <f t="shared" si="13"/>
        <v>38808</v>
      </c>
      <c r="W61" s="22">
        <f t="shared" ca="1" si="14"/>
        <v>1744</v>
      </c>
      <c r="X61" s="68">
        <f>VLOOKUP($A61,[0]!Table,MATCH(X$4,[0]!Curves,0))</f>
        <v>5.5048839882174197E-2</v>
      </c>
      <c r="Y61" s="72">
        <f t="shared" ca="1" si="15"/>
        <v>0.77159496914553138</v>
      </c>
      <c r="Z61" s="22">
        <f t="shared" si="16"/>
        <v>0</v>
      </c>
      <c r="AA61" s="22">
        <f t="shared" si="17"/>
        <v>0</v>
      </c>
      <c r="AC61" s="62">
        <f t="shared" ca="1" si="18"/>
        <v>0</v>
      </c>
      <c r="AD61" s="73"/>
      <c r="AE61" s="74"/>
    </row>
    <row r="62" spans="1:31">
      <c r="A62" s="65">
        <f t="shared" si="19"/>
        <v>38838</v>
      </c>
      <c r="B62" s="66">
        <f>'Inputs-Summary'!$B$7</f>
        <v>3017157.2166295233</v>
      </c>
      <c r="C62" s="75"/>
      <c r="D62" s="67">
        <f t="shared" si="1"/>
        <v>3017157.2166295233</v>
      </c>
      <c r="E62" s="56">
        <f t="shared" si="2"/>
        <v>0</v>
      </c>
      <c r="F62" s="56">
        <f t="shared" ca="1" si="3"/>
        <v>0</v>
      </c>
      <c r="G62" s="68">
        <f>VLOOKUP($A62,[0]!Table,MATCH(G$4,[0]!Curves,0))</f>
        <v>3.66</v>
      </c>
      <c r="H62" s="69">
        <f t="shared" si="4"/>
        <v>3.66</v>
      </c>
      <c r="I62" s="68">
        <f>'Inputs-Summary'!$B$16</f>
        <v>1.85</v>
      </c>
      <c r="J62" s="68">
        <f>VLOOKUP($A62,[0]!Table,MATCH(J$4,[0]!Curves,0))</f>
        <v>0</v>
      </c>
      <c r="K62" s="69">
        <f t="shared" si="5"/>
        <v>0</v>
      </c>
      <c r="L62" s="87">
        <f t="shared" si="6"/>
        <v>0</v>
      </c>
      <c r="M62" s="68">
        <f>VLOOKUP($A62,[0]!Table,MATCH(M$4,[0]!Curves,0))</f>
        <v>0</v>
      </c>
      <c r="N62" s="69">
        <f t="shared" si="7"/>
        <v>0</v>
      </c>
      <c r="O62" s="87">
        <f t="shared" si="8"/>
        <v>0</v>
      </c>
      <c r="P62" s="60"/>
      <c r="Q62" s="87">
        <f t="shared" si="9"/>
        <v>3.66</v>
      </c>
      <c r="R62" s="87">
        <f t="shared" si="10"/>
        <v>3.66</v>
      </c>
      <c r="S62" s="87">
        <f t="shared" si="11"/>
        <v>1.85</v>
      </c>
      <c r="T62" s="70"/>
      <c r="U62" s="22">
        <f t="shared" si="12"/>
        <v>31</v>
      </c>
      <c r="V62" s="71">
        <f t="shared" si="13"/>
        <v>38838</v>
      </c>
      <c r="W62" s="22">
        <f t="shared" ca="1" si="14"/>
        <v>1774</v>
      </c>
      <c r="X62" s="68">
        <f>VLOOKUP($A62,[0]!Table,MATCH(X$4,[0]!Curves,0))</f>
        <v>5.5396915954444299E-2</v>
      </c>
      <c r="Y62" s="72">
        <f t="shared" ca="1" si="15"/>
        <v>0.76689833251055706</v>
      </c>
      <c r="Z62" s="22">
        <f t="shared" si="16"/>
        <v>0</v>
      </c>
      <c r="AA62" s="22">
        <f t="shared" si="17"/>
        <v>0</v>
      </c>
      <c r="AC62" s="62">
        <f t="shared" ca="1" si="18"/>
        <v>0</v>
      </c>
      <c r="AD62" s="73"/>
      <c r="AE62" s="74"/>
    </row>
    <row r="63" spans="1:31">
      <c r="A63" s="65">
        <f t="shared" si="19"/>
        <v>38869</v>
      </c>
      <c r="B63" s="66">
        <f>'Inputs-Summary'!$B$7</f>
        <v>3017157.2166295233</v>
      </c>
      <c r="C63" s="75"/>
      <c r="D63" s="67">
        <f t="shared" si="1"/>
        <v>3017157.2166295233</v>
      </c>
      <c r="E63" s="56">
        <f t="shared" si="2"/>
        <v>0</v>
      </c>
      <c r="F63" s="56">
        <f t="shared" ca="1" si="3"/>
        <v>0</v>
      </c>
      <c r="G63" s="68">
        <f>VLOOKUP($A63,[0]!Table,MATCH(G$4,[0]!Curves,0))</f>
        <v>3.6960000000000002</v>
      </c>
      <c r="H63" s="69">
        <f t="shared" si="4"/>
        <v>3.6960000000000002</v>
      </c>
      <c r="I63" s="68">
        <f>'Inputs-Summary'!$B$16</f>
        <v>1.85</v>
      </c>
      <c r="J63" s="68">
        <f>VLOOKUP($A63,[0]!Table,MATCH(J$4,[0]!Curves,0))</f>
        <v>0</v>
      </c>
      <c r="K63" s="69">
        <f t="shared" si="5"/>
        <v>0</v>
      </c>
      <c r="L63" s="87">
        <f t="shared" si="6"/>
        <v>0</v>
      </c>
      <c r="M63" s="68">
        <f>VLOOKUP($A63,[0]!Table,MATCH(M$4,[0]!Curves,0))</f>
        <v>0</v>
      </c>
      <c r="N63" s="69">
        <f t="shared" si="7"/>
        <v>0</v>
      </c>
      <c r="O63" s="87">
        <f t="shared" si="8"/>
        <v>0</v>
      </c>
      <c r="P63" s="60"/>
      <c r="Q63" s="87">
        <f t="shared" si="9"/>
        <v>3.6960000000000002</v>
      </c>
      <c r="R63" s="87">
        <f t="shared" si="10"/>
        <v>3.6960000000000002</v>
      </c>
      <c r="S63" s="87">
        <f t="shared" si="11"/>
        <v>1.85</v>
      </c>
      <c r="T63" s="70"/>
      <c r="U63" s="22">
        <f t="shared" si="12"/>
        <v>30</v>
      </c>
      <c r="V63" s="71">
        <f t="shared" si="13"/>
        <v>38869</v>
      </c>
      <c r="W63" s="22">
        <f t="shared" ca="1" si="14"/>
        <v>1805</v>
      </c>
      <c r="X63" s="68">
        <f>VLOOKUP($A63,[0]!Table,MATCH(X$4,[0]!Curves,0))</f>
        <v>5.5756594604842405E-2</v>
      </c>
      <c r="Y63" s="72">
        <f t="shared" ca="1" si="15"/>
        <v>0.76203085320771458</v>
      </c>
      <c r="Z63" s="22">
        <f t="shared" si="16"/>
        <v>0</v>
      </c>
      <c r="AA63" s="22">
        <f t="shared" si="17"/>
        <v>0</v>
      </c>
      <c r="AC63" s="62">
        <f t="shared" ca="1" si="18"/>
        <v>0</v>
      </c>
      <c r="AD63" s="73"/>
      <c r="AE63" s="74"/>
    </row>
    <row r="64" spans="1:31">
      <c r="A64" s="65">
        <f t="shared" si="19"/>
        <v>38899</v>
      </c>
      <c r="B64" s="66">
        <f>'Inputs-Summary'!$B$7</f>
        <v>3017157.2166295233</v>
      </c>
      <c r="C64" s="75"/>
      <c r="D64" s="67">
        <f t="shared" si="1"/>
        <v>3017157.2166295233</v>
      </c>
      <c r="E64" s="56">
        <f t="shared" si="2"/>
        <v>0</v>
      </c>
      <c r="F64" s="56">
        <f t="shared" ca="1" si="3"/>
        <v>0</v>
      </c>
      <c r="G64" s="68">
        <f>VLOOKUP($A64,[0]!Table,MATCH(G$4,[0]!Curves,0))</f>
        <v>3.7410000000000001</v>
      </c>
      <c r="H64" s="69">
        <f t="shared" si="4"/>
        <v>3.7410000000000001</v>
      </c>
      <c r="I64" s="68">
        <f>'Inputs-Summary'!$B$16</f>
        <v>1.85</v>
      </c>
      <c r="J64" s="68">
        <f>VLOOKUP($A64,[0]!Table,MATCH(J$4,[0]!Curves,0))</f>
        <v>0</v>
      </c>
      <c r="K64" s="69">
        <f t="shared" si="5"/>
        <v>0</v>
      </c>
      <c r="L64" s="87">
        <f t="shared" si="6"/>
        <v>0</v>
      </c>
      <c r="M64" s="68">
        <f>VLOOKUP($A64,[0]!Table,MATCH(M$4,[0]!Curves,0))</f>
        <v>0</v>
      </c>
      <c r="N64" s="69">
        <f t="shared" si="7"/>
        <v>0</v>
      </c>
      <c r="O64" s="87">
        <f t="shared" si="8"/>
        <v>0</v>
      </c>
      <c r="P64" s="60"/>
      <c r="Q64" s="87">
        <f t="shared" si="9"/>
        <v>3.7410000000000001</v>
      </c>
      <c r="R64" s="87">
        <f t="shared" si="10"/>
        <v>3.7410000000000001</v>
      </c>
      <c r="S64" s="87">
        <f t="shared" si="11"/>
        <v>1.85</v>
      </c>
      <c r="T64" s="70"/>
      <c r="U64" s="22">
        <f t="shared" si="12"/>
        <v>31</v>
      </c>
      <c r="V64" s="71">
        <f t="shared" si="13"/>
        <v>38899</v>
      </c>
      <c r="W64" s="22">
        <f t="shared" ca="1" si="14"/>
        <v>1835</v>
      </c>
      <c r="X64" s="68">
        <f>VLOOKUP($A64,[0]!Table,MATCH(X$4,[0]!Curves,0))</f>
        <v>5.6036899203630898E-2</v>
      </c>
      <c r="Y64" s="72">
        <f t="shared" ca="1" si="15"/>
        <v>0.75755805213519345</v>
      </c>
      <c r="Z64" s="22">
        <f t="shared" si="16"/>
        <v>0</v>
      </c>
      <c r="AA64" s="22">
        <f t="shared" si="17"/>
        <v>0</v>
      </c>
      <c r="AC64" s="62">
        <f t="shared" ca="1" si="18"/>
        <v>0</v>
      </c>
      <c r="AD64" s="73"/>
      <c r="AE64" s="74"/>
    </row>
    <row r="65" spans="1:31">
      <c r="A65" s="65">
        <f t="shared" si="19"/>
        <v>38930</v>
      </c>
      <c r="B65" s="66">
        <f>'Inputs-Summary'!$B$7</f>
        <v>3017157.2166295233</v>
      </c>
      <c r="C65" s="75"/>
      <c r="D65" s="67">
        <f t="shared" si="1"/>
        <v>3017157.2166295233</v>
      </c>
      <c r="E65" s="56">
        <f t="shared" si="2"/>
        <v>0</v>
      </c>
      <c r="F65" s="56">
        <f t="shared" ca="1" si="3"/>
        <v>0</v>
      </c>
      <c r="G65" s="68">
        <f>VLOOKUP($A65,[0]!Table,MATCH(G$4,[0]!Curves,0))</f>
        <v>3.7890000000000001</v>
      </c>
      <c r="H65" s="69">
        <f t="shared" si="4"/>
        <v>3.7890000000000001</v>
      </c>
      <c r="I65" s="68">
        <f>'Inputs-Summary'!$B$16</f>
        <v>1.85</v>
      </c>
      <c r="J65" s="68">
        <f>VLOOKUP($A65,[0]!Table,MATCH(J$4,[0]!Curves,0))</f>
        <v>0</v>
      </c>
      <c r="K65" s="69">
        <f t="shared" si="5"/>
        <v>0</v>
      </c>
      <c r="L65" s="87">
        <f t="shared" si="6"/>
        <v>0</v>
      </c>
      <c r="M65" s="68">
        <f>VLOOKUP($A65,[0]!Table,MATCH(M$4,[0]!Curves,0))</f>
        <v>0</v>
      </c>
      <c r="N65" s="69">
        <f t="shared" si="7"/>
        <v>0</v>
      </c>
      <c r="O65" s="87">
        <f t="shared" si="8"/>
        <v>0</v>
      </c>
      <c r="P65" s="60"/>
      <c r="Q65" s="87">
        <f t="shared" si="9"/>
        <v>3.7890000000000001</v>
      </c>
      <c r="R65" s="87">
        <f t="shared" si="10"/>
        <v>3.7890000000000001</v>
      </c>
      <c r="S65" s="87">
        <f t="shared" si="11"/>
        <v>1.85</v>
      </c>
      <c r="T65" s="70"/>
      <c r="U65" s="22">
        <f t="shared" si="12"/>
        <v>31</v>
      </c>
      <c r="V65" s="71">
        <f t="shared" si="13"/>
        <v>38930</v>
      </c>
      <c r="W65" s="22">
        <f t="shared" ca="1" si="14"/>
        <v>1866</v>
      </c>
      <c r="X65" s="68">
        <f>VLOOKUP($A65,[0]!Table,MATCH(X$4,[0]!Curves,0))</f>
        <v>5.6186486093140704E-2</v>
      </c>
      <c r="Y65" s="72">
        <f t="shared" ca="1" si="15"/>
        <v>0.75345265398379779</v>
      </c>
      <c r="Z65" s="22">
        <f t="shared" si="16"/>
        <v>0</v>
      </c>
      <c r="AA65" s="22">
        <f t="shared" si="17"/>
        <v>0</v>
      </c>
      <c r="AC65" s="62">
        <f t="shared" ca="1" si="18"/>
        <v>0</v>
      </c>
      <c r="AD65" s="73"/>
      <c r="AE65" s="74"/>
    </row>
    <row r="66" spans="1:31">
      <c r="A66" s="65">
        <f t="shared" si="19"/>
        <v>38961</v>
      </c>
      <c r="B66" s="66">
        <f>'Inputs-Summary'!$B$7</f>
        <v>3017157.2166295233</v>
      </c>
      <c r="C66" s="75"/>
      <c r="D66" s="67">
        <f t="shared" si="1"/>
        <v>3017157.2166295233</v>
      </c>
      <c r="E66" s="56">
        <f t="shared" si="2"/>
        <v>0</v>
      </c>
      <c r="F66" s="56">
        <f t="shared" ca="1" si="3"/>
        <v>0</v>
      </c>
      <c r="G66" s="68">
        <f>VLOOKUP($A66,[0]!Table,MATCH(G$4,[0]!Curves,0))</f>
        <v>3.8030000000000004</v>
      </c>
      <c r="H66" s="69">
        <f t="shared" si="4"/>
        <v>3.8030000000000004</v>
      </c>
      <c r="I66" s="68">
        <f>'Inputs-Summary'!$B$16</f>
        <v>1.85</v>
      </c>
      <c r="J66" s="68">
        <f>VLOOKUP($A66,[0]!Table,MATCH(J$4,[0]!Curves,0))</f>
        <v>0</v>
      </c>
      <c r="K66" s="69">
        <f t="shared" si="5"/>
        <v>0</v>
      </c>
      <c r="L66" s="87">
        <f t="shared" si="6"/>
        <v>0</v>
      </c>
      <c r="M66" s="68">
        <f>VLOOKUP($A66,[0]!Table,MATCH(M$4,[0]!Curves,0))</f>
        <v>0</v>
      </c>
      <c r="N66" s="69">
        <f t="shared" si="7"/>
        <v>0</v>
      </c>
      <c r="O66" s="87">
        <f t="shared" si="8"/>
        <v>0</v>
      </c>
      <c r="P66" s="60"/>
      <c r="Q66" s="87">
        <f t="shared" si="9"/>
        <v>3.8030000000000004</v>
      </c>
      <c r="R66" s="87">
        <f t="shared" si="10"/>
        <v>3.8030000000000004</v>
      </c>
      <c r="S66" s="87">
        <f t="shared" si="11"/>
        <v>1.85</v>
      </c>
      <c r="T66" s="70"/>
      <c r="U66" s="22">
        <f t="shared" si="12"/>
        <v>30</v>
      </c>
      <c r="V66" s="71">
        <f t="shared" si="13"/>
        <v>38961</v>
      </c>
      <c r="W66" s="22">
        <f t="shared" ca="1" si="14"/>
        <v>1897</v>
      </c>
      <c r="X66" s="68">
        <f>VLOOKUP($A66,[0]!Table,MATCH(X$4,[0]!Curves,0))</f>
        <v>5.6336072990099205E-2</v>
      </c>
      <c r="Y66" s="72">
        <f t="shared" ca="1" si="15"/>
        <v>0.74935103678541592</v>
      </c>
      <c r="Z66" s="22">
        <f t="shared" si="16"/>
        <v>0</v>
      </c>
      <c r="AA66" s="22">
        <f t="shared" si="17"/>
        <v>0</v>
      </c>
      <c r="AC66" s="62">
        <f t="shared" ca="1" si="18"/>
        <v>0</v>
      </c>
      <c r="AD66" s="73"/>
      <c r="AE66" s="74"/>
    </row>
    <row r="67" spans="1:31">
      <c r="A67" s="65">
        <f t="shared" si="19"/>
        <v>38991</v>
      </c>
      <c r="B67" s="66">
        <f>'Inputs-Summary'!$B$7</f>
        <v>3017157.2166295233</v>
      </c>
      <c r="C67" s="75"/>
      <c r="D67" s="67">
        <f t="shared" si="1"/>
        <v>3017157.2166295233</v>
      </c>
      <c r="E67" s="56">
        <f t="shared" si="2"/>
        <v>0</v>
      </c>
      <c r="F67" s="56">
        <f t="shared" ca="1" si="3"/>
        <v>0</v>
      </c>
      <c r="G67" s="68">
        <f>VLOOKUP($A67,[0]!Table,MATCH(G$4,[0]!Curves,0))</f>
        <v>3.8310000000000004</v>
      </c>
      <c r="H67" s="69">
        <f t="shared" si="4"/>
        <v>3.8310000000000004</v>
      </c>
      <c r="I67" s="68">
        <f>'Inputs-Summary'!$B$16</f>
        <v>1.85</v>
      </c>
      <c r="J67" s="68">
        <f>VLOOKUP($A67,[0]!Table,MATCH(J$4,[0]!Curves,0))</f>
        <v>0</v>
      </c>
      <c r="K67" s="69">
        <f t="shared" si="5"/>
        <v>0</v>
      </c>
      <c r="L67" s="87">
        <f t="shared" si="6"/>
        <v>0</v>
      </c>
      <c r="M67" s="68">
        <f>VLOOKUP($A67,[0]!Table,MATCH(M$4,[0]!Curves,0))</f>
        <v>0</v>
      </c>
      <c r="N67" s="69">
        <f t="shared" si="7"/>
        <v>0</v>
      </c>
      <c r="O67" s="87">
        <f t="shared" si="8"/>
        <v>0</v>
      </c>
      <c r="P67" s="60"/>
      <c r="Q67" s="87">
        <f t="shared" si="9"/>
        <v>3.8310000000000004</v>
      </c>
      <c r="R67" s="87">
        <f t="shared" si="10"/>
        <v>3.8310000000000004</v>
      </c>
      <c r="S67" s="87">
        <f t="shared" si="11"/>
        <v>1.85</v>
      </c>
      <c r="T67" s="70"/>
      <c r="U67" s="22">
        <f t="shared" si="12"/>
        <v>31</v>
      </c>
      <c r="V67" s="71">
        <f t="shared" si="13"/>
        <v>38991</v>
      </c>
      <c r="W67" s="22">
        <f t="shared" ca="1" si="14"/>
        <v>1927</v>
      </c>
      <c r="X67" s="68">
        <f>VLOOKUP($A67,[0]!Table,MATCH(X$4,[0]!Curves,0))</f>
        <v>5.6480834510376401E-2</v>
      </c>
      <c r="Y67" s="72">
        <f t="shared" ca="1" si="15"/>
        <v>0.74538550219176369</v>
      </c>
      <c r="Z67" s="22">
        <f t="shared" si="16"/>
        <v>0</v>
      </c>
      <c r="AA67" s="22">
        <f t="shared" si="17"/>
        <v>0</v>
      </c>
      <c r="AC67" s="62">
        <f t="shared" ca="1" si="18"/>
        <v>0</v>
      </c>
      <c r="AD67" s="73"/>
      <c r="AE67" s="74"/>
    </row>
    <row r="68" spans="1:31">
      <c r="A68" s="65">
        <f t="shared" si="19"/>
        <v>39022</v>
      </c>
      <c r="B68" s="66">
        <f>'Inputs-Summary'!$B$7</f>
        <v>3017157.2166295233</v>
      </c>
      <c r="C68" s="75"/>
      <c r="D68" s="67">
        <f t="shared" si="1"/>
        <v>3017157.2166295233</v>
      </c>
      <c r="E68" s="56">
        <f t="shared" si="2"/>
        <v>0</v>
      </c>
      <c r="F68" s="56">
        <f t="shared" ca="1" si="3"/>
        <v>0</v>
      </c>
      <c r="G68" s="68">
        <f>VLOOKUP($A68,[0]!Table,MATCH(G$4,[0]!Curves,0))</f>
        <v>3.9660000000000002</v>
      </c>
      <c r="H68" s="69">
        <f t="shared" si="4"/>
        <v>3.9660000000000002</v>
      </c>
      <c r="I68" s="68">
        <f>'Inputs-Summary'!$B$16</f>
        <v>1.85</v>
      </c>
      <c r="J68" s="68">
        <f>VLOOKUP($A68,[0]!Table,MATCH(J$4,[0]!Curves,0))</f>
        <v>0</v>
      </c>
      <c r="K68" s="69">
        <f t="shared" si="5"/>
        <v>0</v>
      </c>
      <c r="L68" s="87">
        <f t="shared" si="6"/>
        <v>0</v>
      </c>
      <c r="M68" s="68">
        <f>VLOOKUP($A68,[0]!Table,MATCH(M$4,[0]!Curves,0))</f>
        <v>0</v>
      </c>
      <c r="N68" s="69">
        <f t="shared" si="7"/>
        <v>0</v>
      </c>
      <c r="O68" s="87">
        <f t="shared" si="8"/>
        <v>0</v>
      </c>
      <c r="P68" s="60"/>
      <c r="Q68" s="87">
        <f t="shared" si="9"/>
        <v>3.9660000000000002</v>
      </c>
      <c r="R68" s="87">
        <f t="shared" si="10"/>
        <v>3.9660000000000002</v>
      </c>
      <c r="S68" s="87">
        <f t="shared" si="11"/>
        <v>1.85</v>
      </c>
      <c r="T68" s="70"/>
      <c r="U68" s="22">
        <f t="shared" si="12"/>
        <v>30</v>
      </c>
      <c r="V68" s="71">
        <f t="shared" si="13"/>
        <v>39022</v>
      </c>
      <c r="W68" s="22">
        <f t="shared" ca="1" si="14"/>
        <v>1958</v>
      </c>
      <c r="X68" s="68">
        <f>VLOOKUP($A68,[0]!Table,MATCH(X$4,[0]!Curves,0))</f>
        <v>5.6630421421990401E-2</v>
      </c>
      <c r="Y68" s="72">
        <f t="shared" ca="1" si="15"/>
        <v>0.74129185810005782</v>
      </c>
      <c r="Z68" s="22">
        <f t="shared" si="16"/>
        <v>0</v>
      </c>
      <c r="AA68" s="22">
        <f t="shared" si="17"/>
        <v>0</v>
      </c>
      <c r="AC68" s="62">
        <f t="shared" ca="1" si="18"/>
        <v>0</v>
      </c>
      <c r="AD68" s="73"/>
      <c r="AE68" s="74"/>
    </row>
    <row r="69" spans="1:31">
      <c r="A69" s="65">
        <f t="shared" si="19"/>
        <v>39052</v>
      </c>
      <c r="B69" s="66">
        <f>'Inputs-Summary'!$B$7</f>
        <v>3017157.2166295233</v>
      </c>
      <c r="C69" s="75"/>
      <c r="D69" s="67">
        <f t="shared" si="1"/>
        <v>3017157.2166295233</v>
      </c>
      <c r="E69" s="56">
        <f t="shared" si="2"/>
        <v>0</v>
      </c>
      <c r="F69" s="56">
        <f t="shared" ca="1" si="3"/>
        <v>0</v>
      </c>
      <c r="G69" s="68">
        <f>VLOOKUP($A69,[0]!Table,MATCH(G$4,[0]!Curves,0))</f>
        <v>4.101</v>
      </c>
      <c r="H69" s="69">
        <f t="shared" si="4"/>
        <v>4.101</v>
      </c>
      <c r="I69" s="68">
        <f>'Inputs-Summary'!$B$16</f>
        <v>1.85</v>
      </c>
      <c r="J69" s="68">
        <f>VLOOKUP($A69,[0]!Table,MATCH(J$4,[0]!Curves,0))</f>
        <v>0</v>
      </c>
      <c r="K69" s="69">
        <f t="shared" si="5"/>
        <v>0</v>
      </c>
      <c r="L69" s="87">
        <f t="shared" si="6"/>
        <v>0</v>
      </c>
      <c r="M69" s="68">
        <f>VLOOKUP($A69,[0]!Table,MATCH(M$4,[0]!Curves,0))</f>
        <v>0</v>
      </c>
      <c r="N69" s="69">
        <f t="shared" si="7"/>
        <v>0</v>
      </c>
      <c r="O69" s="87">
        <f t="shared" si="8"/>
        <v>0</v>
      </c>
      <c r="P69" s="60"/>
      <c r="Q69" s="87">
        <f t="shared" si="9"/>
        <v>4.101</v>
      </c>
      <c r="R69" s="87">
        <f t="shared" si="10"/>
        <v>4.101</v>
      </c>
      <c r="S69" s="87">
        <f t="shared" si="11"/>
        <v>1.85</v>
      </c>
      <c r="T69" s="70"/>
      <c r="U69" s="22">
        <f t="shared" si="12"/>
        <v>31</v>
      </c>
      <c r="V69" s="71">
        <f t="shared" si="13"/>
        <v>39052</v>
      </c>
      <c r="W69" s="22">
        <f t="shared" ca="1" si="14"/>
        <v>1988</v>
      </c>
      <c r="X69" s="68">
        <f>VLOOKUP($A69,[0]!Table,MATCH(X$4,[0]!Curves,0))</f>
        <v>5.6775182956449601E-2</v>
      </c>
      <c r="Y69" s="72">
        <f t="shared" ca="1" si="15"/>
        <v>0.73733437866172047</v>
      </c>
      <c r="Z69" s="22">
        <f t="shared" si="16"/>
        <v>0</v>
      </c>
      <c r="AA69" s="22">
        <f t="shared" si="17"/>
        <v>0</v>
      </c>
      <c r="AC69" s="62">
        <f t="shared" ca="1" si="18"/>
        <v>0</v>
      </c>
      <c r="AD69" s="73"/>
      <c r="AE69" s="74"/>
    </row>
    <row r="70" spans="1:31">
      <c r="A70" s="65">
        <f t="shared" si="19"/>
        <v>39083</v>
      </c>
      <c r="B70" s="66">
        <f>'Inputs-Summary'!$B$7</f>
        <v>3017157.2166295233</v>
      </c>
      <c r="C70" s="75"/>
      <c r="D70" s="67">
        <f t="shared" si="1"/>
        <v>3017157.2166295233</v>
      </c>
      <c r="E70" s="56">
        <f t="shared" si="2"/>
        <v>0</v>
      </c>
      <c r="F70" s="56">
        <f t="shared" ca="1" si="3"/>
        <v>0</v>
      </c>
      <c r="G70" s="68">
        <f>VLOOKUP($A70,[0]!Table,MATCH(G$4,[0]!Curves,0))</f>
        <v>4.181</v>
      </c>
      <c r="H70" s="69">
        <f t="shared" si="4"/>
        <v>4.181</v>
      </c>
      <c r="I70" s="68">
        <f>'Inputs-Summary'!$B$16</f>
        <v>1.85</v>
      </c>
      <c r="J70" s="68">
        <f>VLOOKUP($A70,[0]!Table,MATCH(J$4,[0]!Curves,0))</f>
        <v>0</v>
      </c>
      <c r="K70" s="69">
        <f t="shared" si="5"/>
        <v>0</v>
      </c>
      <c r="L70" s="87">
        <f t="shared" si="6"/>
        <v>0</v>
      </c>
      <c r="M70" s="68">
        <f>VLOOKUP($A70,[0]!Table,MATCH(M$4,[0]!Curves,0))</f>
        <v>2.5000000000000001E-3</v>
      </c>
      <c r="N70" s="69">
        <f t="shared" si="7"/>
        <v>2.5000000000000001E-3</v>
      </c>
      <c r="O70" s="87">
        <f t="shared" si="8"/>
        <v>2.5000000000000001E-3</v>
      </c>
      <c r="P70" s="60"/>
      <c r="Q70" s="87">
        <f t="shared" si="9"/>
        <v>4.181</v>
      </c>
      <c r="R70" s="87">
        <f t="shared" si="10"/>
        <v>4.181</v>
      </c>
      <c r="S70" s="87">
        <f t="shared" si="11"/>
        <v>1.85</v>
      </c>
      <c r="T70" s="70"/>
      <c r="U70" s="22">
        <f t="shared" si="12"/>
        <v>31</v>
      </c>
      <c r="V70" s="71">
        <f t="shared" si="13"/>
        <v>39083</v>
      </c>
      <c r="W70" s="22">
        <f t="shared" ca="1" si="14"/>
        <v>2019</v>
      </c>
      <c r="X70" s="68">
        <f>VLOOKUP($A70,[0]!Table,MATCH(X$4,[0]!Curves,0))</f>
        <v>5.6924769882716199E-2</v>
      </c>
      <c r="Y70" s="72">
        <f t="shared" ca="1" si="15"/>
        <v>0.73324940621891732</v>
      </c>
      <c r="Z70" s="22">
        <f t="shared" si="16"/>
        <v>0</v>
      </c>
      <c r="AA70" s="22">
        <f t="shared" si="17"/>
        <v>0</v>
      </c>
      <c r="AC70" s="62">
        <f t="shared" ca="1" si="18"/>
        <v>0</v>
      </c>
      <c r="AD70" s="73"/>
      <c r="AE70" s="74"/>
    </row>
    <row r="71" spans="1:31">
      <c r="A71" s="65">
        <f t="shared" si="19"/>
        <v>39114</v>
      </c>
      <c r="B71" s="66">
        <f>'Inputs-Summary'!$B$7</f>
        <v>3017157.2166295233</v>
      </c>
      <c r="C71" s="75"/>
      <c r="D71" s="67">
        <f t="shared" si="1"/>
        <v>3017157.2166295233</v>
      </c>
      <c r="E71" s="56">
        <f t="shared" si="2"/>
        <v>0</v>
      </c>
      <c r="F71" s="56">
        <f t="shared" ca="1" si="3"/>
        <v>0</v>
      </c>
      <c r="G71" s="68">
        <f>VLOOKUP($A71,[0]!Table,MATCH(G$4,[0]!Curves,0))</f>
        <v>4.0630000000000006</v>
      </c>
      <c r="H71" s="69">
        <f t="shared" si="4"/>
        <v>4.0630000000000006</v>
      </c>
      <c r="I71" s="68">
        <f>'Inputs-Summary'!$B$16</f>
        <v>1.85</v>
      </c>
      <c r="J71" s="68">
        <f>VLOOKUP($A71,[0]!Table,MATCH(J$4,[0]!Curves,0))</f>
        <v>0</v>
      </c>
      <c r="K71" s="69">
        <f t="shared" si="5"/>
        <v>0</v>
      </c>
      <c r="L71" s="87">
        <f t="shared" si="6"/>
        <v>0</v>
      </c>
      <c r="M71" s="68">
        <f>VLOOKUP($A71,[0]!Table,MATCH(M$4,[0]!Curves,0))</f>
        <v>2.5000000000000001E-3</v>
      </c>
      <c r="N71" s="69">
        <f t="shared" si="7"/>
        <v>2.5000000000000001E-3</v>
      </c>
      <c r="O71" s="87">
        <f t="shared" si="8"/>
        <v>2.5000000000000001E-3</v>
      </c>
      <c r="P71" s="60"/>
      <c r="Q71" s="87">
        <f t="shared" si="9"/>
        <v>4.0630000000000006</v>
      </c>
      <c r="R71" s="87">
        <f t="shared" si="10"/>
        <v>4.0630000000000006</v>
      </c>
      <c r="S71" s="87">
        <f t="shared" si="11"/>
        <v>1.85</v>
      </c>
      <c r="T71" s="70"/>
      <c r="U71" s="22">
        <f t="shared" si="12"/>
        <v>28</v>
      </c>
      <c r="V71" s="71">
        <f t="shared" si="13"/>
        <v>39114</v>
      </c>
      <c r="W71" s="22">
        <f t="shared" ca="1" si="14"/>
        <v>2050</v>
      </c>
      <c r="X71" s="68">
        <f>VLOOKUP($A71,[0]!Table,MATCH(X$4,[0]!Curves,0))</f>
        <v>5.7074356816428903E-2</v>
      </c>
      <c r="Y71" s="72">
        <f t="shared" ca="1" si="15"/>
        <v>0.72916910509370547</v>
      </c>
      <c r="Z71" s="22">
        <f t="shared" si="16"/>
        <v>0</v>
      </c>
      <c r="AA71" s="22">
        <f t="shared" si="17"/>
        <v>0</v>
      </c>
      <c r="AC71" s="62">
        <f t="shared" ca="1" si="18"/>
        <v>0</v>
      </c>
      <c r="AD71" s="73"/>
      <c r="AE71" s="74"/>
    </row>
    <row r="72" spans="1:31">
      <c r="A72" s="65">
        <f t="shared" si="19"/>
        <v>39142</v>
      </c>
      <c r="B72" s="66">
        <f>'Inputs-Summary'!$B$7</f>
        <v>3017157.2166295233</v>
      </c>
      <c r="C72" s="75"/>
      <c r="D72" s="67">
        <f t="shared" si="1"/>
        <v>3017157.2166295233</v>
      </c>
      <c r="E72" s="56">
        <f t="shared" si="2"/>
        <v>0</v>
      </c>
      <c r="F72" s="56">
        <f t="shared" ca="1" si="3"/>
        <v>0</v>
      </c>
      <c r="G72" s="68">
        <f>VLOOKUP($A72,[0]!Table,MATCH(G$4,[0]!Curves,0))</f>
        <v>3.93</v>
      </c>
      <c r="H72" s="69">
        <f t="shared" si="4"/>
        <v>3.93</v>
      </c>
      <c r="I72" s="68">
        <f>'Inputs-Summary'!$B$16</f>
        <v>1.85</v>
      </c>
      <c r="J72" s="68">
        <f>VLOOKUP($A72,[0]!Table,MATCH(J$4,[0]!Curves,0))</f>
        <v>0</v>
      </c>
      <c r="K72" s="69">
        <f t="shared" si="5"/>
        <v>0</v>
      </c>
      <c r="L72" s="87">
        <f t="shared" si="6"/>
        <v>0</v>
      </c>
      <c r="M72" s="68">
        <f>VLOOKUP($A72,[0]!Table,MATCH(M$4,[0]!Curves,0))</f>
        <v>2.5000000000000001E-3</v>
      </c>
      <c r="N72" s="69">
        <f t="shared" si="7"/>
        <v>2.5000000000000001E-3</v>
      </c>
      <c r="O72" s="87">
        <f t="shared" si="8"/>
        <v>2.5000000000000001E-3</v>
      </c>
      <c r="P72" s="60"/>
      <c r="Q72" s="87">
        <f t="shared" si="9"/>
        <v>3.93</v>
      </c>
      <c r="R72" s="87">
        <f t="shared" si="10"/>
        <v>3.93</v>
      </c>
      <c r="S72" s="87">
        <f t="shared" si="11"/>
        <v>1.85</v>
      </c>
      <c r="T72" s="70"/>
      <c r="U72" s="22">
        <f t="shared" si="12"/>
        <v>31</v>
      </c>
      <c r="V72" s="71">
        <f t="shared" si="13"/>
        <v>39142</v>
      </c>
      <c r="W72" s="22">
        <f t="shared" ca="1" si="14"/>
        <v>2078</v>
      </c>
      <c r="X72" s="68">
        <f>VLOOKUP($A72,[0]!Table,MATCH(X$4,[0]!Curves,0))</f>
        <v>5.7209467601666106E-2</v>
      </c>
      <c r="Y72" s="72">
        <f t="shared" ca="1" si="15"/>
        <v>0.72548783366500891</v>
      </c>
      <c r="Z72" s="22">
        <f t="shared" si="16"/>
        <v>0</v>
      </c>
      <c r="AA72" s="22">
        <f t="shared" si="17"/>
        <v>0</v>
      </c>
      <c r="AC72" s="62">
        <f t="shared" ca="1" si="18"/>
        <v>0</v>
      </c>
      <c r="AD72" s="73"/>
      <c r="AE72" s="74"/>
    </row>
    <row r="73" spans="1:31">
      <c r="A73" s="65">
        <f t="shared" si="19"/>
        <v>39173</v>
      </c>
      <c r="B73" s="66">
        <f>'Inputs-Summary'!$B$7</f>
        <v>3017157.2166295233</v>
      </c>
      <c r="C73" s="75"/>
      <c r="D73" s="67">
        <f t="shared" si="1"/>
        <v>3017157.2166295233</v>
      </c>
      <c r="E73" s="56">
        <f t="shared" si="2"/>
        <v>0</v>
      </c>
      <c r="F73" s="56">
        <f t="shared" ca="1" si="3"/>
        <v>0</v>
      </c>
      <c r="G73" s="68">
        <f>VLOOKUP($A73,[0]!Table,MATCH(G$4,[0]!Curves,0))</f>
        <v>3.7149999999999999</v>
      </c>
      <c r="H73" s="69">
        <f t="shared" si="4"/>
        <v>3.7149999999999999</v>
      </c>
      <c r="I73" s="68">
        <f>'Inputs-Summary'!$B$16</f>
        <v>1.85</v>
      </c>
      <c r="J73" s="68">
        <f>VLOOKUP($A73,[0]!Table,MATCH(J$4,[0]!Curves,0))</f>
        <v>0</v>
      </c>
      <c r="K73" s="69">
        <f t="shared" si="5"/>
        <v>0</v>
      </c>
      <c r="L73" s="87">
        <f t="shared" si="6"/>
        <v>0</v>
      </c>
      <c r="M73" s="68">
        <f>VLOOKUP($A73,[0]!Table,MATCH(M$4,[0]!Curves,0))</f>
        <v>2.5000000000000001E-3</v>
      </c>
      <c r="N73" s="69">
        <f t="shared" si="7"/>
        <v>2.5000000000000001E-3</v>
      </c>
      <c r="O73" s="87">
        <f t="shared" si="8"/>
        <v>2.5000000000000001E-3</v>
      </c>
      <c r="P73" s="60"/>
      <c r="Q73" s="87">
        <f t="shared" si="9"/>
        <v>3.7149999999999999</v>
      </c>
      <c r="R73" s="87">
        <f t="shared" si="10"/>
        <v>3.7149999999999999</v>
      </c>
      <c r="S73" s="87">
        <f t="shared" si="11"/>
        <v>1.85</v>
      </c>
      <c r="T73" s="70"/>
      <c r="U73" s="22">
        <f t="shared" si="12"/>
        <v>30</v>
      </c>
      <c r="V73" s="71">
        <f t="shared" si="13"/>
        <v>39173</v>
      </c>
      <c r="W73" s="22">
        <f t="shared" ca="1" si="14"/>
        <v>2109</v>
      </c>
      <c r="X73" s="68">
        <f>VLOOKUP($A73,[0]!Table,MATCH(X$4,[0]!Curves,0))</f>
        <v>5.7359054549549301E-2</v>
      </c>
      <c r="Y73" s="72">
        <f t="shared" ca="1" si="15"/>
        <v>0.72141690929250901</v>
      </c>
      <c r="Z73" s="22">
        <f t="shared" si="16"/>
        <v>0</v>
      </c>
      <c r="AA73" s="22">
        <f t="shared" si="17"/>
        <v>0</v>
      </c>
      <c r="AC73" s="62">
        <f t="shared" ca="1" si="18"/>
        <v>0</v>
      </c>
      <c r="AD73" s="73"/>
      <c r="AE73" s="74"/>
    </row>
    <row r="74" spans="1:31">
      <c r="A74" s="65">
        <f t="shared" si="19"/>
        <v>39203</v>
      </c>
      <c r="B74" s="66">
        <f>'Inputs-Summary'!$B$7</f>
        <v>3017157.2166295233</v>
      </c>
      <c r="C74" s="75"/>
      <c r="D74" s="67">
        <f t="shared" ref="D74:D137" si="20">B74+C74</f>
        <v>3017157.2166295233</v>
      </c>
      <c r="E74" s="56">
        <f t="shared" ref="E74:E137" si="21">IF(Z74=0,0,IF(AND(Z74=1,$H$3=1),D74*U74,IF($H$3=2,D74,"N/A")))</f>
        <v>0</v>
      </c>
      <c r="F74" s="56">
        <f t="shared" ref="F74:F137" ca="1" si="22">E74*Y74</f>
        <v>0</v>
      </c>
      <c r="G74" s="68">
        <f>VLOOKUP($A74,[0]!Table,MATCH(G$4,[0]!Curves,0))</f>
        <v>3.7050000000000001</v>
      </c>
      <c r="H74" s="69">
        <f t="shared" ref="H74:H137" si="23">G74+$H$7</f>
        <v>3.7050000000000001</v>
      </c>
      <c r="I74" s="68">
        <f>'Inputs-Summary'!$B$16</f>
        <v>1.85</v>
      </c>
      <c r="J74" s="68">
        <f>VLOOKUP($A74,[0]!Table,MATCH(J$4,[0]!Curves,0))</f>
        <v>0</v>
      </c>
      <c r="K74" s="69">
        <f t="shared" ref="K74:K137" si="24">J74+$K$7</f>
        <v>0</v>
      </c>
      <c r="L74" s="87">
        <f t="shared" ref="L74:L137" si="25">K74</f>
        <v>0</v>
      </c>
      <c r="M74" s="68">
        <f>VLOOKUP($A74,[0]!Table,MATCH(M$4,[0]!Curves,0))</f>
        <v>2.5000000000000001E-3</v>
      </c>
      <c r="N74" s="69">
        <f t="shared" ref="N74:N137" si="26">M74+$N$7</f>
        <v>2.5000000000000001E-3</v>
      </c>
      <c r="O74" s="87">
        <f t="shared" ref="O74:O137" si="27">N74</f>
        <v>2.5000000000000001E-3</v>
      </c>
      <c r="P74" s="60"/>
      <c r="Q74" s="87">
        <f t="shared" ref="Q74:Q137" si="28">IF($F$3=1,M74+J74+G74,J74+G74)</f>
        <v>3.7050000000000001</v>
      </c>
      <c r="R74" s="87">
        <f t="shared" ref="R74:R137" si="29">IF($F$3=1,N74+K74+H74,K74+H74)</f>
        <v>3.7050000000000001</v>
      </c>
      <c r="S74" s="87">
        <f t="shared" ref="S74:S137" si="30">IF($F$3=1,O74+L74+I74,L74+I74)</f>
        <v>1.85</v>
      </c>
      <c r="T74" s="70"/>
      <c r="U74" s="22">
        <f t="shared" ref="U74:U137" si="31">A75-A74</f>
        <v>31</v>
      </c>
      <c r="V74" s="71">
        <f t="shared" ref="V74:V137" si="32">CHOOSE(F$3,A75+24,A74)</f>
        <v>39203</v>
      </c>
      <c r="W74" s="22">
        <f t="shared" ref="W74:W137" ca="1" si="33">V74-C$3</f>
        <v>2139</v>
      </c>
      <c r="X74" s="68">
        <f>VLOOKUP($A74,[0]!Table,MATCH(X$4,[0]!Curves,0))</f>
        <v>5.7503816119104399E-2</v>
      </c>
      <c r="Y74" s="72">
        <f t="shared" ref="Y74:Y137" ca="1" si="34">1/(1+CHOOSE(F$3,(X75+($K$3/10000))/2,(X74+($K$3/10000))/2))^(2*W74/365.25)</f>
        <v>0.71748223497704766</v>
      </c>
      <c r="Z74" s="22">
        <f t="shared" ref="Z74:Z137" si="35">IF(AND(mthbeg&lt;=A74,mthend&gt;=A74),1,0)</f>
        <v>0</v>
      </c>
      <c r="AA74" s="22">
        <f t="shared" ref="AA74:AA137" si="36">U74*Z74</f>
        <v>0</v>
      </c>
      <c r="AC74" s="62">
        <f t="shared" ref="AC74:AC137" ca="1" si="37">F74*(H74-I74)</f>
        <v>0</v>
      </c>
      <c r="AD74" s="73"/>
      <c r="AE74" s="74"/>
    </row>
    <row r="75" spans="1:31">
      <c r="A75" s="65">
        <f t="shared" ref="A75:A138" si="38">EDATE(A74,1)</f>
        <v>39234</v>
      </c>
      <c r="B75" s="66">
        <f>'Inputs-Summary'!$B$7</f>
        <v>3017157.2166295233</v>
      </c>
      <c r="C75" s="75"/>
      <c r="D75" s="67">
        <f t="shared" si="20"/>
        <v>3017157.2166295233</v>
      </c>
      <c r="E75" s="56">
        <f t="shared" si="21"/>
        <v>0</v>
      </c>
      <c r="F75" s="56">
        <f t="shared" ca="1" si="22"/>
        <v>0</v>
      </c>
      <c r="G75" s="68">
        <f>VLOOKUP($A75,[0]!Table,MATCH(G$4,[0]!Curves,0))</f>
        <v>3.7410000000000001</v>
      </c>
      <c r="H75" s="69">
        <f t="shared" si="23"/>
        <v>3.7410000000000001</v>
      </c>
      <c r="I75" s="68">
        <f>'Inputs-Summary'!$B$16</f>
        <v>1.85</v>
      </c>
      <c r="J75" s="68">
        <f>VLOOKUP($A75,[0]!Table,MATCH(J$4,[0]!Curves,0))</f>
        <v>0</v>
      </c>
      <c r="K75" s="69">
        <f t="shared" si="24"/>
        <v>0</v>
      </c>
      <c r="L75" s="87">
        <f t="shared" si="25"/>
        <v>0</v>
      </c>
      <c r="M75" s="68">
        <f>VLOOKUP($A75,[0]!Table,MATCH(M$4,[0]!Curves,0))</f>
        <v>2.5000000000000001E-3</v>
      </c>
      <c r="N75" s="69">
        <f t="shared" si="26"/>
        <v>2.5000000000000001E-3</v>
      </c>
      <c r="O75" s="87">
        <f t="shared" si="27"/>
        <v>2.5000000000000001E-3</v>
      </c>
      <c r="P75" s="60"/>
      <c r="Q75" s="87">
        <f t="shared" si="28"/>
        <v>3.7410000000000001</v>
      </c>
      <c r="R75" s="87">
        <f t="shared" si="29"/>
        <v>3.7410000000000001</v>
      </c>
      <c r="S75" s="87">
        <f t="shared" si="30"/>
        <v>1.85</v>
      </c>
      <c r="T75" s="70"/>
      <c r="U75" s="22">
        <f t="shared" si="31"/>
        <v>30</v>
      </c>
      <c r="V75" s="71">
        <f t="shared" si="32"/>
        <v>39234</v>
      </c>
      <c r="W75" s="22">
        <f t="shared" ca="1" si="33"/>
        <v>2170</v>
      </c>
      <c r="X75" s="68">
        <f>VLOOKUP($A75,[0]!Table,MATCH(X$4,[0]!Curves,0))</f>
        <v>5.7653403081635399E-2</v>
      </c>
      <c r="Y75" s="72">
        <f t="shared" ca="1" si="34"/>
        <v>0.71342166689166053</v>
      </c>
      <c r="Z75" s="22">
        <f t="shared" si="35"/>
        <v>0</v>
      </c>
      <c r="AA75" s="22">
        <f t="shared" si="36"/>
        <v>0</v>
      </c>
      <c r="AC75" s="62">
        <f t="shared" ca="1" si="37"/>
        <v>0</v>
      </c>
      <c r="AD75" s="73"/>
      <c r="AE75" s="74"/>
    </row>
    <row r="76" spans="1:31">
      <c r="A76" s="65">
        <f t="shared" si="38"/>
        <v>39264</v>
      </c>
      <c r="B76" s="66">
        <f>'Inputs-Summary'!$B$7</f>
        <v>3017157.2166295233</v>
      </c>
      <c r="C76" s="75"/>
      <c r="D76" s="67">
        <f t="shared" si="20"/>
        <v>3017157.2166295233</v>
      </c>
      <c r="E76" s="56">
        <f t="shared" si="21"/>
        <v>0</v>
      </c>
      <c r="F76" s="56">
        <f t="shared" ca="1" si="22"/>
        <v>0</v>
      </c>
      <c r="G76" s="68">
        <f>VLOOKUP($A76,[0]!Table,MATCH(G$4,[0]!Curves,0))</f>
        <v>3.786</v>
      </c>
      <c r="H76" s="69">
        <f t="shared" si="23"/>
        <v>3.786</v>
      </c>
      <c r="I76" s="68">
        <f>'Inputs-Summary'!$B$16</f>
        <v>1.85</v>
      </c>
      <c r="J76" s="68">
        <f>VLOOKUP($A76,[0]!Table,MATCH(J$4,[0]!Curves,0))</f>
        <v>0</v>
      </c>
      <c r="K76" s="69">
        <f t="shared" si="24"/>
        <v>0</v>
      </c>
      <c r="L76" s="87">
        <f t="shared" si="25"/>
        <v>0</v>
      </c>
      <c r="M76" s="68">
        <f>VLOOKUP($A76,[0]!Table,MATCH(M$4,[0]!Curves,0))</f>
        <v>2.5000000000000001E-3</v>
      </c>
      <c r="N76" s="69">
        <f t="shared" si="26"/>
        <v>2.5000000000000001E-3</v>
      </c>
      <c r="O76" s="87">
        <f t="shared" si="27"/>
        <v>2.5000000000000001E-3</v>
      </c>
      <c r="P76" s="60"/>
      <c r="Q76" s="87">
        <f t="shared" si="28"/>
        <v>3.786</v>
      </c>
      <c r="R76" s="87">
        <f t="shared" si="29"/>
        <v>3.786</v>
      </c>
      <c r="S76" s="87">
        <f t="shared" si="30"/>
        <v>1.85</v>
      </c>
      <c r="T76" s="70"/>
      <c r="U76" s="22">
        <f t="shared" si="31"/>
        <v>31</v>
      </c>
      <c r="V76" s="71">
        <f t="shared" si="32"/>
        <v>39264</v>
      </c>
      <c r="W76" s="22">
        <f t="shared" ca="1" si="33"/>
        <v>2200</v>
      </c>
      <c r="X76" s="68">
        <f>VLOOKUP($A76,[0]!Table,MATCH(X$4,[0]!Curves,0))</f>
        <v>5.7798164665364901E-2</v>
      </c>
      <c r="Y76" s="72">
        <f t="shared" ca="1" si="34"/>
        <v>0.7094973365035071</v>
      </c>
      <c r="Z76" s="22">
        <f t="shared" si="35"/>
        <v>0</v>
      </c>
      <c r="AA76" s="22">
        <f t="shared" si="36"/>
        <v>0</v>
      </c>
      <c r="AC76" s="62">
        <f t="shared" ca="1" si="37"/>
        <v>0</v>
      </c>
      <c r="AD76" s="73"/>
      <c r="AE76" s="74"/>
    </row>
    <row r="77" spans="1:31">
      <c r="A77" s="65">
        <f t="shared" si="38"/>
        <v>39295</v>
      </c>
      <c r="B77" s="66">
        <f>'Inputs-Summary'!$B$7</f>
        <v>3017157.2166295233</v>
      </c>
      <c r="C77" s="75"/>
      <c r="D77" s="67">
        <f t="shared" si="20"/>
        <v>3017157.2166295233</v>
      </c>
      <c r="E77" s="56">
        <f t="shared" si="21"/>
        <v>0</v>
      </c>
      <c r="F77" s="56">
        <f t="shared" ca="1" si="22"/>
        <v>0</v>
      </c>
      <c r="G77" s="68">
        <f>VLOOKUP($A77,[0]!Table,MATCH(G$4,[0]!Curves,0))</f>
        <v>3.8340000000000001</v>
      </c>
      <c r="H77" s="69">
        <f t="shared" si="23"/>
        <v>3.8340000000000001</v>
      </c>
      <c r="I77" s="68">
        <f>'Inputs-Summary'!$B$16</f>
        <v>1.85</v>
      </c>
      <c r="J77" s="68">
        <f>VLOOKUP($A77,[0]!Table,MATCH(J$4,[0]!Curves,0))</f>
        <v>0</v>
      </c>
      <c r="K77" s="69">
        <f t="shared" si="24"/>
        <v>0</v>
      </c>
      <c r="L77" s="87">
        <f t="shared" si="25"/>
        <v>0</v>
      </c>
      <c r="M77" s="68">
        <f>VLOOKUP($A77,[0]!Table,MATCH(M$4,[0]!Curves,0))</f>
        <v>2.5000000000000001E-3</v>
      </c>
      <c r="N77" s="69">
        <f t="shared" si="26"/>
        <v>2.5000000000000001E-3</v>
      </c>
      <c r="O77" s="87">
        <f t="shared" si="27"/>
        <v>2.5000000000000001E-3</v>
      </c>
      <c r="P77" s="60"/>
      <c r="Q77" s="87">
        <f t="shared" si="28"/>
        <v>3.8340000000000001</v>
      </c>
      <c r="R77" s="87">
        <f t="shared" si="29"/>
        <v>3.8340000000000001</v>
      </c>
      <c r="S77" s="87">
        <f t="shared" si="30"/>
        <v>1.85</v>
      </c>
      <c r="T77" s="70"/>
      <c r="U77" s="22">
        <f t="shared" si="31"/>
        <v>31</v>
      </c>
      <c r="V77" s="71">
        <f t="shared" si="32"/>
        <v>39295</v>
      </c>
      <c r="W77" s="22">
        <f t="shared" ca="1" si="33"/>
        <v>2231</v>
      </c>
      <c r="X77" s="68">
        <f>VLOOKUP($A77,[0]!Table,MATCH(X$4,[0]!Curves,0))</f>
        <v>5.7947751642541498E-2</v>
      </c>
      <c r="Y77" s="72">
        <f t="shared" ca="1" si="34"/>
        <v>0.70544778689029797</v>
      </c>
      <c r="Z77" s="22">
        <f t="shared" si="35"/>
        <v>0</v>
      </c>
      <c r="AA77" s="22">
        <f t="shared" si="36"/>
        <v>0</v>
      </c>
      <c r="AC77" s="62">
        <f t="shared" ca="1" si="37"/>
        <v>0</v>
      </c>
      <c r="AD77" s="73"/>
      <c r="AE77" s="74"/>
    </row>
    <row r="78" spans="1:31">
      <c r="A78" s="65">
        <f t="shared" si="38"/>
        <v>39326</v>
      </c>
      <c r="B78" s="66">
        <f>'Inputs-Summary'!$B$7</f>
        <v>3017157.2166295233</v>
      </c>
      <c r="C78" s="75"/>
      <c r="D78" s="67">
        <f t="shared" si="20"/>
        <v>3017157.2166295233</v>
      </c>
      <c r="E78" s="56">
        <f t="shared" si="21"/>
        <v>0</v>
      </c>
      <c r="F78" s="56">
        <f t="shared" ca="1" si="22"/>
        <v>0</v>
      </c>
      <c r="G78" s="68">
        <f>VLOOKUP($A78,[0]!Table,MATCH(G$4,[0]!Curves,0))</f>
        <v>3.8480000000000003</v>
      </c>
      <c r="H78" s="69">
        <f t="shared" si="23"/>
        <v>3.8480000000000003</v>
      </c>
      <c r="I78" s="68">
        <f>'Inputs-Summary'!$B$16</f>
        <v>1.85</v>
      </c>
      <c r="J78" s="68">
        <f>VLOOKUP($A78,[0]!Table,MATCH(J$4,[0]!Curves,0))</f>
        <v>0</v>
      </c>
      <c r="K78" s="69">
        <f t="shared" si="24"/>
        <v>0</v>
      </c>
      <c r="L78" s="87">
        <f t="shared" si="25"/>
        <v>0</v>
      </c>
      <c r="M78" s="68">
        <f>VLOOKUP($A78,[0]!Table,MATCH(M$4,[0]!Curves,0))</f>
        <v>2.5000000000000001E-3</v>
      </c>
      <c r="N78" s="69">
        <f t="shared" si="26"/>
        <v>2.5000000000000001E-3</v>
      </c>
      <c r="O78" s="87">
        <f t="shared" si="27"/>
        <v>2.5000000000000001E-3</v>
      </c>
      <c r="P78" s="60"/>
      <c r="Q78" s="87">
        <f t="shared" si="28"/>
        <v>3.8480000000000003</v>
      </c>
      <c r="R78" s="87">
        <f t="shared" si="29"/>
        <v>3.8480000000000003</v>
      </c>
      <c r="S78" s="87">
        <f t="shared" si="30"/>
        <v>1.85</v>
      </c>
      <c r="T78" s="70"/>
      <c r="U78" s="22">
        <f t="shared" si="31"/>
        <v>30</v>
      </c>
      <c r="V78" s="71">
        <f t="shared" si="32"/>
        <v>39326</v>
      </c>
      <c r="W78" s="22">
        <f t="shared" ca="1" si="33"/>
        <v>2262</v>
      </c>
      <c r="X78" s="68">
        <f>VLOOKUP($A78,[0]!Table,MATCH(X$4,[0]!Curves,0))</f>
        <v>5.80973386271606E-2</v>
      </c>
      <c r="Y78" s="72">
        <f t="shared" ca="1" si="34"/>
        <v>0.701404087152801</v>
      </c>
      <c r="Z78" s="22">
        <f t="shared" si="35"/>
        <v>0</v>
      </c>
      <c r="AA78" s="22">
        <f t="shared" si="36"/>
        <v>0</v>
      </c>
      <c r="AC78" s="62">
        <f t="shared" ca="1" si="37"/>
        <v>0</v>
      </c>
      <c r="AD78" s="73"/>
      <c r="AE78" s="74"/>
    </row>
    <row r="79" spans="1:31">
      <c r="A79" s="65">
        <f t="shared" si="38"/>
        <v>39356</v>
      </c>
      <c r="B79" s="66">
        <f>'Inputs-Summary'!$B$7</f>
        <v>3017157.2166295233</v>
      </c>
      <c r="C79" s="75"/>
      <c r="D79" s="67">
        <f t="shared" si="20"/>
        <v>3017157.2166295233</v>
      </c>
      <c r="E79" s="56">
        <f t="shared" si="21"/>
        <v>0</v>
      </c>
      <c r="F79" s="56">
        <f t="shared" ca="1" si="22"/>
        <v>0</v>
      </c>
      <c r="G79" s="68">
        <f>VLOOKUP($A79,[0]!Table,MATCH(G$4,[0]!Curves,0))</f>
        <v>3.8760000000000003</v>
      </c>
      <c r="H79" s="69">
        <f t="shared" si="23"/>
        <v>3.8760000000000003</v>
      </c>
      <c r="I79" s="68">
        <f>'Inputs-Summary'!$B$16</f>
        <v>1.85</v>
      </c>
      <c r="J79" s="68">
        <f>VLOOKUP($A79,[0]!Table,MATCH(J$4,[0]!Curves,0))</f>
        <v>0</v>
      </c>
      <c r="K79" s="69">
        <f t="shared" si="24"/>
        <v>0</v>
      </c>
      <c r="L79" s="87">
        <f t="shared" si="25"/>
        <v>0</v>
      </c>
      <c r="M79" s="68">
        <f>VLOOKUP($A79,[0]!Table,MATCH(M$4,[0]!Curves,0))</f>
        <v>2.5000000000000001E-3</v>
      </c>
      <c r="N79" s="69">
        <f t="shared" si="26"/>
        <v>2.5000000000000001E-3</v>
      </c>
      <c r="O79" s="87">
        <f t="shared" si="27"/>
        <v>2.5000000000000001E-3</v>
      </c>
      <c r="P79" s="60"/>
      <c r="Q79" s="87">
        <f t="shared" si="28"/>
        <v>3.8760000000000003</v>
      </c>
      <c r="R79" s="87">
        <f t="shared" si="29"/>
        <v>3.8760000000000003</v>
      </c>
      <c r="S79" s="87">
        <f t="shared" si="30"/>
        <v>1.85</v>
      </c>
      <c r="T79" s="70"/>
      <c r="U79" s="22">
        <f t="shared" si="31"/>
        <v>31</v>
      </c>
      <c r="V79" s="71">
        <f t="shared" si="32"/>
        <v>39356</v>
      </c>
      <c r="W79" s="22">
        <f t="shared" ca="1" si="33"/>
        <v>2292</v>
      </c>
      <c r="X79" s="68">
        <f>VLOOKUP($A79,[0]!Table,MATCH(X$4,[0]!Curves,0))</f>
        <v>5.8242100232264601E-2</v>
      </c>
      <c r="Y79" s="72">
        <f t="shared" ca="1" si="34"/>
        <v>0.69749655633510266</v>
      </c>
      <c r="Z79" s="22">
        <f t="shared" si="35"/>
        <v>0</v>
      </c>
      <c r="AA79" s="22">
        <f t="shared" si="36"/>
        <v>0</v>
      </c>
      <c r="AC79" s="62">
        <f t="shared" ca="1" si="37"/>
        <v>0</v>
      </c>
      <c r="AD79" s="73"/>
      <c r="AE79" s="74"/>
    </row>
    <row r="80" spans="1:31">
      <c r="A80" s="65">
        <f t="shared" si="38"/>
        <v>39387</v>
      </c>
      <c r="B80" s="66">
        <f>'Inputs-Summary'!$B$7</f>
        <v>3017157.2166295233</v>
      </c>
      <c r="C80" s="75"/>
      <c r="D80" s="67">
        <f t="shared" si="20"/>
        <v>3017157.2166295233</v>
      </c>
      <c r="E80" s="56">
        <f t="shared" si="21"/>
        <v>0</v>
      </c>
      <c r="F80" s="56">
        <f t="shared" ca="1" si="22"/>
        <v>0</v>
      </c>
      <c r="G80" s="68">
        <f>VLOOKUP($A80,[0]!Table,MATCH(G$4,[0]!Curves,0))</f>
        <v>4.0110000000000001</v>
      </c>
      <c r="H80" s="69">
        <f t="shared" si="23"/>
        <v>4.0110000000000001</v>
      </c>
      <c r="I80" s="68">
        <f>'Inputs-Summary'!$B$16</f>
        <v>1.85</v>
      </c>
      <c r="J80" s="68">
        <f>VLOOKUP($A80,[0]!Table,MATCH(J$4,[0]!Curves,0))</f>
        <v>0</v>
      </c>
      <c r="K80" s="69">
        <f t="shared" si="24"/>
        <v>0</v>
      </c>
      <c r="L80" s="87">
        <f t="shared" si="25"/>
        <v>0</v>
      </c>
      <c r="M80" s="68">
        <f>VLOOKUP($A80,[0]!Table,MATCH(M$4,[0]!Curves,0))</f>
        <v>2.5000000000000001E-3</v>
      </c>
      <c r="N80" s="69">
        <f t="shared" si="26"/>
        <v>2.5000000000000001E-3</v>
      </c>
      <c r="O80" s="87">
        <f t="shared" si="27"/>
        <v>2.5000000000000001E-3</v>
      </c>
      <c r="P80" s="60"/>
      <c r="Q80" s="87">
        <f t="shared" si="28"/>
        <v>4.0110000000000001</v>
      </c>
      <c r="R80" s="87">
        <f t="shared" si="29"/>
        <v>4.0110000000000001</v>
      </c>
      <c r="S80" s="87">
        <f t="shared" si="30"/>
        <v>1.85</v>
      </c>
      <c r="T80" s="70"/>
      <c r="U80" s="22">
        <f t="shared" si="31"/>
        <v>30</v>
      </c>
      <c r="V80" s="71">
        <f t="shared" si="32"/>
        <v>39387</v>
      </c>
      <c r="W80" s="22">
        <f t="shared" ca="1" si="33"/>
        <v>2323</v>
      </c>
      <c r="X80" s="68">
        <f>VLOOKUP($A80,[0]!Table,MATCH(X$4,[0]!Curves,0))</f>
        <v>5.8391687231526199E-2</v>
      </c>
      <c r="Y80" s="72">
        <f t="shared" ca="1" si="34"/>
        <v>0.69346485336811081</v>
      </c>
      <c r="Z80" s="22">
        <f t="shared" si="35"/>
        <v>0</v>
      </c>
      <c r="AA80" s="22">
        <f t="shared" si="36"/>
        <v>0</v>
      </c>
      <c r="AC80" s="62">
        <f t="shared" ca="1" si="37"/>
        <v>0</v>
      </c>
      <c r="AD80" s="73"/>
      <c r="AE80" s="74"/>
    </row>
    <row r="81" spans="1:31">
      <c r="A81" s="65">
        <f t="shared" si="38"/>
        <v>39417</v>
      </c>
      <c r="B81" s="66">
        <f>'Inputs-Summary'!$B$7</f>
        <v>3017157.2166295233</v>
      </c>
      <c r="C81" s="75"/>
      <c r="D81" s="67">
        <f t="shared" si="20"/>
        <v>3017157.2166295233</v>
      </c>
      <c r="E81" s="56">
        <f t="shared" si="21"/>
        <v>0</v>
      </c>
      <c r="F81" s="56">
        <f t="shared" ca="1" si="22"/>
        <v>0</v>
      </c>
      <c r="G81" s="68">
        <f>VLOOKUP($A81,[0]!Table,MATCH(G$4,[0]!Curves,0))</f>
        <v>4.1459999999999999</v>
      </c>
      <c r="H81" s="69">
        <f t="shared" si="23"/>
        <v>4.1459999999999999</v>
      </c>
      <c r="I81" s="68">
        <f>'Inputs-Summary'!$B$16</f>
        <v>1.85</v>
      </c>
      <c r="J81" s="68">
        <f>VLOOKUP($A81,[0]!Table,MATCH(J$4,[0]!Curves,0))</f>
        <v>0</v>
      </c>
      <c r="K81" s="69">
        <f t="shared" si="24"/>
        <v>0</v>
      </c>
      <c r="L81" s="87">
        <f t="shared" si="25"/>
        <v>0</v>
      </c>
      <c r="M81" s="68">
        <f>VLOOKUP($A81,[0]!Table,MATCH(M$4,[0]!Curves,0))</f>
        <v>2.5000000000000001E-3</v>
      </c>
      <c r="N81" s="69">
        <f t="shared" si="26"/>
        <v>2.5000000000000001E-3</v>
      </c>
      <c r="O81" s="87">
        <f t="shared" si="27"/>
        <v>2.5000000000000001E-3</v>
      </c>
      <c r="P81" s="60"/>
      <c r="Q81" s="87">
        <f t="shared" si="28"/>
        <v>4.1459999999999999</v>
      </c>
      <c r="R81" s="87">
        <f t="shared" si="29"/>
        <v>4.1459999999999999</v>
      </c>
      <c r="S81" s="87">
        <f t="shared" si="30"/>
        <v>1.85</v>
      </c>
      <c r="T81" s="70"/>
      <c r="U81" s="22">
        <f t="shared" si="31"/>
        <v>31</v>
      </c>
      <c r="V81" s="71">
        <f t="shared" si="32"/>
        <v>39417</v>
      </c>
      <c r="W81" s="22">
        <f t="shared" ca="1" si="33"/>
        <v>2353</v>
      </c>
      <c r="X81" s="68">
        <f>VLOOKUP($A81,[0]!Table,MATCH(X$4,[0]!Curves,0))</f>
        <v>5.8536448850799803E-2</v>
      </c>
      <c r="Y81" s="72">
        <f t="shared" ca="1" si="34"/>
        <v>0.68956924089822347</v>
      </c>
      <c r="Z81" s="22">
        <f t="shared" si="35"/>
        <v>0</v>
      </c>
      <c r="AA81" s="22">
        <f t="shared" si="36"/>
        <v>0</v>
      </c>
      <c r="AC81" s="62">
        <f t="shared" ca="1" si="37"/>
        <v>0</v>
      </c>
      <c r="AD81" s="73"/>
      <c r="AE81" s="74"/>
    </row>
    <row r="82" spans="1:31">
      <c r="A82" s="65">
        <f t="shared" si="38"/>
        <v>39448</v>
      </c>
      <c r="B82" s="66">
        <f>'Inputs-Summary'!$B$7</f>
        <v>3017157.2166295233</v>
      </c>
      <c r="C82" s="75"/>
      <c r="D82" s="67">
        <f t="shared" si="20"/>
        <v>3017157.2166295233</v>
      </c>
      <c r="E82" s="56">
        <f t="shared" si="21"/>
        <v>0</v>
      </c>
      <c r="F82" s="56">
        <f t="shared" ca="1" si="22"/>
        <v>0</v>
      </c>
      <c r="G82" s="68">
        <f>VLOOKUP($A82,[0]!Table,MATCH(G$4,[0]!Curves,0))</f>
        <v>4.2359999999999998</v>
      </c>
      <c r="H82" s="69">
        <f t="shared" si="23"/>
        <v>4.2359999999999998</v>
      </c>
      <c r="I82" s="68">
        <f>'Inputs-Summary'!$B$16</f>
        <v>1.85</v>
      </c>
      <c r="J82" s="68">
        <f>VLOOKUP($A82,[0]!Table,MATCH(J$4,[0]!Curves,0))</f>
        <v>0</v>
      </c>
      <c r="K82" s="69">
        <f t="shared" si="24"/>
        <v>0</v>
      </c>
      <c r="L82" s="87">
        <f t="shared" si="25"/>
        <v>0</v>
      </c>
      <c r="M82" s="68">
        <f>VLOOKUP($A82,[0]!Table,MATCH(M$4,[0]!Curves,0))</f>
        <v>2.5000000000000001E-3</v>
      </c>
      <c r="N82" s="69">
        <f t="shared" si="26"/>
        <v>2.5000000000000001E-3</v>
      </c>
      <c r="O82" s="87">
        <f t="shared" si="27"/>
        <v>2.5000000000000001E-3</v>
      </c>
      <c r="P82" s="60"/>
      <c r="Q82" s="87">
        <f t="shared" si="28"/>
        <v>4.2359999999999998</v>
      </c>
      <c r="R82" s="87">
        <f t="shared" si="29"/>
        <v>4.2359999999999998</v>
      </c>
      <c r="S82" s="87">
        <f t="shared" si="30"/>
        <v>1.85</v>
      </c>
      <c r="T82" s="70"/>
      <c r="U82" s="22">
        <f t="shared" si="31"/>
        <v>31</v>
      </c>
      <c r="V82" s="71">
        <f t="shared" si="32"/>
        <v>39448</v>
      </c>
      <c r="W82" s="22">
        <f t="shared" ca="1" si="33"/>
        <v>2384</v>
      </c>
      <c r="X82" s="68">
        <f>VLOOKUP($A82,[0]!Table,MATCH(X$4,[0]!Curves,0))</f>
        <v>5.8686035864702099E-2</v>
      </c>
      <c r="Y82" s="72">
        <f t="shared" ca="1" si="34"/>
        <v>0.68555016964477</v>
      </c>
      <c r="Z82" s="22">
        <f t="shared" si="35"/>
        <v>0</v>
      </c>
      <c r="AA82" s="22">
        <f t="shared" si="36"/>
        <v>0</v>
      </c>
      <c r="AC82" s="62">
        <f t="shared" ca="1" si="37"/>
        <v>0</v>
      </c>
      <c r="AD82" s="73"/>
      <c r="AE82" s="74"/>
    </row>
    <row r="83" spans="1:31">
      <c r="A83" s="65">
        <f t="shared" si="38"/>
        <v>39479</v>
      </c>
      <c r="B83" s="66">
        <f>'Inputs-Summary'!$B$7</f>
        <v>3017157.2166295233</v>
      </c>
      <c r="C83" s="75"/>
      <c r="D83" s="67">
        <f t="shared" si="20"/>
        <v>3017157.2166295233</v>
      </c>
      <c r="E83" s="56">
        <f t="shared" si="21"/>
        <v>0</v>
      </c>
      <c r="F83" s="56">
        <f t="shared" ca="1" si="22"/>
        <v>0</v>
      </c>
      <c r="G83" s="68">
        <f>VLOOKUP($A83,[0]!Table,MATCH(G$4,[0]!Curves,0))</f>
        <v>4.1180000000000003</v>
      </c>
      <c r="H83" s="69">
        <f t="shared" si="23"/>
        <v>4.1180000000000003</v>
      </c>
      <c r="I83" s="68">
        <f>'Inputs-Summary'!$B$16</f>
        <v>1.85</v>
      </c>
      <c r="J83" s="68">
        <f>VLOOKUP($A83,[0]!Table,MATCH(J$4,[0]!Curves,0))</f>
        <v>0</v>
      </c>
      <c r="K83" s="69">
        <f t="shared" si="24"/>
        <v>0</v>
      </c>
      <c r="L83" s="87">
        <f t="shared" si="25"/>
        <v>0</v>
      </c>
      <c r="M83" s="68">
        <f>VLOOKUP($A83,[0]!Table,MATCH(M$4,[0]!Curves,0))</f>
        <v>2.5000000000000001E-3</v>
      </c>
      <c r="N83" s="69">
        <f t="shared" si="26"/>
        <v>2.5000000000000001E-3</v>
      </c>
      <c r="O83" s="87">
        <f t="shared" si="27"/>
        <v>2.5000000000000001E-3</v>
      </c>
      <c r="P83" s="60"/>
      <c r="Q83" s="87">
        <f t="shared" si="28"/>
        <v>4.1180000000000003</v>
      </c>
      <c r="R83" s="87">
        <f t="shared" si="29"/>
        <v>4.1180000000000003</v>
      </c>
      <c r="S83" s="87">
        <f t="shared" si="30"/>
        <v>1.85</v>
      </c>
      <c r="T83" s="70"/>
      <c r="U83" s="22">
        <f t="shared" si="31"/>
        <v>29</v>
      </c>
      <c r="V83" s="71">
        <f t="shared" si="32"/>
        <v>39479</v>
      </c>
      <c r="W83" s="22">
        <f t="shared" ca="1" si="33"/>
        <v>2415</v>
      </c>
      <c r="X83" s="68">
        <f>VLOOKUP($A83,[0]!Table,MATCH(X$4,[0]!Curves,0))</f>
        <v>5.8835622886044298E-2</v>
      </c>
      <c r="Y83" s="72">
        <f t="shared" ca="1" si="34"/>
        <v>0.68153775757411561</v>
      </c>
      <c r="Z83" s="22">
        <f t="shared" si="35"/>
        <v>0</v>
      </c>
      <c r="AA83" s="22">
        <f t="shared" si="36"/>
        <v>0</v>
      </c>
      <c r="AC83" s="62">
        <f t="shared" ca="1" si="37"/>
        <v>0</v>
      </c>
      <c r="AD83" s="73"/>
      <c r="AE83" s="74"/>
    </row>
    <row r="84" spans="1:31">
      <c r="A84" s="65">
        <f t="shared" si="38"/>
        <v>39508</v>
      </c>
      <c r="B84" s="66">
        <f>'Inputs-Summary'!$B$7</f>
        <v>3017157.2166295233</v>
      </c>
      <c r="C84" s="75"/>
      <c r="D84" s="67">
        <f t="shared" si="20"/>
        <v>3017157.2166295233</v>
      </c>
      <c r="E84" s="56">
        <f t="shared" si="21"/>
        <v>0</v>
      </c>
      <c r="F84" s="56">
        <f t="shared" ca="1" si="22"/>
        <v>0</v>
      </c>
      <c r="G84" s="68">
        <f>VLOOKUP($A84,[0]!Table,MATCH(G$4,[0]!Curves,0))</f>
        <v>3.9849999999999999</v>
      </c>
      <c r="H84" s="69">
        <f t="shared" si="23"/>
        <v>3.9849999999999999</v>
      </c>
      <c r="I84" s="68">
        <f>'Inputs-Summary'!$B$16</f>
        <v>1.85</v>
      </c>
      <c r="J84" s="68">
        <f>VLOOKUP($A84,[0]!Table,MATCH(J$4,[0]!Curves,0))</f>
        <v>0</v>
      </c>
      <c r="K84" s="69">
        <f t="shared" si="24"/>
        <v>0</v>
      </c>
      <c r="L84" s="87">
        <f t="shared" si="25"/>
        <v>0</v>
      </c>
      <c r="M84" s="68">
        <f>VLOOKUP($A84,[0]!Table,MATCH(M$4,[0]!Curves,0))</f>
        <v>2.5000000000000001E-3</v>
      </c>
      <c r="N84" s="69">
        <f t="shared" si="26"/>
        <v>2.5000000000000001E-3</v>
      </c>
      <c r="O84" s="87">
        <f t="shared" si="27"/>
        <v>2.5000000000000001E-3</v>
      </c>
      <c r="P84" s="60"/>
      <c r="Q84" s="87">
        <f t="shared" si="28"/>
        <v>3.9849999999999999</v>
      </c>
      <c r="R84" s="87">
        <f t="shared" si="29"/>
        <v>3.9849999999999999</v>
      </c>
      <c r="S84" s="87">
        <f t="shared" si="30"/>
        <v>1.85</v>
      </c>
      <c r="T84" s="70"/>
      <c r="U84" s="22">
        <f t="shared" si="31"/>
        <v>31</v>
      </c>
      <c r="V84" s="71">
        <f t="shared" si="32"/>
        <v>39508</v>
      </c>
      <c r="W84" s="22">
        <f t="shared" ca="1" si="33"/>
        <v>2444</v>
      </c>
      <c r="X84" s="68">
        <f>VLOOKUP($A84,[0]!Table,MATCH(X$4,[0]!Curves,0))</f>
        <v>5.89755591385508E-2</v>
      </c>
      <c r="Y84" s="72">
        <f t="shared" ca="1" si="34"/>
        <v>0.67779038085903898</v>
      </c>
      <c r="Z84" s="22">
        <f t="shared" si="35"/>
        <v>0</v>
      </c>
      <c r="AA84" s="22">
        <f t="shared" si="36"/>
        <v>0</v>
      </c>
      <c r="AC84" s="62">
        <f t="shared" ca="1" si="37"/>
        <v>0</v>
      </c>
      <c r="AD84" s="73"/>
      <c r="AE84" s="74"/>
    </row>
    <row r="85" spans="1:31">
      <c r="A85" s="65">
        <f t="shared" si="38"/>
        <v>39539</v>
      </c>
      <c r="B85" s="66">
        <f>'Inputs-Summary'!$B$7</f>
        <v>3017157.2166295233</v>
      </c>
      <c r="C85" s="75"/>
      <c r="D85" s="67">
        <f t="shared" si="20"/>
        <v>3017157.2166295233</v>
      </c>
      <c r="E85" s="56">
        <f t="shared" si="21"/>
        <v>0</v>
      </c>
      <c r="F85" s="56">
        <f t="shared" ca="1" si="22"/>
        <v>0</v>
      </c>
      <c r="G85" s="68">
        <f>VLOOKUP($A85,[0]!Table,MATCH(G$4,[0]!Curves,0))</f>
        <v>3.77</v>
      </c>
      <c r="H85" s="69">
        <f t="shared" si="23"/>
        <v>3.77</v>
      </c>
      <c r="I85" s="68">
        <f>'Inputs-Summary'!$B$16</f>
        <v>1.85</v>
      </c>
      <c r="J85" s="68">
        <f>VLOOKUP($A85,[0]!Table,MATCH(J$4,[0]!Curves,0))</f>
        <v>0</v>
      </c>
      <c r="K85" s="69">
        <f t="shared" si="24"/>
        <v>0</v>
      </c>
      <c r="L85" s="87">
        <f t="shared" si="25"/>
        <v>0</v>
      </c>
      <c r="M85" s="68">
        <f>VLOOKUP($A85,[0]!Table,MATCH(M$4,[0]!Curves,0))</f>
        <v>2.5000000000000001E-3</v>
      </c>
      <c r="N85" s="69">
        <f t="shared" si="26"/>
        <v>2.5000000000000001E-3</v>
      </c>
      <c r="O85" s="87">
        <f t="shared" si="27"/>
        <v>2.5000000000000001E-3</v>
      </c>
      <c r="P85" s="60"/>
      <c r="Q85" s="87">
        <f t="shared" si="28"/>
        <v>3.77</v>
      </c>
      <c r="R85" s="87">
        <f t="shared" si="29"/>
        <v>3.77</v>
      </c>
      <c r="S85" s="87">
        <f t="shared" si="30"/>
        <v>1.85</v>
      </c>
      <c r="T85" s="70"/>
      <c r="U85" s="22">
        <f t="shared" si="31"/>
        <v>30</v>
      </c>
      <c r="V85" s="71">
        <f t="shared" si="32"/>
        <v>39539</v>
      </c>
      <c r="W85" s="22">
        <f t="shared" ca="1" si="33"/>
        <v>2475</v>
      </c>
      <c r="X85" s="68">
        <f>VLOOKUP($A85,[0]!Table,MATCH(X$4,[0]!Curves,0))</f>
        <v>5.91251461742908E-2</v>
      </c>
      <c r="Y85" s="72">
        <f t="shared" ca="1" si="34"/>
        <v>0.67379130979442858</v>
      </c>
      <c r="Z85" s="22">
        <f t="shared" si="35"/>
        <v>0</v>
      </c>
      <c r="AA85" s="22">
        <f t="shared" si="36"/>
        <v>0</v>
      </c>
      <c r="AC85" s="62">
        <f t="shared" ca="1" si="37"/>
        <v>0</v>
      </c>
      <c r="AD85" s="73"/>
      <c r="AE85" s="74"/>
    </row>
    <row r="86" spans="1:31">
      <c r="A86" s="65">
        <f t="shared" si="38"/>
        <v>39569</v>
      </c>
      <c r="B86" s="66">
        <f>'Inputs-Summary'!$B$7</f>
        <v>3017157.2166295233</v>
      </c>
      <c r="C86" s="75"/>
      <c r="D86" s="67">
        <f t="shared" si="20"/>
        <v>3017157.2166295233</v>
      </c>
      <c r="E86" s="56">
        <f t="shared" si="21"/>
        <v>0</v>
      </c>
      <c r="F86" s="56">
        <f t="shared" ca="1" si="22"/>
        <v>0</v>
      </c>
      <c r="G86" s="68">
        <f>VLOOKUP($A86,[0]!Table,MATCH(G$4,[0]!Curves,0))</f>
        <v>3.76</v>
      </c>
      <c r="H86" s="69">
        <f t="shared" si="23"/>
        <v>3.76</v>
      </c>
      <c r="I86" s="68">
        <f>'Inputs-Summary'!$B$16</f>
        <v>1.85</v>
      </c>
      <c r="J86" s="68">
        <f>VLOOKUP($A86,[0]!Table,MATCH(J$4,[0]!Curves,0))</f>
        <v>0</v>
      </c>
      <c r="K86" s="69">
        <f t="shared" si="24"/>
        <v>0</v>
      </c>
      <c r="L86" s="87">
        <f t="shared" si="25"/>
        <v>0</v>
      </c>
      <c r="M86" s="68">
        <f>VLOOKUP($A86,[0]!Table,MATCH(M$4,[0]!Curves,0))</f>
        <v>2.5000000000000001E-3</v>
      </c>
      <c r="N86" s="69">
        <f t="shared" si="26"/>
        <v>2.5000000000000001E-3</v>
      </c>
      <c r="O86" s="87">
        <f t="shared" si="27"/>
        <v>2.5000000000000001E-3</v>
      </c>
      <c r="P86" s="60"/>
      <c r="Q86" s="87">
        <f t="shared" si="28"/>
        <v>3.76</v>
      </c>
      <c r="R86" s="87">
        <f t="shared" si="29"/>
        <v>3.76</v>
      </c>
      <c r="S86" s="87">
        <f t="shared" si="30"/>
        <v>1.85</v>
      </c>
      <c r="T86" s="70"/>
      <c r="U86" s="22">
        <f t="shared" si="31"/>
        <v>31</v>
      </c>
      <c r="V86" s="71">
        <f t="shared" si="32"/>
        <v>39569</v>
      </c>
      <c r="W86" s="22">
        <f t="shared" ca="1" si="33"/>
        <v>2505</v>
      </c>
      <c r="X86" s="68">
        <f>VLOOKUP($A86,[0]!Table,MATCH(X$4,[0]!Curves,0))</f>
        <v>5.9269907828862801E-2</v>
      </c>
      <c r="Y86" s="72">
        <f t="shared" ca="1" si="34"/>
        <v>0.66992802212591085</v>
      </c>
      <c r="Z86" s="22">
        <f t="shared" si="35"/>
        <v>0</v>
      </c>
      <c r="AA86" s="22">
        <f t="shared" si="36"/>
        <v>0</v>
      </c>
      <c r="AC86" s="62">
        <f t="shared" ca="1" si="37"/>
        <v>0</v>
      </c>
      <c r="AD86" s="73"/>
      <c r="AE86" s="74"/>
    </row>
    <row r="87" spans="1:31">
      <c r="A87" s="65">
        <f t="shared" si="38"/>
        <v>39600</v>
      </c>
      <c r="B87" s="66">
        <f>'Inputs-Summary'!$B$7</f>
        <v>3017157.2166295233</v>
      </c>
      <c r="C87" s="75"/>
      <c r="D87" s="67">
        <f t="shared" si="20"/>
        <v>3017157.2166295233</v>
      </c>
      <c r="E87" s="56">
        <f t="shared" si="21"/>
        <v>0</v>
      </c>
      <c r="F87" s="56">
        <f t="shared" ca="1" si="22"/>
        <v>0</v>
      </c>
      <c r="G87" s="68">
        <f>VLOOKUP($A87,[0]!Table,MATCH(G$4,[0]!Curves,0))</f>
        <v>3.7960000000000003</v>
      </c>
      <c r="H87" s="69">
        <f t="shared" si="23"/>
        <v>3.7960000000000003</v>
      </c>
      <c r="I87" s="68">
        <f>'Inputs-Summary'!$B$16</f>
        <v>1.85</v>
      </c>
      <c r="J87" s="68">
        <f>VLOOKUP($A87,[0]!Table,MATCH(J$4,[0]!Curves,0))</f>
        <v>0</v>
      </c>
      <c r="K87" s="69">
        <f t="shared" si="24"/>
        <v>0</v>
      </c>
      <c r="L87" s="87">
        <f t="shared" si="25"/>
        <v>0</v>
      </c>
      <c r="M87" s="68">
        <f>VLOOKUP($A87,[0]!Table,MATCH(M$4,[0]!Curves,0))</f>
        <v>2.5000000000000001E-3</v>
      </c>
      <c r="N87" s="69">
        <f t="shared" si="26"/>
        <v>2.5000000000000001E-3</v>
      </c>
      <c r="O87" s="87">
        <f t="shared" si="27"/>
        <v>2.5000000000000001E-3</v>
      </c>
      <c r="P87" s="60"/>
      <c r="Q87" s="87">
        <f t="shared" si="28"/>
        <v>3.7960000000000003</v>
      </c>
      <c r="R87" s="87">
        <f t="shared" si="29"/>
        <v>3.7960000000000003</v>
      </c>
      <c r="S87" s="87">
        <f t="shared" si="30"/>
        <v>1.85</v>
      </c>
      <c r="T87" s="70"/>
      <c r="U87" s="22">
        <f t="shared" si="31"/>
        <v>30</v>
      </c>
      <c r="V87" s="71">
        <f t="shared" si="32"/>
        <v>39600</v>
      </c>
      <c r="W87" s="22">
        <f t="shared" ca="1" si="33"/>
        <v>2536</v>
      </c>
      <c r="X87" s="68">
        <f>VLOOKUP($A87,[0]!Table,MATCH(X$4,[0]!Curves,0))</f>
        <v>5.9419494879238095E-2</v>
      </c>
      <c r="Y87" s="72">
        <f t="shared" ca="1" si="34"/>
        <v>0.66594311654382354</v>
      </c>
      <c r="Z87" s="22">
        <f t="shared" si="35"/>
        <v>0</v>
      </c>
      <c r="AA87" s="22">
        <f t="shared" si="36"/>
        <v>0</v>
      </c>
      <c r="AC87" s="62">
        <f t="shared" ca="1" si="37"/>
        <v>0</v>
      </c>
      <c r="AD87" s="73"/>
      <c r="AE87" s="74"/>
    </row>
    <row r="88" spans="1:31">
      <c r="A88" s="65">
        <f t="shared" si="38"/>
        <v>39630</v>
      </c>
      <c r="B88" s="66">
        <f>'Inputs-Summary'!$B$7</f>
        <v>3017157.2166295233</v>
      </c>
      <c r="C88" s="75"/>
      <c r="D88" s="67">
        <f t="shared" si="20"/>
        <v>3017157.2166295233</v>
      </c>
      <c r="E88" s="56">
        <f t="shared" si="21"/>
        <v>0</v>
      </c>
      <c r="F88" s="56">
        <f t="shared" ca="1" si="22"/>
        <v>0</v>
      </c>
      <c r="G88" s="68">
        <f>VLOOKUP($A88,[0]!Table,MATCH(G$4,[0]!Curves,0))</f>
        <v>3.8410000000000002</v>
      </c>
      <c r="H88" s="69">
        <f t="shared" si="23"/>
        <v>3.8410000000000002</v>
      </c>
      <c r="I88" s="68">
        <f>'Inputs-Summary'!$B$16</f>
        <v>1.85</v>
      </c>
      <c r="J88" s="68">
        <f>VLOOKUP($A88,[0]!Table,MATCH(J$4,[0]!Curves,0))</f>
        <v>0</v>
      </c>
      <c r="K88" s="69">
        <f t="shared" si="24"/>
        <v>0</v>
      </c>
      <c r="L88" s="87">
        <f t="shared" si="25"/>
        <v>0</v>
      </c>
      <c r="M88" s="68">
        <f>VLOOKUP($A88,[0]!Table,MATCH(M$4,[0]!Curves,0))</f>
        <v>2.5000000000000001E-3</v>
      </c>
      <c r="N88" s="69">
        <f t="shared" si="26"/>
        <v>2.5000000000000001E-3</v>
      </c>
      <c r="O88" s="87">
        <f t="shared" si="27"/>
        <v>2.5000000000000001E-3</v>
      </c>
      <c r="P88" s="60"/>
      <c r="Q88" s="87">
        <f t="shared" si="28"/>
        <v>3.8410000000000002</v>
      </c>
      <c r="R88" s="87">
        <f t="shared" si="29"/>
        <v>3.8410000000000002</v>
      </c>
      <c r="S88" s="87">
        <f t="shared" si="30"/>
        <v>1.85</v>
      </c>
      <c r="T88" s="70"/>
      <c r="U88" s="22">
        <f t="shared" si="31"/>
        <v>31</v>
      </c>
      <c r="V88" s="71">
        <f t="shared" si="32"/>
        <v>39630</v>
      </c>
      <c r="W88" s="22">
        <f t="shared" ca="1" si="33"/>
        <v>2566</v>
      </c>
      <c r="X88" s="68">
        <f>VLOOKUP($A88,[0]!Table,MATCH(X$4,[0]!Curves,0))</f>
        <v>5.9546118467006998E-2</v>
      </c>
      <c r="Y88" s="72">
        <f t="shared" ca="1" si="34"/>
        <v>0.66217576045337279</v>
      </c>
      <c r="Z88" s="22">
        <f t="shared" si="35"/>
        <v>0</v>
      </c>
      <c r="AA88" s="22">
        <f t="shared" si="36"/>
        <v>0</v>
      </c>
      <c r="AC88" s="62">
        <f t="shared" ca="1" si="37"/>
        <v>0</v>
      </c>
      <c r="AD88" s="73"/>
      <c r="AE88" s="74"/>
    </row>
    <row r="89" spans="1:31">
      <c r="A89" s="65">
        <f t="shared" si="38"/>
        <v>39661</v>
      </c>
      <c r="B89" s="66">
        <f>'Inputs-Summary'!$B$7</f>
        <v>3017157.2166295233</v>
      </c>
      <c r="C89" s="75"/>
      <c r="D89" s="67">
        <f t="shared" si="20"/>
        <v>3017157.2166295233</v>
      </c>
      <c r="E89" s="56">
        <f t="shared" si="21"/>
        <v>0</v>
      </c>
      <c r="F89" s="56">
        <f t="shared" ca="1" si="22"/>
        <v>0</v>
      </c>
      <c r="G89" s="68">
        <f>VLOOKUP($A89,[0]!Table,MATCH(G$4,[0]!Curves,0))</f>
        <v>3.8890000000000002</v>
      </c>
      <c r="H89" s="69">
        <f t="shared" si="23"/>
        <v>3.8890000000000002</v>
      </c>
      <c r="I89" s="68">
        <f>'Inputs-Summary'!$B$16</f>
        <v>1.85</v>
      </c>
      <c r="J89" s="68">
        <f>VLOOKUP($A89,[0]!Table,MATCH(J$4,[0]!Curves,0))</f>
        <v>0</v>
      </c>
      <c r="K89" s="69">
        <f t="shared" si="24"/>
        <v>0</v>
      </c>
      <c r="L89" s="87">
        <f t="shared" si="25"/>
        <v>0</v>
      </c>
      <c r="M89" s="68">
        <f>VLOOKUP($A89,[0]!Table,MATCH(M$4,[0]!Curves,0))</f>
        <v>2.5000000000000001E-3</v>
      </c>
      <c r="N89" s="69">
        <f t="shared" si="26"/>
        <v>2.5000000000000001E-3</v>
      </c>
      <c r="O89" s="87">
        <f t="shared" si="27"/>
        <v>2.5000000000000001E-3</v>
      </c>
      <c r="P89" s="60"/>
      <c r="Q89" s="87">
        <f t="shared" si="28"/>
        <v>3.8890000000000002</v>
      </c>
      <c r="R89" s="87">
        <f t="shared" si="29"/>
        <v>3.8890000000000002</v>
      </c>
      <c r="S89" s="87">
        <f t="shared" si="30"/>
        <v>1.85</v>
      </c>
      <c r="T89" s="70"/>
      <c r="U89" s="22">
        <f t="shared" si="31"/>
        <v>31</v>
      </c>
      <c r="V89" s="71">
        <f t="shared" si="32"/>
        <v>39661</v>
      </c>
      <c r="W89" s="22">
        <f t="shared" ca="1" si="33"/>
        <v>2597</v>
      </c>
      <c r="X89" s="68">
        <f>VLOOKUP($A89,[0]!Table,MATCH(X$4,[0]!Curves,0))</f>
        <v>5.9625420464913197E-2</v>
      </c>
      <c r="Y89" s="72">
        <f t="shared" ca="1" si="34"/>
        <v>0.65852558488761215</v>
      </c>
      <c r="Z89" s="22">
        <f t="shared" si="35"/>
        <v>0</v>
      </c>
      <c r="AA89" s="22">
        <f t="shared" si="36"/>
        <v>0</v>
      </c>
      <c r="AC89" s="62">
        <f t="shared" ca="1" si="37"/>
        <v>0</v>
      </c>
      <c r="AD89" s="73"/>
      <c r="AE89" s="74"/>
    </row>
    <row r="90" spans="1:31">
      <c r="A90" s="65">
        <f t="shared" si="38"/>
        <v>39692</v>
      </c>
      <c r="B90" s="66">
        <f>'Inputs-Summary'!$B$7</f>
        <v>3017157.2166295233</v>
      </c>
      <c r="C90" s="75"/>
      <c r="D90" s="67">
        <f t="shared" si="20"/>
        <v>3017157.2166295233</v>
      </c>
      <c r="E90" s="56">
        <f t="shared" si="21"/>
        <v>0</v>
      </c>
      <c r="F90" s="56">
        <f t="shared" ca="1" si="22"/>
        <v>0</v>
      </c>
      <c r="G90" s="68">
        <f>VLOOKUP($A90,[0]!Table,MATCH(G$4,[0]!Curves,0))</f>
        <v>3.903</v>
      </c>
      <c r="H90" s="69">
        <f t="shared" si="23"/>
        <v>3.903</v>
      </c>
      <c r="I90" s="68">
        <f>'Inputs-Summary'!$B$16</f>
        <v>1.85</v>
      </c>
      <c r="J90" s="68">
        <f>VLOOKUP($A90,[0]!Table,MATCH(J$4,[0]!Curves,0))</f>
        <v>0</v>
      </c>
      <c r="K90" s="69">
        <f t="shared" si="24"/>
        <v>0</v>
      </c>
      <c r="L90" s="87">
        <f t="shared" si="25"/>
        <v>0</v>
      </c>
      <c r="M90" s="68">
        <f>VLOOKUP($A90,[0]!Table,MATCH(M$4,[0]!Curves,0))</f>
        <v>2.5000000000000001E-3</v>
      </c>
      <c r="N90" s="69">
        <f t="shared" si="26"/>
        <v>2.5000000000000001E-3</v>
      </c>
      <c r="O90" s="87">
        <f t="shared" si="27"/>
        <v>2.5000000000000001E-3</v>
      </c>
      <c r="P90" s="60"/>
      <c r="Q90" s="87">
        <f t="shared" si="28"/>
        <v>3.903</v>
      </c>
      <c r="R90" s="87">
        <f t="shared" si="29"/>
        <v>3.903</v>
      </c>
      <c r="S90" s="87">
        <f t="shared" si="30"/>
        <v>1.85</v>
      </c>
      <c r="T90" s="70"/>
      <c r="U90" s="22">
        <f t="shared" si="31"/>
        <v>30</v>
      </c>
      <c r="V90" s="71">
        <f t="shared" si="32"/>
        <v>39692</v>
      </c>
      <c r="W90" s="22">
        <f t="shared" ca="1" si="33"/>
        <v>2628</v>
      </c>
      <c r="X90" s="68">
        <f>VLOOKUP($A90,[0]!Table,MATCH(X$4,[0]!Curves,0))</f>
        <v>5.9704722464909203E-2</v>
      </c>
      <c r="Y90" s="72">
        <f t="shared" ca="1" si="34"/>
        <v>0.65488698388578059</v>
      </c>
      <c r="Z90" s="22">
        <f t="shared" si="35"/>
        <v>0</v>
      </c>
      <c r="AA90" s="22">
        <f t="shared" si="36"/>
        <v>0</v>
      </c>
      <c r="AC90" s="62">
        <f t="shared" ca="1" si="37"/>
        <v>0</v>
      </c>
      <c r="AD90" s="73"/>
      <c r="AE90" s="74"/>
    </row>
    <row r="91" spans="1:31">
      <c r="A91" s="65">
        <f t="shared" si="38"/>
        <v>39722</v>
      </c>
      <c r="B91" s="66">
        <f>'Inputs-Summary'!$B$7</f>
        <v>3017157.2166295233</v>
      </c>
      <c r="C91" s="75"/>
      <c r="D91" s="67">
        <f t="shared" si="20"/>
        <v>3017157.2166295233</v>
      </c>
      <c r="E91" s="56">
        <f t="shared" si="21"/>
        <v>0</v>
      </c>
      <c r="F91" s="56">
        <f t="shared" ca="1" si="22"/>
        <v>0</v>
      </c>
      <c r="G91" s="68">
        <f>VLOOKUP($A91,[0]!Table,MATCH(G$4,[0]!Curves,0))</f>
        <v>3.931</v>
      </c>
      <c r="H91" s="69">
        <f t="shared" si="23"/>
        <v>3.931</v>
      </c>
      <c r="I91" s="68">
        <f>'Inputs-Summary'!$B$16</f>
        <v>1.85</v>
      </c>
      <c r="J91" s="68">
        <f>VLOOKUP($A91,[0]!Table,MATCH(J$4,[0]!Curves,0))</f>
        <v>0</v>
      </c>
      <c r="K91" s="69">
        <f t="shared" si="24"/>
        <v>0</v>
      </c>
      <c r="L91" s="87">
        <f t="shared" si="25"/>
        <v>0</v>
      </c>
      <c r="M91" s="68">
        <f>VLOOKUP($A91,[0]!Table,MATCH(M$4,[0]!Curves,0))</f>
        <v>2.5000000000000001E-3</v>
      </c>
      <c r="N91" s="69">
        <f t="shared" si="26"/>
        <v>2.5000000000000001E-3</v>
      </c>
      <c r="O91" s="87">
        <f t="shared" si="27"/>
        <v>2.5000000000000001E-3</v>
      </c>
      <c r="P91" s="60"/>
      <c r="Q91" s="87">
        <f t="shared" si="28"/>
        <v>3.931</v>
      </c>
      <c r="R91" s="87">
        <f t="shared" si="29"/>
        <v>3.931</v>
      </c>
      <c r="S91" s="87">
        <f t="shared" si="30"/>
        <v>1.85</v>
      </c>
      <c r="T91" s="70"/>
      <c r="U91" s="22">
        <f t="shared" si="31"/>
        <v>31</v>
      </c>
      <c r="V91" s="71">
        <f t="shared" si="32"/>
        <v>39722</v>
      </c>
      <c r="W91" s="22">
        <f t="shared" ca="1" si="33"/>
        <v>2658</v>
      </c>
      <c r="X91" s="68">
        <f>VLOOKUP($A91,[0]!Table,MATCH(X$4,[0]!Curves,0))</f>
        <v>5.9781466337863104E-2</v>
      </c>
      <c r="Y91" s="72">
        <f t="shared" ca="1" si="34"/>
        <v>0.65137680707021006</v>
      </c>
      <c r="Z91" s="22">
        <f t="shared" si="35"/>
        <v>0</v>
      </c>
      <c r="AA91" s="22">
        <f t="shared" si="36"/>
        <v>0</v>
      </c>
      <c r="AC91" s="62">
        <f t="shared" ca="1" si="37"/>
        <v>0</v>
      </c>
      <c r="AD91" s="73"/>
      <c r="AE91" s="74"/>
    </row>
    <row r="92" spans="1:31">
      <c r="A92" s="65">
        <f t="shared" si="38"/>
        <v>39753</v>
      </c>
      <c r="B92" s="66">
        <f>'Inputs-Summary'!$B$7</f>
        <v>3017157.2166295233</v>
      </c>
      <c r="C92" s="75"/>
      <c r="D92" s="67">
        <f t="shared" si="20"/>
        <v>3017157.2166295233</v>
      </c>
      <c r="E92" s="56">
        <f t="shared" si="21"/>
        <v>0</v>
      </c>
      <c r="F92" s="56">
        <f t="shared" ca="1" si="22"/>
        <v>0</v>
      </c>
      <c r="G92" s="68">
        <f>VLOOKUP($A92,[0]!Table,MATCH(G$4,[0]!Curves,0))</f>
        <v>4.0659999999999998</v>
      </c>
      <c r="H92" s="69">
        <f t="shared" si="23"/>
        <v>4.0659999999999998</v>
      </c>
      <c r="I92" s="68">
        <f>'Inputs-Summary'!$B$16</f>
        <v>1.85</v>
      </c>
      <c r="J92" s="68">
        <f>VLOOKUP($A92,[0]!Table,MATCH(J$4,[0]!Curves,0))</f>
        <v>0</v>
      </c>
      <c r="K92" s="69">
        <f t="shared" si="24"/>
        <v>0</v>
      </c>
      <c r="L92" s="87">
        <f t="shared" si="25"/>
        <v>0</v>
      </c>
      <c r="M92" s="68">
        <f>VLOOKUP($A92,[0]!Table,MATCH(M$4,[0]!Curves,0))</f>
        <v>2.5000000000000001E-3</v>
      </c>
      <c r="N92" s="69">
        <f t="shared" si="26"/>
        <v>2.5000000000000001E-3</v>
      </c>
      <c r="O92" s="87">
        <f t="shared" si="27"/>
        <v>2.5000000000000001E-3</v>
      </c>
      <c r="P92" s="60"/>
      <c r="Q92" s="87">
        <f t="shared" si="28"/>
        <v>4.0659999999999998</v>
      </c>
      <c r="R92" s="87">
        <f t="shared" si="29"/>
        <v>4.0659999999999998</v>
      </c>
      <c r="S92" s="87">
        <f t="shared" si="30"/>
        <v>1.85</v>
      </c>
      <c r="T92" s="70"/>
      <c r="U92" s="22">
        <f t="shared" si="31"/>
        <v>30</v>
      </c>
      <c r="V92" s="71">
        <f t="shared" si="32"/>
        <v>39753</v>
      </c>
      <c r="W92" s="22">
        <f t="shared" ca="1" si="33"/>
        <v>2689</v>
      </c>
      <c r="X92" s="68">
        <f>VLOOKUP($A92,[0]!Table,MATCH(X$4,[0]!Curves,0))</f>
        <v>5.9860768341970502E-2</v>
      </c>
      <c r="Y92" s="72">
        <f t="shared" ca="1" si="34"/>
        <v>0.64776107245591907</v>
      </c>
      <c r="Z92" s="22">
        <f t="shared" si="35"/>
        <v>0</v>
      </c>
      <c r="AA92" s="22">
        <f t="shared" si="36"/>
        <v>0</v>
      </c>
      <c r="AC92" s="62">
        <f t="shared" ca="1" si="37"/>
        <v>0</v>
      </c>
      <c r="AD92" s="73"/>
      <c r="AE92" s="74"/>
    </row>
    <row r="93" spans="1:31">
      <c r="A93" s="65">
        <f t="shared" si="38"/>
        <v>39783</v>
      </c>
      <c r="B93" s="66">
        <f>'Inputs-Summary'!$B$7</f>
        <v>3017157.2166295233</v>
      </c>
      <c r="C93" s="75"/>
      <c r="D93" s="67">
        <f t="shared" si="20"/>
        <v>3017157.2166295233</v>
      </c>
      <c r="E93" s="56">
        <f t="shared" si="21"/>
        <v>0</v>
      </c>
      <c r="F93" s="56">
        <f t="shared" ca="1" si="22"/>
        <v>0</v>
      </c>
      <c r="G93" s="68">
        <f>VLOOKUP($A93,[0]!Table,MATCH(G$4,[0]!Curves,0))</f>
        <v>4.2010000000000005</v>
      </c>
      <c r="H93" s="69">
        <f t="shared" si="23"/>
        <v>4.2010000000000005</v>
      </c>
      <c r="I93" s="68">
        <f>'Inputs-Summary'!$B$16</f>
        <v>1.85</v>
      </c>
      <c r="J93" s="68">
        <f>VLOOKUP($A93,[0]!Table,MATCH(J$4,[0]!Curves,0))</f>
        <v>0</v>
      </c>
      <c r="K93" s="69">
        <f t="shared" si="24"/>
        <v>0</v>
      </c>
      <c r="L93" s="87">
        <f t="shared" si="25"/>
        <v>0</v>
      </c>
      <c r="M93" s="68">
        <f>VLOOKUP($A93,[0]!Table,MATCH(M$4,[0]!Curves,0))</f>
        <v>2.5000000000000001E-3</v>
      </c>
      <c r="N93" s="69">
        <f t="shared" si="26"/>
        <v>2.5000000000000001E-3</v>
      </c>
      <c r="O93" s="87">
        <f t="shared" si="27"/>
        <v>2.5000000000000001E-3</v>
      </c>
      <c r="P93" s="60"/>
      <c r="Q93" s="87">
        <f t="shared" si="28"/>
        <v>4.2010000000000005</v>
      </c>
      <c r="R93" s="87">
        <f t="shared" si="29"/>
        <v>4.2010000000000005</v>
      </c>
      <c r="S93" s="87">
        <f t="shared" si="30"/>
        <v>1.85</v>
      </c>
      <c r="T93" s="70"/>
      <c r="U93" s="22">
        <f t="shared" si="31"/>
        <v>31</v>
      </c>
      <c r="V93" s="71">
        <f t="shared" si="32"/>
        <v>39783</v>
      </c>
      <c r="W93" s="22">
        <f t="shared" ca="1" si="33"/>
        <v>2719</v>
      </c>
      <c r="X93" s="68">
        <f>VLOOKUP($A93,[0]!Table,MATCH(X$4,[0]!Curves,0))</f>
        <v>5.99375122189039E-2</v>
      </c>
      <c r="Y93" s="72">
        <f t="shared" ca="1" si="34"/>
        <v>0.64427308119213089</v>
      </c>
      <c r="Z93" s="22">
        <f t="shared" si="35"/>
        <v>0</v>
      </c>
      <c r="AA93" s="22">
        <f t="shared" si="36"/>
        <v>0</v>
      </c>
      <c r="AC93" s="62">
        <f t="shared" ca="1" si="37"/>
        <v>0</v>
      </c>
      <c r="AD93" s="73"/>
      <c r="AE93" s="74"/>
    </row>
    <row r="94" spans="1:31">
      <c r="A94" s="65">
        <f t="shared" si="38"/>
        <v>39814</v>
      </c>
      <c r="B94" s="66">
        <f>'Inputs-Summary'!$B$7</f>
        <v>3017157.2166295233</v>
      </c>
      <c r="C94" s="75"/>
      <c r="D94" s="67">
        <f t="shared" si="20"/>
        <v>3017157.2166295233</v>
      </c>
      <c r="E94" s="56">
        <f t="shared" si="21"/>
        <v>0</v>
      </c>
      <c r="F94" s="56">
        <f t="shared" ca="1" si="22"/>
        <v>0</v>
      </c>
      <c r="G94" s="68">
        <f>VLOOKUP($A94,[0]!Table,MATCH(G$4,[0]!Curves,0))</f>
        <v>4.2960000000000003</v>
      </c>
      <c r="H94" s="69">
        <f t="shared" si="23"/>
        <v>4.2960000000000003</v>
      </c>
      <c r="I94" s="68">
        <f>'Inputs-Summary'!$B$16</f>
        <v>1.85</v>
      </c>
      <c r="J94" s="68">
        <f>VLOOKUP($A94,[0]!Table,MATCH(J$4,[0]!Curves,0))</f>
        <v>0</v>
      </c>
      <c r="K94" s="69">
        <f t="shared" si="24"/>
        <v>0</v>
      </c>
      <c r="L94" s="87">
        <f t="shared" si="25"/>
        <v>0</v>
      </c>
      <c r="M94" s="68">
        <f>VLOOKUP($A94,[0]!Table,MATCH(M$4,[0]!Curves,0))</f>
        <v>2.5000000000000001E-3</v>
      </c>
      <c r="N94" s="69">
        <f t="shared" si="26"/>
        <v>2.5000000000000001E-3</v>
      </c>
      <c r="O94" s="87">
        <f t="shared" si="27"/>
        <v>2.5000000000000001E-3</v>
      </c>
      <c r="P94" s="60"/>
      <c r="Q94" s="87">
        <f t="shared" si="28"/>
        <v>4.2960000000000003</v>
      </c>
      <c r="R94" s="87">
        <f t="shared" si="29"/>
        <v>4.2960000000000003</v>
      </c>
      <c r="S94" s="87">
        <f t="shared" si="30"/>
        <v>1.85</v>
      </c>
      <c r="T94" s="70"/>
      <c r="U94" s="22">
        <f t="shared" si="31"/>
        <v>31</v>
      </c>
      <c r="V94" s="71">
        <f t="shared" si="32"/>
        <v>39814</v>
      </c>
      <c r="W94" s="22">
        <f t="shared" ca="1" si="33"/>
        <v>2750</v>
      </c>
      <c r="X94" s="68">
        <f>VLOOKUP($A94,[0]!Table,MATCH(X$4,[0]!Curves,0))</f>
        <v>6.0016814227123606E-2</v>
      </c>
      <c r="Y94" s="72">
        <f t="shared" ca="1" si="34"/>
        <v>0.64068032912167361</v>
      </c>
      <c r="Z94" s="22">
        <f t="shared" si="35"/>
        <v>0</v>
      </c>
      <c r="AA94" s="22">
        <f t="shared" si="36"/>
        <v>0</v>
      </c>
      <c r="AC94" s="62">
        <f t="shared" ca="1" si="37"/>
        <v>0</v>
      </c>
      <c r="AD94" s="73"/>
      <c r="AE94" s="74"/>
    </row>
    <row r="95" spans="1:31">
      <c r="A95" s="65">
        <f t="shared" si="38"/>
        <v>39845</v>
      </c>
      <c r="B95" s="66">
        <f>'Inputs-Summary'!$B$7</f>
        <v>3017157.2166295233</v>
      </c>
      <c r="C95" s="75"/>
      <c r="D95" s="67">
        <f t="shared" si="20"/>
        <v>3017157.2166295233</v>
      </c>
      <c r="E95" s="56">
        <f t="shared" si="21"/>
        <v>0</v>
      </c>
      <c r="F95" s="56">
        <f t="shared" ca="1" si="22"/>
        <v>0</v>
      </c>
      <c r="G95" s="68">
        <f>VLOOKUP($A95,[0]!Table,MATCH(G$4,[0]!Curves,0))</f>
        <v>4.1779999999999999</v>
      </c>
      <c r="H95" s="69">
        <f t="shared" si="23"/>
        <v>4.1779999999999999</v>
      </c>
      <c r="I95" s="68">
        <f>'Inputs-Summary'!$B$16</f>
        <v>1.85</v>
      </c>
      <c r="J95" s="68">
        <f>VLOOKUP($A95,[0]!Table,MATCH(J$4,[0]!Curves,0))</f>
        <v>0</v>
      </c>
      <c r="K95" s="69">
        <f t="shared" si="24"/>
        <v>0</v>
      </c>
      <c r="L95" s="87">
        <f t="shared" si="25"/>
        <v>0</v>
      </c>
      <c r="M95" s="68">
        <f>VLOOKUP($A95,[0]!Table,MATCH(M$4,[0]!Curves,0))</f>
        <v>2.5000000000000001E-3</v>
      </c>
      <c r="N95" s="69">
        <f t="shared" si="26"/>
        <v>2.5000000000000001E-3</v>
      </c>
      <c r="O95" s="87">
        <f t="shared" si="27"/>
        <v>2.5000000000000001E-3</v>
      </c>
      <c r="P95" s="60"/>
      <c r="Q95" s="87">
        <f t="shared" si="28"/>
        <v>4.1779999999999999</v>
      </c>
      <c r="R95" s="87">
        <f t="shared" si="29"/>
        <v>4.1779999999999999</v>
      </c>
      <c r="S95" s="87">
        <f t="shared" si="30"/>
        <v>1.85</v>
      </c>
      <c r="T95" s="70"/>
      <c r="U95" s="22">
        <f t="shared" si="31"/>
        <v>28</v>
      </c>
      <c r="V95" s="71">
        <f t="shared" si="32"/>
        <v>39845</v>
      </c>
      <c r="W95" s="22">
        <f t="shared" ca="1" si="33"/>
        <v>2781</v>
      </c>
      <c r="X95" s="68">
        <f>VLOOKUP($A95,[0]!Table,MATCH(X$4,[0]!Curves,0))</f>
        <v>6.0096116237433599E-2</v>
      </c>
      <c r="Y95" s="72">
        <f t="shared" ca="1" si="34"/>
        <v>0.63709929968187295</v>
      </c>
      <c r="Z95" s="22">
        <f t="shared" si="35"/>
        <v>0</v>
      </c>
      <c r="AA95" s="22">
        <f t="shared" si="36"/>
        <v>0</v>
      </c>
      <c r="AC95" s="62">
        <f t="shared" ca="1" si="37"/>
        <v>0</v>
      </c>
      <c r="AD95" s="73"/>
      <c r="AE95" s="74"/>
    </row>
    <row r="96" spans="1:31">
      <c r="A96" s="65">
        <f t="shared" si="38"/>
        <v>39873</v>
      </c>
      <c r="B96" s="66">
        <f>'Inputs-Summary'!$B$7</f>
        <v>3017157.2166295233</v>
      </c>
      <c r="C96" s="75"/>
      <c r="D96" s="67">
        <f t="shared" si="20"/>
        <v>3017157.2166295233</v>
      </c>
      <c r="E96" s="56">
        <f t="shared" si="21"/>
        <v>0</v>
      </c>
      <c r="F96" s="56">
        <f t="shared" ca="1" si="22"/>
        <v>0</v>
      </c>
      <c r="G96" s="68">
        <f>VLOOKUP($A96,[0]!Table,MATCH(G$4,[0]!Curves,0))</f>
        <v>4.0449999999999999</v>
      </c>
      <c r="H96" s="69">
        <f t="shared" si="23"/>
        <v>4.0449999999999999</v>
      </c>
      <c r="I96" s="68">
        <f>'Inputs-Summary'!$B$16</f>
        <v>1.85</v>
      </c>
      <c r="J96" s="68">
        <f>VLOOKUP($A96,[0]!Table,MATCH(J$4,[0]!Curves,0))</f>
        <v>0</v>
      </c>
      <c r="K96" s="69">
        <f t="shared" si="24"/>
        <v>0</v>
      </c>
      <c r="L96" s="87">
        <f t="shared" si="25"/>
        <v>0</v>
      </c>
      <c r="M96" s="68">
        <f>VLOOKUP($A96,[0]!Table,MATCH(M$4,[0]!Curves,0))</f>
        <v>2.5000000000000001E-3</v>
      </c>
      <c r="N96" s="69">
        <f t="shared" si="26"/>
        <v>2.5000000000000001E-3</v>
      </c>
      <c r="O96" s="87">
        <f t="shared" si="27"/>
        <v>2.5000000000000001E-3</v>
      </c>
      <c r="P96" s="60"/>
      <c r="Q96" s="87">
        <f t="shared" si="28"/>
        <v>4.0449999999999999</v>
      </c>
      <c r="R96" s="87">
        <f t="shared" si="29"/>
        <v>4.0449999999999999</v>
      </c>
      <c r="S96" s="87">
        <f t="shared" si="30"/>
        <v>1.85</v>
      </c>
      <c r="T96" s="70"/>
      <c r="U96" s="22">
        <f t="shared" si="31"/>
        <v>31</v>
      </c>
      <c r="V96" s="71">
        <f t="shared" si="32"/>
        <v>39873</v>
      </c>
      <c r="W96" s="22">
        <f t="shared" ca="1" si="33"/>
        <v>2809</v>
      </c>
      <c r="X96" s="68">
        <f>VLOOKUP($A96,[0]!Table,MATCH(X$4,[0]!Curves,0))</f>
        <v>6.0167743861444307E-2</v>
      </c>
      <c r="Y96" s="72">
        <f t="shared" ca="1" si="34"/>
        <v>0.63387492074360574</v>
      </c>
      <c r="Z96" s="22">
        <f t="shared" si="35"/>
        <v>0</v>
      </c>
      <c r="AA96" s="22">
        <f t="shared" si="36"/>
        <v>0</v>
      </c>
      <c r="AC96" s="62">
        <f t="shared" ca="1" si="37"/>
        <v>0</v>
      </c>
      <c r="AD96" s="73"/>
      <c r="AE96" s="74"/>
    </row>
    <row r="97" spans="1:31">
      <c r="A97" s="65">
        <f t="shared" si="38"/>
        <v>39904</v>
      </c>
      <c r="B97" s="66">
        <f>'Inputs-Summary'!$B$7</f>
        <v>3017157.2166295233</v>
      </c>
      <c r="C97" s="75"/>
      <c r="D97" s="67">
        <f t="shared" si="20"/>
        <v>3017157.2166295233</v>
      </c>
      <c r="E97" s="56">
        <f t="shared" si="21"/>
        <v>0</v>
      </c>
      <c r="F97" s="56">
        <f t="shared" ca="1" si="22"/>
        <v>0</v>
      </c>
      <c r="G97" s="68">
        <f>VLOOKUP($A97,[0]!Table,MATCH(G$4,[0]!Curves,0))</f>
        <v>3.83</v>
      </c>
      <c r="H97" s="69">
        <f t="shared" si="23"/>
        <v>3.83</v>
      </c>
      <c r="I97" s="68">
        <f>'Inputs-Summary'!$B$16</f>
        <v>1.85</v>
      </c>
      <c r="J97" s="68">
        <f>VLOOKUP($A97,[0]!Table,MATCH(J$4,[0]!Curves,0))</f>
        <v>0</v>
      </c>
      <c r="K97" s="69">
        <f t="shared" si="24"/>
        <v>0</v>
      </c>
      <c r="L97" s="87">
        <f t="shared" si="25"/>
        <v>0</v>
      </c>
      <c r="M97" s="68">
        <f>VLOOKUP($A97,[0]!Table,MATCH(M$4,[0]!Curves,0))</f>
        <v>2.5000000000000001E-3</v>
      </c>
      <c r="N97" s="69">
        <f t="shared" si="26"/>
        <v>2.5000000000000001E-3</v>
      </c>
      <c r="O97" s="87">
        <f t="shared" si="27"/>
        <v>2.5000000000000001E-3</v>
      </c>
      <c r="P97" s="60"/>
      <c r="Q97" s="87">
        <f t="shared" si="28"/>
        <v>3.83</v>
      </c>
      <c r="R97" s="87">
        <f t="shared" si="29"/>
        <v>3.83</v>
      </c>
      <c r="S97" s="87">
        <f t="shared" si="30"/>
        <v>1.85</v>
      </c>
      <c r="T97" s="70"/>
      <c r="U97" s="22">
        <f t="shared" si="31"/>
        <v>30</v>
      </c>
      <c r="V97" s="71">
        <f t="shared" si="32"/>
        <v>39904</v>
      </c>
      <c r="W97" s="22">
        <f t="shared" ca="1" si="33"/>
        <v>2840</v>
      </c>
      <c r="X97" s="68">
        <f>VLOOKUP($A97,[0]!Table,MATCH(X$4,[0]!Curves,0))</f>
        <v>6.02470458757303E-2</v>
      </c>
      <c r="Y97" s="72">
        <f t="shared" ca="1" si="34"/>
        <v>0.63031627932498058</v>
      </c>
      <c r="Z97" s="22">
        <f t="shared" si="35"/>
        <v>0</v>
      </c>
      <c r="AA97" s="22">
        <f t="shared" si="36"/>
        <v>0</v>
      </c>
      <c r="AC97" s="62">
        <f t="shared" ca="1" si="37"/>
        <v>0</v>
      </c>
      <c r="AD97" s="73"/>
      <c r="AE97" s="74"/>
    </row>
    <row r="98" spans="1:31">
      <c r="A98" s="65">
        <f t="shared" si="38"/>
        <v>39934</v>
      </c>
      <c r="B98" s="66">
        <f>'Inputs-Summary'!$B$7</f>
        <v>3017157.2166295233</v>
      </c>
      <c r="C98" s="75"/>
      <c r="D98" s="67">
        <f t="shared" si="20"/>
        <v>3017157.2166295233</v>
      </c>
      <c r="E98" s="56">
        <f t="shared" si="21"/>
        <v>0</v>
      </c>
      <c r="F98" s="56">
        <f t="shared" ca="1" si="22"/>
        <v>0</v>
      </c>
      <c r="G98" s="68">
        <f>VLOOKUP($A98,[0]!Table,MATCH(G$4,[0]!Curves,0))</f>
        <v>3.82</v>
      </c>
      <c r="H98" s="69">
        <f t="shared" si="23"/>
        <v>3.82</v>
      </c>
      <c r="I98" s="68">
        <f>'Inputs-Summary'!$B$16</f>
        <v>1.85</v>
      </c>
      <c r="J98" s="68">
        <f>VLOOKUP($A98,[0]!Table,MATCH(J$4,[0]!Curves,0))</f>
        <v>0</v>
      </c>
      <c r="K98" s="69">
        <f t="shared" si="24"/>
        <v>0</v>
      </c>
      <c r="L98" s="87">
        <f t="shared" si="25"/>
        <v>0</v>
      </c>
      <c r="M98" s="68">
        <f>VLOOKUP($A98,[0]!Table,MATCH(M$4,[0]!Curves,0))</f>
        <v>2.5000000000000001E-3</v>
      </c>
      <c r="N98" s="69">
        <f t="shared" si="26"/>
        <v>2.5000000000000001E-3</v>
      </c>
      <c r="O98" s="87">
        <f t="shared" si="27"/>
        <v>2.5000000000000001E-3</v>
      </c>
      <c r="P98" s="60"/>
      <c r="Q98" s="87">
        <f t="shared" si="28"/>
        <v>3.82</v>
      </c>
      <c r="R98" s="87">
        <f t="shared" si="29"/>
        <v>3.82</v>
      </c>
      <c r="S98" s="87">
        <f t="shared" si="30"/>
        <v>1.85</v>
      </c>
      <c r="T98" s="70"/>
      <c r="U98" s="22">
        <f t="shared" si="31"/>
        <v>31</v>
      </c>
      <c r="V98" s="71">
        <f t="shared" si="32"/>
        <v>39934</v>
      </c>
      <c r="W98" s="22">
        <f t="shared" ca="1" si="33"/>
        <v>2870</v>
      </c>
      <c r="X98" s="68">
        <f>VLOOKUP($A98,[0]!Table,MATCH(X$4,[0]!Curves,0))</f>
        <v>6.0323789762512597E-2</v>
      </c>
      <c r="Y98" s="72">
        <f t="shared" ca="1" si="34"/>
        <v>0.62688367015497626</v>
      </c>
      <c r="Z98" s="22">
        <f t="shared" si="35"/>
        <v>0</v>
      </c>
      <c r="AA98" s="22">
        <f t="shared" si="36"/>
        <v>0</v>
      </c>
      <c r="AC98" s="62">
        <f t="shared" ca="1" si="37"/>
        <v>0</v>
      </c>
      <c r="AD98" s="73"/>
      <c r="AE98" s="74"/>
    </row>
    <row r="99" spans="1:31">
      <c r="A99" s="65">
        <f t="shared" si="38"/>
        <v>39965</v>
      </c>
      <c r="B99" s="66">
        <f>'Inputs-Summary'!$B$7</f>
        <v>3017157.2166295233</v>
      </c>
      <c r="C99" s="75"/>
      <c r="D99" s="67">
        <f t="shared" si="20"/>
        <v>3017157.2166295233</v>
      </c>
      <c r="E99" s="56">
        <f t="shared" si="21"/>
        <v>0</v>
      </c>
      <c r="F99" s="56">
        <f t="shared" ca="1" si="22"/>
        <v>0</v>
      </c>
      <c r="G99" s="68">
        <f>VLOOKUP($A99,[0]!Table,MATCH(G$4,[0]!Curves,0))</f>
        <v>3.8560000000000003</v>
      </c>
      <c r="H99" s="69">
        <f t="shared" si="23"/>
        <v>3.8560000000000003</v>
      </c>
      <c r="I99" s="68">
        <f>'Inputs-Summary'!$B$16</f>
        <v>1.85</v>
      </c>
      <c r="J99" s="68">
        <f>VLOOKUP($A99,[0]!Table,MATCH(J$4,[0]!Curves,0))</f>
        <v>0</v>
      </c>
      <c r="K99" s="69">
        <f t="shared" si="24"/>
        <v>0</v>
      </c>
      <c r="L99" s="87">
        <f t="shared" si="25"/>
        <v>0</v>
      </c>
      <c r="M99" s="68">
        <f>VLOOKUP($A99,[0]!Table,MATCH(M$4,[0]!Curves,0))</f>
        <v>2.5000000000000001E-3</v>
      </c>
      <c r="N99" s="69">
        <f t="shared" si="26"/>
        <v>2.5000000000000001E-3</v>
      </c>
      <c r="O99" s="87">
        <f t="shared" si="27"/>
        <v>2.5000000000000001E-3</v>
      </c>
      <c r="P99" s="60"/>
      <c r="Q99" s="87">
        <f t="shared" si="28"/>
        <v>3.8560000000000003</v>
      </c>
      <c r="R99" s="87">
        <f t="shared" si="29"/>
        <v>3.8560000000000003</v>
      </c>
      <c r="S99" s="87">
        <f t="shared" si="30"/>
        <v>1.85</v>
      </c>
      <c r="T99" s="70"/>
      <c r="U99" s="22">
        <f t="shared" si="31"/>
        <v>30</v>
      </c>
      <c r="V99" s="71">
        <f t="shared" si="32"/>
        <v>39965</v>
      </c>
      <c r="W99" s="22">
        <f t="shared" ca="1" si="33"/>
        <v>2901</v>
      </c>
      <c r="X99" s="68">
        <f>VLOOKUP($A99,[0]!Table,MATCH(X$4,[0]!Curves,0))</f>
        <v>6.0403091780909503E-2</v>
      </c>
      <c r="Y99" s="72">
        <f t="shared" ca="1" si="34"/>
        <v>0.62334827825667516</v>
      </c>
      <c r="Z99" s="22">
        <f t="shared" si="35"/>
        <v>0</v>
      </c>
      <c r="AA99" s="22">
        <f t="shared" si="36"/>
        <v>0</v>
      </c>
      <c r="AC99" s="62">
        <f t="shared" ca="1" si="37"/>
        <v>0</v>
      </c>
      <c r="AD99" s="73"/>
      <c r="AE99" s="74"/>
    </row>
    <row r="100" spans="1:31">
      <c r="A100" s="65">
        <f t="shared" si="38"/>
        <v>39995</v>
      </c>
      <c r="B100" s="66">
        <f>'Inputs-Summary'!$B$7</f>
        <v>3017157.2166295233</v>
      </c>
      <c r="C100" s="75"/>
      <c r="D100" s="67">
        <f t="shared" si="20"/>
        <v>3017157.2166295233</v>
      </c>
      <c r="E100" s="56">
        <f t="shared" si="21"/>
        <v>0</v>
      </c>
      <c r="F100" s="56">
        <f t="shared" ca="1" si="22"/>
        <v>0</v>
      </c>
      <c r="G100" s="68">
        <f>VLOOKUP($A100,[0]!Table,MATCH(G$4,[0]!Curves,0))</f>
        <v>3.9010000000000002</v>
      </c>
      <c r="H100" s="69">
        <f t="shared" si="23"/>
        <v>3.9010000000000002</v>
      </c>
      <c r="I100" s="68">
        <f>'Inputs-Summary'!$B$16</f>
        <v>1.85</v>
      </c>
      <c r="J100" s="68">
        <f>VLOOKUP($A100,[0]!Table,MATCH(J$4,[0]!Curves,0))</f>
        <v>0</v>
      </c>
      <c r="K100" s="69">
        <f t="shared" si="24"/>
        <v>0</v>
      </c>
      <c r="L100" s="87">
        <f t="shared" si="25"/>
        <v>0</v>
      </c>
      <c r="M100" s="68">
        <f>VLOOKUP($A100,[0]!Table,MATCH(M$4,[0]!Curves,0))</f>
        <v>2.5000000000000001E-3</v>
      </c>
      <c r="N100" s="69">
        <f t="shared" si="26"/>
        <v>2.5000000000000001E-3</v>
      </c>
      <c r="O100" s="87">
        <f t="shared" si="27"/>
        <v>2.5000000000000001E-3</v>
      </c>
      <c r="P100" s="60"/>
      <c r="Q100" s="87">
        <f t="shared" si="28"/>
        <v>3.9010000000000002</v>
      </c>
      <c r="R100" s="87">
        <f t="shared" si="29"/>
        <v>3.9010000000000002</v>
      </c>
      <c r="S100" s="87">
        <f t="shared" si="30"/>
        <v>1.85</v>
      </c>
      <c r="T100" s="70"/>
      <c r="U100" s="22">
        <f t="shared" si="31"/>
        <v>31</v>
      </c>
      <c r="V100" s="71">
        <f t="shared" si="32"/>
        <v>39995</v>
      </c>
      <c r="W100" s="22">
        <f t="shared" ca="1" si="33"/>
        <v>2931</v>
      </c>
      <c r="X100" s="68">
        <f>VLOOKUP($A100,[0]!Table,MATCH(X$4,[0]!Curves,0))</f>
        <v>6.04798356716705E-2</v>
      </c>
      <c r="Y100" s="72">
        <f t="shared" ca="1" si="34"/>
        <v>0.61993821740136668</v>
      </c>
      <c r="Z100" s="22">
        <f t="shared" si="35"/>
        <v>0</v>
      </c>
      <c r="AA100" s="22">
        <f t="shared" si="36"/>
        <v>0</v>
      </c>
      <c r="AC100" s="62">
        <f t="shared" ca="1" si="37"/>
        <v>0</v>
      </c>
      <c r="AD100" s="73"/>
      <c r="AE100" s="74"/>
    </row>
    <row r="101" spans="1:31">
      <c r="A101" s="65">
        <f t="shared" si="38"/>
        <v>40026</v>
      </c>
      <c r="B101" s="66">
        <f>'Inputs-Summary'!$B$7</f>
        <v>3017157.2166295233</v>
      </c>
      <c r="C101" s="75"/>
      <c r="D101" s="67">
        <f t="shared" si="20"/>
        <v>3017157.2166295233</v>
      </c>
      <c r="E101" s="56">
        <f t="shared" si="21"/>
        <v>0</v>
      </c>
      <c r="F101" s="56">
        <f t="shared" ca="1" si="22"/>
        <v>0</v>
      </c>
      <c r="G101" s="68">
        <f>VLOOKUP($A101,[0]!Table,MATCH(G$4,[0]!Curves,0))</f>
        <v>3.9490000000000003</v>
      </c>
      <c r="H101" s="69">
        <f t="shared" si="23"/>
        <v>3.9490000000000003</v>
      </c>
      <c r="I101" s="68">
        <f>'Inputs-Summary'!$B$16</f>
        <v>1.85</v>
      </c>
      <c r="J101" s="68">
        <f>VLOOKUP($A101,[0]!Table,MATCH(J$4,[0]!Curves,0))</f>
        <v>0</v>
      </c>
      <c r="K101" s="69">
        <f t="shared" si="24"/>
        <v>0</v>
      </c>
      <c r="L101" s="87">
        <f t="shared" si="25"/>
        <v>0</v>
      </c>
      <c r="M101" s="68">
        <f>VLOOKUP($A101,[0]!Table,MATCH(M$4,[0]!Curves,0))</f>
        <v>2.5000000000000001E-3</v>
      </c>
      <c r="N101" s="69">
        <f t="shared" si="26"/>
        <v>2.5000000000000001E-3</v>
      </c>
      <c r="O101" s="87">
        <f t="shared" si="27"/>
        <v>2.5000000000000001E-3</v>
      </c>
      <c r="P101" s="60"/>
      <c r="Q101" s="87">
        <f t="shared" si="28"/>
        <v>3.9490000000000003</v>
      </c>
      <c r="R101" s="87">
        <f t="shared" si="29"/>
        <v>3.9490000000000003</v>
      </c>
      <c r="S101" s="87">
        <f t="shared" si="30"/>
        <v>1.85</v>
      </c>
      <c r="T101" s="70"/>
      <c r="U101" s="22">
        <f t="shared" si="31"/>
        <v>31</v>
      </c>
      <c r="V101" s="71">
        <f t="shared" si="32"/>
        <v>40026</v>
      </c>
      <c r="W101" s="22">
        <f t="shared" ca="1" si="33"/>
        <v>2962</v>
      </c>
      <c r="X101" s="68">
        <f>VLOOKUP($A101,[0]!Table,MATCH(X$4,[0]!Curves,0))</f>
        <v>6.0559137694178304E-2</v>
      </c>
      <c r="Y101" s="72">
        <f t="shared" ca="1" si="34"/>
        <v>0.61642617465167582</v>
      </c>
      <c r="Z101" s="22">
        <f t="shared" si="35"/>
        <v>0</v>
      </c>
      <c r="AA101" s="22">
        <f t="shared" si="36"/>
        <v>0</v>
      </c>
      <c r="AC101" s="62">
        <f t="shared" ca="1" si="37"/>
        <v>0</v>
      </c>
      <c r="AD101" s="73"/>
      <c r="AE101" s="74"/>
    </row>
    <row r="102" spans="1:31">
      <c r="A102" s="65">
        <f t="shared" si="38"/>
        <v>40057</v>
      </c>
      <c r="B102" s="66">
        <f>'Inputs-Summary'!$B$7</f>
        <v>3017157.2166295233</v>
      </c>
      <c r="C102" s="75"/>
      <c r="D102" s="67">
        <f t="shared" si="20"/>
        <v>3017157.2166295233</v>
      </c>
      <c r="E102" s="56">
        <f t="shared" si="21"/>
        <v>0</v>
      </c>
      <c r="F102" s="56">
        <f t="shared" ca="1" si="22"/>
        <v>0</v>
      </c>
      <c r="G102" s="68">
        <f>VLOOKUP($A102,[0]!Table,MATCH(G$4,[0]!Curves,0))</f>
        <v>3.9630000000000001</v>
      </c>
      <c r="H102" s="69">
        <f t="shared" si="23"/>
        <v>3.9630000000000001</v>
      </c>
      <c r="I102" s="68">
        <f>'Inputs-Summary'!$B$16</f>
        <v>1.85</v>
      </c>
      <c r="J102" s="68">
        <f>VLOOKUP($A102,[0]!Table,MATCH(J$4,[0]!Curves,0))</f>
        <v>0</v>
      </c>
      <c r="K102" s="69">
        <f t="shared" si="24"/>
        <v>0</v>
      </c>
      <c r="L102" s="87">
        <f t="shared" si="25"/>
        <v>0</v>
      </c>
      <c r="M102" s="68">
        <f>VLOOKUP($A102,[0]!Table,MATCH(M$4,[0]!Curves,0))</f>
        <v>2.5000000000000001E-3</v>
      </c>
      <c r="N102" s="69">
        <f t="shared" si="26"/>
        <v>2.5000000000000001E-3</v>
      </c>
      <c r="O102" s="87">
        <f t="shared" si="27"/>
        <v>2.5000000000000001E-3</v>
      </c>
      <c r="P102" s="60"/>
      <c r="Q102" s="87">
        <f t="shared" si="28"/>
        <v>3.9630000000000001</v>
      </c>
      <c r="R102" s="87">
        <f t="shared" si="29"/>
        <v>3.9630000000000001</v>
      </c>
      <c r="S102" s="87">
        <f t="shared" si="30"/>
        <v>1.85</v>
      </c>
      <c r="T102" s="70"/>
      <c r="U102" s="22">
        <f t="shared" si="31"/>
        <v>30</v>
      </c>
      <c r="V102" s="71">
        <f t="shared" si="32"/>
        <v>40057</v>
      </c>
      <c r="W102" s="22">
        <f t="shared" ca="1" si="33"/>
        <v>2993</v>
      </c>
      <c r="X102" s="68">
        <f>VLOOKUP($A102,[0]!Table,MATCH(X$4,[0]!Curves,0))</f>
        <v>6.0638439718775597E-2</v>
      </c>
      <c r="Y102" s="72">
        <f t="shared" ca="1" si="34"/>
        <v>0.61292603454141403</v>
      </c>
      <c r="Z102" s="22">
        <f t="shared" si="35"/>
        <v>0</v>
      </c>
      <c r="AA102" s="22">
        <f t="shared" si="36"/>
        <v>0</v>
      </c>
      <c r="AC102" s="62">
        <f t="shared" ca="1" si="37"/>
        <v>0</v>
      </c>
      <c r="AD102" s="73"/>
      <c r="AE102" s="74"/>
    </row>
    <row r="103" spans="1:31">
      <c r="A103" s="65">
        <f t="shared" si="38"/>
        <v>40087</v>
      </c>
      <c r="B103" s="66">
        <f>'Inputs-Summary'!$B$7</f>
        <v>3017157.2166295233</v>
      </c>
      <c r="C103" s="75"/>
      <c r="D103" s="67">
        <f t="shared" si="20"/>
        <v>3017157.2166295233</v>
      </c>
      <c r="E103" s="56">
        <f t="shared" si="21"/>
        <v>0</v>
      </c>
      <c r="F103" s="56">
        <f t="shared" ca="1" si="22"/>
        <v>0</v>
      </c>
      <c r="G103" s="68">
        <f>VLOOKUP($A103,[0]!Table,MATCH(G$4,[0]!Curves,0))</f>
        <v>3.9910000000000001</v>
      </c>
      <c r="H103" s="69">
        <f t="shared" si="23"/>
        <v>3.9910000000000001</v>
      </c>
      <c r="I103" s="68">
        <f>'Inputs-Summary'!$B$16</f>
        <v>1.85</v>
      </c>
      <c r="J103" s="68">
        <f>VLOOKUP($A103,[0]!Table,MATCH(J$4,[0]!Curves,0))</f>
        <v>0</v>
      </c>
      <c r="K103" s="69">
        <f t="shared" si="24"/>
        <v>0</v>
      </c>
      <c r="L103" s="87">
        <f t="shared" si="25"/>
        <v>0</v>
      </c>
      <c r="M103" s="68">
        <f>VLOOKUP($A103,[0]!Table,MATCH(M$4,[0]!Curves,0))</f>
        <v>2.5000000000000001E-3</v>
      </c>
      <c r="N103" s="69">
        <f t="shared" si="26"/>
        <v>2.5000000000000001E-3</v>
      </c>
      <c r="O103" s="87">
        <f t="shared" si="27"/>
        <v>2.5000000000000001E-3</v>
      </c>
      <c r="P103" s="60"/>
      <c r="Q103" s="87">
        <f t="shared" si="28"/>
        <v>3.9910000000000001</v>
      </c>
      <c r="R103" s="87">
        <f t="shared" si="29"/>
        <v>3.9910000000000001</v>
      </c>
      <c r="S103" s="87">
        <f t="shared" si="30"/>
        <v>1.85</v>
      </c>
      <c r="T103" s="70"/>
      <c r="U103" s="22">
        <f t="shared" si="31"/>
        <v>31</v>
      </c>
      <c r="V103" s="71">
        <f t="shared" si="32"/>
        <v>40087</v>
      </c>
      <c r="W103" s="22">
        <f t="shared" ca="1" si="33"/>
        <v>3023</v>
      </c>
      <c r="X103" s="68">
        <f>VLOOKUP($A103,[0]!Table,MATCH(X$4,[0]!Curves,0))</f>
        <v>6.0715183615535698E-2</v>
      </c>
      <c r="Y103" s="72">
        <f t="shared" ca="1" si="34"/>
        <v>0.60955015759908338</v>
      </c>
      <c r="Z103" s="22">
        <f t="shared" si="35"/>
        <v>0</v>
      </c>
      <c r="AA103" s="22">
        <f t="shared" si="36"/>
        <v>0</v>
      </c>
      <c r="AC103" s="62">
        <f t="shared" ca="1" si="37"/>
        <v>0</v>
      </c>
      <c r="AD103" s="73"/>
      <c r="AE103" s="74"/>
    </row>
    <row r="104" spans="1:31">
      <c r="A104" s="65">
        <f t="shared" si="38"/>
        <v>40118</v>
      </c>
      <c r="B104" s="66">
        <f>'Inputs-Summary'!$B$7</f>
        <v>3017157.2166295233</v>
      </c>
      <c r="C104" s="75"/>
      <c r="D104" s="67">
        <f t="shared" si="20"/>
        <v>3017157.2166295233</v>
      </c>
      <c r="E104" s="56">
        <f t="shared" si="21"/>
        <v>0</v>
      </c>
      <c r="F104" s="56">
        <f t="shared" ca="1" si="22"/>
        <v>0</v>
      </c>
      <c r="G104" s="68">
        <f>VLOOKUP($A104,[0]!Table,MATCH(G$4,[0]!Curves,0))</f>
        <v>4.1260000000000003</v>
      </c>
      <c r="H104" s="69">
        <f t="shared" si="23"/>
        <v>4.1260000000000003</v>
      </c>
      <c r="I104" s="68">
        <f>'Inputs-Summary'!$B$16</f>
        <v>1.85</v>
      </c>
      <c r="J104" s="68">
        <f>VLOOKUP($A104,[0]!Table,MATCH(J$4,[0]!Curves,0))</f>
        <v>0</v>
      </c>
      <c r="K104" s="69">
        <f t="shared" si="24"/>
        <v>0</v>
      </c>
      <c r="L104" s="87">
        <f t="shared" si="25"/>
        <v>0</v>
      </c>
      <c r="M104" s="68">
        <f>VLOOKUP($A104,[0]!Table,MATCH(M$4,[0]!Curves,0))</f>
        <v>2.5000000000000001E-3</v>
      </c>
      <c r="N104" s="69">
        <f t="shared" si="26"/>
        <v>2.5000000000000001E-3</v>
      </c>
      <c r="O104" s="87">
        <f t="shared" si="27"/>
        <v>2.5000000000000001E-3</v>
      </c>
      <c r="P104" s="60"/>
      <c r="Q104" s="87">
        <f t="shared" si="28"/>
        <v>4.1260000000000003</v>
      </c>
      <c r="R104" s="87">
        <f t="shared" si="29"/>
        <v>4.1260000000000003</v>
      </c>
      <c r="S104" s="87">
        <f t="shared" si="30"/>
        <v>1.85</v>
      </c>
      <c r="T104" s="70"/>
      <c r="U104" s="22">
        <f t="shared" si="31"/>
        <v>30</v>
      </c>
      <c r="V104" s="71">
        <f t="shared" si="32"/>
        <v>40118</v>
      </c>
      <c r="W104" s="22">
        <f t="shared" ca="1" si="33"/>
        <v>3054</v>
      </c>
      <c r="X104" s="68">
        <f>VLOOKUP($A104,[0]!Table,MATCH(X$4,[0]!Curves,0))</f>
        <v>6.0794485644243099E-2</v>
      </c>
      <c r="Y104" s="72">
        <f t="shared" ca="1" si="34"/>
        <v>0.60607350804893734</v>
      </c>
      <c r="Z104" s="22">
        <f t="shared" si="35"/>
        <v>0</v>
      </c>
      <c r="AA104" s="22">
        <f t="shared" si="36"/>
        <v>0</v>
      </c>
      <c r="AC104" s="62">
        <f t="shared" ca="1" si="37"/>
        <v>0</v>
      </c>
      <c r="AD104" s="73"/>
      <c r="AE104" s="74"/>
    </row>
    <row r="105" spans="1:31">
      <c r="A105" s="65">
        <f t="shared" si="38"/>
        <v>40148</v>
      </c>
      <c r="B105" s="66">
        <f>'Inputs-Summary'!$B$7</f>
        <v>3017157.2166295233</v>
      </c>
      <c r="C105" s="75"/>
      <c r="D105" s="67">
        <f t="shared" si="20"/>
        <v>3017157.2166295233</v>
      </c>
      <c r="E105" s="56">
        <f t="shared" si="21"/>
        <v>0</v>
      </c>
      <c r="F105" s="56">
        <f t="shared" ca="1" si="22"/>
        <v>0</v>
      </c>
      <c r="G105" s="68">
        <f>VLOOKUP($A105,[0]!Table,MATCH(G$4,[0]!Curves,0))</f>
        <v>4.2610000000000001</v>
      </c>
      <c r="H105" s="69">
        <f t="shared" si="23"/>
        <v>4.2610000000000001</v>
      </c>
      <c r="I105" s="68">
        <f>'Inputs-Summary'!$B$16</f>
        <v>1.85</v>
      </c>
      <c r="J105" s="68">
        <f>VLOOKUP($A105,[0]!Table,MATCH(J$4,[0]!Curves,0))</f>
        <v>0</v>
      </c>
      <c r="K105" s="69">
        <f t="shared" si="24"/>
        <v>0</v>
      </c>
      <c r="L105" s="87">
        <f t="shared" si="25"/>
        <v>0</v>
      </c>
      <c r="M105" s="68">
        <f>VLOOKUP($A105,[0]!Table,MATCH(M$4,[0]!Curves,0))</f>
        <v>2.5000000000000001E-3</v>
      </c>
      <c r="N105" s="69">
        <f t="shared" si="26"/>
        <v>2.5000000000000001E-3</v>
      </c>
      <c r="O105" s="87">
        <f t="shared" si="27"/>
        <v>2.5000000000000001E-3</v>
      </c>
      <c r="P105" s="60"/>
      <c r="Q105" s="87">
        <f t="shared" si="28"/>
        <v>4.2610000000000001</v>
      </c>
      <c r="R105" s="87">
        <f t="shared" si="29"/>
        <v>4.2610000000000001</v>
      </c>
      <c r="S105" s="87">
        <f t="shared" si="30"/>
        <v>1.85</v>
      </c>
      <c r="T105" s="70"/>
      <c r="U105" s="22">
        <f t="shared" si="31"/>
        <v>31</v>
      </c>
      <c r="V105" s="71">
        <f t="shared" si="32"/>
        <v>40148</v>
      </c>
      <c r="W105" s="22">
        <f t="shared" ca="1" si="33"/>
        <v>3084</v>
      </c>
      <c r="X105" s="68">
        <f>VLOOKUP($A105,[0]!Table,MATCH(X$4,[0]!Curves,0))</f>
        <v>6.0871229544980504E-2</v>
      </c>
      <c r="Y105" s="72">
        <f t="shared" ca="1" si="34"/>
        <v>0.6027204070223029</v>
      </c>
      <c r="Z105" s="22">
        <f t="shared" si="35"/>
        <v>0</v>
      </c>
      <c r="AA105" s="22">
        <f t="shared" si="36"/>
        <v>0</v>
      </c>
      <c r="AC105" s="62">
        <f t="shared" ca="1" si="37"/>
        <v>0</v>
      </c>
      <c r="AD105" s="73"/>
      <c r="AE105" s="74"/>
    </row>
    <row r="106" spans="1:31">
      <c r="A106" s="65">
        <f t="shared" si="38"/>
        <v>40179</v>
      </c>
      <c r="B106" s="66">
        <f>'Inputs-Summary'!$B$7</f>
        <v>3017157.2166295233</v>
      </c>
      <c r="C106" s="75"/>
      <c r="D106" s="67">
        <f t="shared" si="20"/>
        <v>3017157.2166295233</v>
      </c>
      <c r="E106" s="56">
        <f t="shared" si="21"/>
        <v>0</v>
      </c>
      <c r="F106" s="56">
        <f t="shared" ca="1" si="22"/>
        <v>0</v>
      </c>
      <c r="G106" s="68">
        <f>VLOOKUP($A106,[0]!Table,MATCH(G$4,[0]!Curves,0))</f>
        <v>4.3609999999999998</v>
      </c>
      <c r="H106" s="69">
        <f t="shared" si="23"/>
        <v>4.3609999999999998</v>
      </c>
      <c r="I106" s="68">
        <f>'Inputs-Summary'!$B$16</f>
        <v>1.85</v>
      </c>
      <c r="J106" s="68">
        <f>VLOOKUP($A106,[0]!Table,MATCH(J$4,[0]!Curves,0))</f>
        <v>0</v>
      </c>
      <c r="K106" s="69">
        <f t="shared" si="24"/>
        <v>0</v>
      </c>
      <c r="L106" s="87">
        <f t="shared" si="25"/>
        <v>0</v>
      </c>
      <c r="M106" s="68">
        <f>VLOOKUP($A106,[0]!Table,MATCH(M$4,[0]!Curves,0))</f>
        <v>2.5000000000000001E-3</v>
      </c>
      <c r="N106" s="69">
        <f t="shared" si="26"/>
        <v>2.5000000000000001E-3</v>
      </c>
      <c r="O106" s="87">
        <f t="shared" si="27"/>
        <v>2.5000000000000001E-3</v>
      </c>
      <c r="P106" s="60"/>
      <c r="Q106" s="87">
        <f t="shared" si="28"/>
        <v>4.3609999999999998</v>
      </c>
      <c r="R106" s="87">
        <f t="shared" si="29"/>
        <v>4.3609999999999998</v>
      </c>
      <c r="S106" s="87">
        <f t="shared" si="30"/>
        <v>1.85</v>
      </c>
      <c r="T106" s="70"/>
      <c r="U106" s="22">
        <f t="shared" si="31"/>
        <v>31</v>
      </c>
      <c r="V106" s="71">
        <f t="shared" si="32"/>
        <v>40179</v>
      </c>
      <c r="W106" s="22">
        <f t="shared" ca="1" si="33"/>
        <v>3115</v>
      </c>
      <c r="X106" s="68">
        <f>VLOOKUP($A106,[0]!Table,MATCH(X$4,[0]!Curves,0))</f>
        <v>6.0950531577798304E-2</v>
      </c>
      <c r="Y106" s="72">
        <f t="shared" ca="1" si="34"/>
        <v>0.59926733597781245</v>
      </c>
      <c r="Z106" s="22">
        <f t="shared" si="35"/>
        <v>0</v>
      </c>
      <c r="AA106" s="22">
        <f t="shared" si="36"/>
        <v>0</v>
      </c>
      <c r="AC106" s="62">
        <f t="shared" ca="1" si="37"/>
        <v>0</v>
      </c>
      <c r="AD106" s="73"/>
      <c r="AE106" s="74"/>
    </row>
    <row r="107" spans="1:31">
      <c r="A107" s="65">
        <f t="shared" si="38"/>
        <v>40210</v>
      </c>
      <c r="B107" s="66">
        <f>'Inputs-Summary'!$B$7</f>
        <v>3017157.2166295233</v>
      </c>
      <c r="C107" s="75"/>
      <c r="D107" s="67">
        <f t="shared" si="20"/>
        <v>3017157.2166295233</v>
      </c>
      <c r="E107" s="56">
        <f t="shared" si="21"/>
        <v>0</v>
      </c>
      <c r="F107" s="56">
        <f t="shared" ca="1" si="22"/>
        <v>0</v>
      </c>
      <c r="G107" s="68">
        <f>VLOOKUP($A107,[0]!Table,MATCH(G$4,[0]!Curves,0))</f>
        <v>4.2430000000000003</v>
      </c>
      <c r="H107" s="69">
        <f t="shared" si="23"/>
        <v>4.2430000000000003</v>
      </c>
      <c r="I107" s="68">
        <f>'Inputs-Summary'!$B$16</f>
        <v>1.85</v>
      </c>
      <c r="J107" s="68">
        <f>VLOOKUP($A107,[0]!Table,MATCH(J$4,[0]!Curves,0))</f>
        <v>0</v>
      </c>
      <c r="K107" s="69">
        <f t="shared" si="24"/>
        <v>0</v>
      </c>
      <c r="L107" s="87">
        <f t="shared" si="25"/>
        <v>0</v>
      </c>
      <c r="M107" s="68">
        <f>VLOOKUP($A107,[0]!Table,MATCH(M$4,[0]!Curves,0))</f>
        <v>2.5000000000000001E-3</v>
      </c>
      <c r="N107" s="69">
        <f t="shared" si="26"/>
        <v>2.5000000000000001E-3</v>
      </c>
      <c r="O107" s="87">
        <f t="shared" si="27"/>
        <v>2.5000000000000001E-3</v>
      </c>
      <c r="P107" s="60"/>
      <c r="Q107" s="87">
        <f t="shared" si="28"/>
        <v>4.2430000000000003</v>
      </c>
      <c r="R107" s="87">
        <f t="shared" si="29"/>
        <v>4.2430000000000003</v>
      </c>
      <c r="S107" s="87">
        <f t="shared" si="30"/>
        <v>1.85</v>
      </c>
      <c r="T107" s="70"/>
      <c r="U107" s="22">
        <f t="shared" si="31"/>
        <v>28</v>
      </c>
      <c r="V107" s="71">
        <f t="shared" si="32"/>
        <v>40210</v>
      </c>
      <c r="W107" s="22">
        <f t="shared" ca="1" si="33"/>
        <v>3146</v>
      </c>
      <c r="X107" s="68">
        <f>VLOOKUP($A107,[0]!Table,MATCH(X$4,[0]!Curves,0))</f>
        <v>6.1029833612704198E-2</v>
      </c>
      <c r="Y107" s="72">
        <f t="shared" ca="1" si="34"/>
        <v>0.59582627968164703</v>
      </c>
      <c r="Z107" s="22">
        <f t="shared" si="35"/>
        <v>0</v>
      </c>
      <c r="AA107" s="22">
        <f t="shared" si="36"/>
        <v>0</v>
      </c>
      <c r="AC107" s="62">
        <f t="shared" ca="1" si="37"/>
        <v>0</v>
      </c>
      <c r="AD107" s="73"/>
      <c r="AE107" s="74"/>
    </row>
    <row r="108" spans="1:31">
      <c r="A108" s="65">
        <f t="shared" si="38"/>
        <v>40238</v>
      </c>
      <c r="B108" s="66">
        <f>'Inputs-Summary'!$B$7</f>
        <v>3017157.2166295233</v>
      </c>
      <c r="C108" s="75"/>
      <c r="D108" s="67">
        <f t="shared" si="20"/>
        <v>3017157.2166295233</v>
      </c>
      <c r="E108" s="56">
        <f t="shared" si="21"/>
        <v>0</v>
      </c>
      <c r="F108" s="56">
        <f t="shared" ca="1" si="22"/>
        <v>0</v>
      </c>
      <c r="G108" s="68">
        <f>VLOOKUP($A108,[0]!Table,MATCH(G$4,[0]!Curves,0))</f>
        <v>4.1100000000000003</v>
      </c>
      <c r="H108" s="69">
        <f t="shared" si="23"/>
        <v>4.1100000000000003</v>
      </c>
      <c r="I108" s="68">
        <f>'Inputs-Summary'!$B$16</f>
        <v>1.85</v>
      </c>
      <c r="J108" s="68">
        <f>VLOOKUP($A108,[0]!Table,MATCH(J$4,[0]!Curves,0))</f>
        <v>0</v>
      </c>
      <c r="K108" s="69">
        <f t="shared" si="24"/>
        <v>0</v>
      </c>
      <c r="L108" s="87">
        <f t="shared" si="25"/>
        <v>0</v>
      </c>
      <c r="M108" s="68">
        <f>VLOOKUP($A108,[0]!Table,MATCH(M$4,[0]!Curves,0))</f>
        <v>2.5000000000000001E-3</v>
      </c>
      <c r="N108" s="69">
        <f t="shared" si="26"/>
        <v>2.5000000000000001E-3</v>
      </c>
      <c r="O108" s="87">
        <f t="shared" si="27"/>
        <v>2.5000000000000001E-3</v>
      </c>
      <c r="P108" s="60"/>
      <c r="Q108" s="87">
        <f t="shared" si="28"/>
        <v>4.1100000000000003</v>
      </c>
      <c r="R108" s="87">
        <f t="shared" si="29"/>
        <v>4.1100000000000003</v>
      </c>
      <c r="S108" s="87">
        <f t="shared" si="30"/>
        <v>1.85</v>
      </c>
      <c r="T108" s="70"/>
      <c r="U108" s="22">
        <f t="shared" si="31"/>
        <v>31</v>
      </c>
      <c r="V108" s="71">
        <f t="shared" si="32"/>
        <v>40238</v>
      </c>
      <c r="W108" s="22">
        <f t="shared" ca="1" si="33"/>
        <v>3174</v>
      </c>
      <c r="X108" s="68">
        <f>VLOOKUP($A108,[0]!Table,MATCH(X$4,[0]!Curves,0))</f>
        <v>6.1101461258929998E-2</v>
      </c>
      <c r="Y108" s="72">
        <f t="shared" ca="1" si="34"/>
        <v>0.59272857318371419</v>
      </c>
      <c r="Z108" s="22">
        <f t="shared" si="35"/>
        <v>0</v>
      </c>
      <c r="AA108" s="22">
        <f t="shared" si="36"/>
        <v>0</v>
      </c>
      <c r="AC108" s="62">
        <f t="shared" ca="1" si="37"/>
        <v>0</v>
      </c>
      <c r="AD108" s="73"/>
      <c r="AE108" s="74"/>
    </row>
    <row r="109" spans="1:31">
      <c r="A109" s="65">
        <f t="shared" si="38"/>
        <v>40269</v>
      </c>
      <c r="B109" s="66">
        <f>'Inputs-Summary'!$B$7</f>
        <v>3017157.2166295233</v>
      </c>
      <c r="C109" s="75"/>
      <c r="D109" s="67">
        <f t="shared" si="20"/>
        <v>3017157.2166295233</v>
      </c>
      <c r="E109" s="56">
        <f t="shared" si="21"/>
        <v>0</v>
      </c>
      <c r="F109" s="56">
        <f t="shared" ca="1" si="22"/>
        <v>0</v>
      </c>
      <c r="G109" s="68">
        <f>VLOOKUP($A109,[0]!Table,MATCH(G$4,[0]!Curves,0))</f>
        <v>3.895</v>
      </c>
      <c r="H109" s="69">
        <f t="shared" si="23"/>
        <v>3.895</v>
      </c>
      <c r="I109" s="68">
        <f>'Inputs-Summary'!$B$16</f>
        <v>1.85</v>
      </c>
      <c r="J109" s="68">
        <f>VLOOKUP($A109,[0]!Table,MATCH(J$4,[0]!Curves,0))</f>
        <v>0</v>
      </c>
      <c r="K109" s="69">
        <f t="shared" si="24"/>
        <v>0</v>
      </c>
      <c r="L109" s="87">
        <f t="shared" si="25"/>
        <v>0</v>
      </c>
      <c r="M109" s="68">
        <f>VLOOKUP($A109,[0]!Table,MATCH(M$4,[0]!Curves,0))</f>
        <v>2.5000000000000001E-3</v>
      </c>
      <c r="N109" s="69">
        <f t="shared" si="26"/>
        <v>2.5000000000000001E-3</v>
      </c>
      <c r="O109" s="87">
        <f t="shared" si="27"/>
        <v>2.5000000000000001E-3</v>
      </c>
      <c r="P109" s="60"/>
      <c r="Q109" s="87">
        <f t="shared" si="28"/>
        <v>3.895</v>
      </c>
      <c r="R109" s="87">
        <f t="shared" si="29"/>
        <v>3.895</v>
      </c>
      <c r="S109" s="87">
        <f t="shared" si="30"/>
        <v>1.85</v>
      </c>
      <c r="T109" s="70"/>
      <c r="U109" s="22">
        <f t="shared" si="31"/>
        <v>30</v>
      </c>
      <c r="V109" s="71">
        <f t="shared" si="32"/>
        <v>40269</v>
      </c>
      <c r="W109" s="22">
        <f t="shared" ca="1" si="33"/>
        <v>3205</v>
      </c>
      <c r="X109" s="68">
        <f>VLOOKUP($A109,[0]!Table,MATCH(X$4,[0]!Curves,0))</f>
        <v>6.1180763297811004E-2</v>
      </c>
      <c r="Y109" s="72">
        <f t="shared" ca="1" si="34"/>
        <v>0.58931044098141028</v>
      </c>
      <c r="Z109" s="22">
        <f t="shared" si="35"/>
        <v>0</v>
      </c>
      <c r="AA109" s="22">
        <f t="shared" si="36"/>
        <v>0</v>
      </c>
      <c r="AC109" s="62">
        <f t="shared" ca="1" si="37"/>
        <v>0</v>
      </c>
      <c r="AD109" s="73"/>
      <c r="AE109" s="74"/>
    </row>
    <row r="110" spans="1:31">
      <c r="A110" s="65">
        <f t="shared" si="38"/>
        <v>40299</v>
      </c>
      <c r="B110" s="66">
        <f>'Inputs-Summary'!$B$7</f>
        <v>3017157.2166295233</v>
      </c>
      <c r="C110" s="75"/>
      <c r="D110" s="67">
        <f t="shared" si="20"/>
        <v>3017157.2166295233</v>
      </c>
      <c r="E110" s="56">
        <f t="shared" si="21"/>
        <v>0</v>
      </c>
      <c r="F110" s="56">
        <f t="shared" ca="1" si="22"/>
        <v>0</v>
      </c>
      <c r="G110" s="68">
        <f>VLOOKUP($A110,[0]!Table,MATCH(G$4,[0]!Curves,0))</f>
        <v>3.8849999999999998</v>
      </c>
      <c r="H110" s="69">
        <f t="shared" si="23"/>
        <v>3.8849999999999998</v>
      </c>
      <c r="I110" s="68">
        <f>'Inputs-Summary'!$B$16</f>
        <v>1.85</v>
      </c>
      <c r="J110" s="68">
        <f>VLOOKUP($A110,[0]!Table,MATCH(J$4,[0]!Curves,0))</f>
        <v>0</v>
      </c>
      <c r="K110" s="69">
        <f t="shared" si="24"/>
        <v>0</v>
      </c>
      <c r="L110" s="87">
        <f t="shared" si="25"/>
        <v>0</v>
      </c>
      <c r="M110" s="68">
        <f>VLOOKUP($A110,[0]!Table,MATCH(M$4,[0]!Curves,0))</f>
        <v>2.5000000000000001E-3</v>
      </c>
      <c r="N110" s="69">
        <f t="shared" si="26"/>
        <v>2.5000000000000001E-3</v>
      </c>
      <c r="O110" s="87">
        <f t="shared" si="27"/>
        <v>2.5000000000000001E-3</v>
      </c>
      <c r="P110" s="60"/>
      <c r="Q110" s="87">
        <f t="shared" si="28"/>
        <v>3.8849999999999998</v>
      </c>
      <c r="R110" s="87">
        <f t="shared" si="29"/>
        <v>3.8849999999999998</v>
      </c>
      <c r="S110" s="87">
        <f t="shared" si="30"/>
        <v>1.85</v>
      </c>
      <c r="T110" s="70"/>
      <c r="U110" s="22">
        <f t="shared" si="31"/>
        <v>31</v>
      </c>
      <c r="V110" s="71">
        <f t="shared" si="32"/>
        <v>40299</v>
      </c>
      <c r="W110" s="22">
        <f t="shared" ca="1" si="33"/>
        <v>3235</v>
      </c>
      <c r="X110" s="68">
        <f>VLOOKUP($A110,[0]!Table,MATCH(X$4,[0]!Curves,0))</f>
        <v>6.1257507208393798E-2</v>
      </c>
      <c r="Y110" s="72">
        <f t="shared" ca="1" si="34"/>
        <v>0.58601406682458057</v>
      </c>
      <c r="Z110" s="22">
        <f t="shared" si="35"/>
        <v>0</v>
      </c>
      <c r="AA110" s="22">
        <f t="shared" si="36"/>
        <v>0</v>
      </c>
      <c r="AC110" s="62">
        <f t="shared" ca="1" si="37"/>
        <v>0</v>
      </c>
      <c r="AD110" s="73"/>
      <c r="AE110" s="74"/>
    </row>
    <row r="111" spans="1:31">
      <c r="A111" s="65">
        <f t="shared" si="38"/>
        <v>40330</v>
      </c>
      <c r="B111" s="66">
        <f>'Inputs-Summary'!$B$7</f>
        <v>3017157.2166295233</v>
      </c>
      <c r="C111" s="75"/>
      <c r="D111" s="67">
        <f t="shared" si="20"/>
        <v>3017157.2166295233</v>
      </c>
      <c r="E111" s="56">
        <f t="shared" si="21"/>
        <v>0</v>
      </c>
      <c r="F111" s="56">
        <f t="shared" ca="1" si="22"/>
        <v>0</v>
      </c>
      <c r="G111" s="68">
        <f>VLOOKUP($A111,[0]!Table,MATCH(G$4,[0]!Curves,0))</f>
        <v>3.9210000000000003</v>
      </c>
      <c r="H111" s="69">
        <f t="shared" si="23"/>
        <v>3.9210000000000003</v>
      </c>
      <c r="I111" s="68">
        <f>'Inputs-Summary'!$B$16</f>
        <v>1.85</v>
      </c>
      <c r="J111" s="68">
        <f>VLOOKUP($A111,[0]!Table,MATCH(J$4,[0]!Curves,0))</f>
        <v>0</v>
      </c>
      <c r="K111" s="69">
        <f t="shared" si="24"/>
        <v>0</v>
      </c>
      <c r="L111" s="87">
        <f t="shared" si="25"/>
        <v>0</v>
      </c>
      <c r="M111" s="68">
        <f>VLOOKUP($A111,[0]!Table,MATCH(M$4,[0]!Curves,0))</f>
        <v>2.5000000000000001E-3</v>
      </c>
      <c r="N111" s="69">
        <f t="shared" si="26"/>
        <v>2.5000000000000001E-3</v>
      </c>
      <c r="O111" s="87">
        <f t="shared" si="27"/>
        <v>2.5000000000000001E-3</v>
      </c>
      <c r="P111" s="60"/>
      <c r="Q111" s="87">
        <f t="shared" si="28"/>
        <v>3.9210000000000003</v>
      </c>
      <c r="R111" s="87">
        <f t="shared" si="29"/>
        <v>3.9210000000000003</v>
      </c>
      <c r="S111" s="87">
        <f t="shared" si="30"/>
        <v>1.85</v>
      </c>
      <c r="T111" s="70"/>
      <c r="U111" s="22">
        <f t="shared" si="31"/>
        <v>30</v>
      </c>
      <c r="V111" s="71">
        <f t="shared" si="32"/>
        <v>40330</v>
      </c>
      <c r="W111" s="22">
        <f t="shared" ca="1" si="33"/>
        <v>3266</v>
      </c>
      <c r="X111" s="68">
        <f>VLOOKUP($A111,[0]!Table,MATCH(X$4,[0]!Curves,0))</f>
        <v>6.1336809251384003E-2</v>
      </c>
      <c r="Y111" s="72">
        <f t="shared" ca="1" si="34"/>
        <v>0.58261971113038213</v>
      </c>
      <c r="Z111" s="22">
        <f t="shared" si="35"/>
        <v>0</v>
      </c>
      <c r="AA111" s="22">
        <f t="shared" si="36"/>
        <v>0</v>
      </c>
      <c r="AC111" s="62">
        <f t="shared" ca="1" si="37"/>
        <v>0</v>
      </c>
      <c r="AD111" s="73"/>
      <c r="AE111" s="74"/>
    </row>
    <row r="112" spans="1:31">
      <c r="A112" s="65">
        <f t="shared" si="38"/>
        <v>40360</v>
      </c>
      <c r="B112" s="66">
        <f>'Inputs-Summary'!$B$7</f>
        <v>3017157.2166295233</v>
      </c>
      <c r="C112" s="75"/>
      <c r="D112" s="67">
        <f t="shared" si="20"/>
        <v>3017157.2166295233</v>
      </c>
      <c r="E112" s="56">
        <f t="shared" si="21"/>
        <v>0</v>
      </c>
      <c r="F112" s="56">
        <f t="shared" ca="1" si="22"/>
        <v>0</v>
      </c>
      <c r="G112" s="68">
        <f>VLOOKUP($A112,[0]!Table,MATCH(G$4,[0]!Curves,0))</f>
        <v>3.9660000000000002</v>
      </c>
      <c r="H112" s="69">
        <f t="shared" si="23"/>
        <v>3.9660000000000002</v>
      </c>
      <c r="I112" s="68">
        <f>'Inputs-Summary'!$B$16</f>
        <v>1.85</v>
      </c>
      <c r="J112" s="68">
        <f>VLOOKUP($A112,[0]!Table,MATCH(J$4,[0]!Curves,0))</f>
        <v>0</v>
      </c>
      <c r="K112" s="69">
        <f t="shared" si="24"/>
        <v>0</v>
      </c>
      <c r="L112" s="87">
        <f t="shared" si="25"/>
        <v>0</v>
      </c>
      <c r="M112" s="68">
        <f>VLOOKUP($A112,[0]!Table,MATCH(M$4,[0]!Curves,0))</f>
        <v>2.5000000000000001E-3</v>
      </c>
      <c r="N112" s="69">
        <f t="shared" si="26"/>
        <v>2.5000000000000001E-3</v>
      </c>
      <c r="O112" s="87">
        <f t="shared" si="27"/>
        <v>2.5000000000000001E-3</v>
      </c>
      <c r="P112" s="60"/>
      <c r="Q112" s="87">
        <f t="shared" si="28"/>
        <v>3.9660000000000002</v>
      </c>
      <c r="R112" s="87">
        <f t="shared" si="29"/>
        <v>3.9660000000000002</v>
      </c>
      <c r="S112" s="87">
        <f t="shared" si="30"/>
        <v>1.85</v>
      </c>
      <c r="T112" s="70"/>
      <c r="U112" s="22">
        <f t="shared" si="31"/>
        <v>31</v>
      </c>
      <c r="V112" s="71">
        <f t="shared" si="32"/>
        <v>40360</v>
      </c>
      <c r="W112" s="22">
        <f t="shared" ca="1" si="33"/>
        <v>3296</v>
      </c>
      <c r="X112" s="68">
        <f>VLOOKUP($A112,[0]!Table,MATCH(X$4,[0]!Curves,0))</f>
        <v>6.1413553165943199E-2</v>
      </c>
      <c r="Y112" s="72">
        <f t="shared" ca="1" si="34"/>
        <v>0.57934638194221688</v>
      </c>
      <c r="Z112" s="22">
        <f t="shared" si="35"/>
        <v>0</v>
      </c>
      <c r="AA112" s="22">
        <f t="shared" si="36"/>
        <v>0</v>
      </c>
      <c r="AC112" s="62">
        <f t="shared" ca="1" si="37"/>
        <v>0</v>
      </c>
      <c r="AD112" s="73"/>
      <c r="AE112" s="74"/>
    </row>
    <row r="113" spans="1:31">
      <c r="A113" s="65">
        <f t="shared" si="38"/>
        <v>40391</v>
      </c>
      <c r="B113" s="66">
        <f>'Inputs-Summary'!$B$7</f>
        <v>3017157.2166295233</v>
      </c>
      <c r="C113" s="75"/>
      <c r="D113" s="67">
        <f t="shared" si="20"/>
        <v>3017157.2166295233</v>
      </c>
      <c r="E113" s="56">
        <f t="shared" si="21"/>
        <v>0</v>
      </c>
      <c r="F113" s="56">
        <f t="shared" ca="1" si="22"/>
        <v>0</v>
      </c>
      <c r="G113" s="68">
        <f>VLOOKUP($A113,[0]!Table,MATCH(G$4,[0]!Curves,0))</f>
        <v>4.0140000000000002</v>
      </c>
      <c r="H113" s="69">
        <f t="shared" si="23"/>
        <v>4.0140000000000002</v>
      </c>
      <c r="I113" s="68">
        <f>'Inputs-Summary'!$B$16</f>
        <v>1.85</v>
      </c>
      <c r="J113" s="68">
        <f>VLOOKUP($A113,[0]!Table,MATCH(J$4,[0]!Curves,0))</f>
        <v>0</v>
      </c>
      <c r="K113" s="69">
        <f t="shared" si="24"/>
        <v>0</v>
      </c>
      <c r="L113" s="87">
        <f t="shared" si="25"/>
        <v>0</v>
      </c>
      <c r="M113" s="68">
        <f>VLOOKUP($A113,[0]!Table,MATCH(M$4,[0]!Curves,0))</f>
        <v>2.5000000000000001E-3</v>
      </c>
      <c r="N113" s="69">
        <f t="shared" si="26"/>
        <v>2.5000000000000001E-3</v>
      </c>
      <c r="O113" s="87">
        <f t="shared" si="27"/>
        <v>2.5000000000000001E-3</v>
      </c>
      <c r="P113" s="60"/>
      <c r="Q113" s="87">
        <f t="shared" si="28"/>
        <v>4.0140000000000002</v>
      </c>
      <c r="R113" s="87">
        <f t="shared" si="29"/>
        <v>4.0140000000000002</v>
      </c>
      <c r="S113" s="87">
        <f t="shared" si="30"/>
        <v>1.85</v>
      </c>
      <c r="T113" s="70"/>
      <c r="U113" s="22">
        <f t="shared" si="31"/>
        <v>31</v>
      </c>
      <c r="V113" s="71">
        <f t="shared" si="32"/>
        <v>40391</v>
      </c>
      <c r="W113" s="22">
        <f t="shared" ca="1" si="33"/>
        <v>3327</v>
      </c>
      <c r="X113" s="68">
        <f>VLOOKUP($A113,[0]!Table,MATCH(X$4,[0]!Curves,0))</f>
        <v>6.1492855213041604E-2</v>
      </c>
      <c r="Y113" s="72">
        <f t="shared" ca="1" si="34"/>
        <v>0.57597587488021407</v>
      </c>
      <c r="Z113" s="22">
        <f t="shared" si="35"/>
        <v>0</v>
      </c>
      <c r="AA113" s="22">
        <f t="shared" si="36"/>
        <v>0</v>
      </c>
      <c r="AC113" s="62">
        <f t="shared" ca="1" si="37"/>
        <v>0</v>
      </c>
      <c r="AD113" s="73"/>
      <c r="AE113" s="74"/>
    </row>
    <row r="114" spans="1:31">
      <c r="A114" s="65">
        <f t="shared" si="38"/>
        <v>40422</v>
      </c>
      <c r="B114" s="66">
        <f>'Inputs-Summary'!$B$7</f>
        <v>3017157.2166295233</v>
      </c>
      <c r="C114" s="75"/>
      <c r="D114" s="67">
        <f t="shared" si="20"/>
        <v>3017157.2166295233</v>
      </c>
      <c r="E114" s="56">
        <f t="shared" si="21"/>
        <v>0</v>
      </c>
      <c r="F114" s="56">
        <f t="shared" ca="1" si="22"/>
        <v>0</v>
      </c>
      <c r="G114" s="68">
        <f>VLOOKUP($A114,[0]!Table,MATCH(G$4,[0]!Curves,0))</f>
        <v>4.0280000000000005</v>
      </c>
      <c r="H114" s="69">
        <f t="shared" si="23"/>
        <v>4.0280000000000005</v>
      </c>
      <c r="I114" s="68">
        <f>'Inputs-Summary'!$B$16</f>
        <v>1.85</v>
      </c>
      <c r="J114" s="68">
        <f>VLOOKUP($A114,[0]!Table,MATCH(J$4,[0]!Curves,0))</f>
        <v>0</v>
      </c>
      <c r="K114" s="69">
        <f t="shared" si="24"/>
        <v>0</v>
      </c>
      <c r="L114" s="87">
        <f t="shared" si="25"/>
        <v>0</v>
      </c>
      <c r="M114" s="68">
        <f>VLOOKUP($A114,[0]!Table,MATCH(M$4,[0]!Curves,0))</f>
        <v>2.5000000000000001E-3</v>
      </c>
      <c r="N114" s="69">
        <f t="shared" si="26"/>
        <v>2.5000000000000001E-3</v>
      </c>
      <c r="O114" s="87">
        <f t="shared" si="27"/>
        <v>2.5000000000000001E-3</v>
      </c>
      <c r="P114" s="60"/>
      <c r="Q114" s="87">
        <f t="shared" si="28"/>
        <v>4.0280000000000005</v>
      </c>
      <c r="R114" s="87">
        <f t="shared" si="29"/>
        <v>4.0280000000000005</v>
      </c>
      <c r="S114" s="87">
        <f t="shared" si="30"/>
        <v>1.85</v>
      </c>
      <c r="T114" s="70"/>
      <c r="U114" s="22">
        <f t="shared" si="31"/>
        <v>30</v>
      </c>
      <c r="V114" s="71">
        <f t="shared" si="32"/>
        <v>40422</v>
      </c>
      <c r="W114" s="22">
        <f t="shared" ca="1" si="33"/>
        <v>3358</v>
      </c>
      <c r="X114" s="68">
        <f>VLOOKUP($A114,[0]!Table,MATCH(X$4,[0]!Curves,0))</f>
        <v>6.1572157262229005E-2</v>
      </c>
      <c r="Y114" s="72">
        <f t="shared" ca="1" si="34"/>
        <v>0.57261751382143067</v>
      </c>
      <c r="Z114" s="22">
        <f t="shared" si="35"/>
        <v>0</v>
      </c>
      <c r="AA114" s="22">
        <f t="shared" si="36"/>
        <v>0</v>
      </c>
      <c r="AC114" s="62">
        <f t="shared" ca="1" si="37"/>
        <v>0</v>
      </c>
      <c r="AD114" s="73"/>
      <c r="AE114" s="74"/>
    </row>
    <row r="115" spans="1:31">
      <c r="A115" s="65">
        <f t="shared" si="38"/>
        <v>40452</v>
      </c>
      <c r="B115" s="66">
        <f>'Inputs-Summary'!$B$7</f>
        <v>3017157.2166295233</v>
      </c>
      <c r="C115" s="75"/>
      <c r="D115" s="67">
        <f t="shared" si="20"/>
        <v>3017157.2166295233</v>
      </c>
      <c r="E115" s="56">
        <f t="shared" si="21"/>
        <v>0</v>
      </c>
      <c r="F115" s="56">
        <f t="shared" ca="1" si="22"/>
        <v>0</v>
      </c>
      <c r="G115" s="68">
        <f>VLOOKUP($A115,[0]!Table,MATCH(G$4,[0]!Curves,0))</f>
        <v>4.056</v>
      </c>
      <c r="H115" s="69">
        <f t="shared" si="23"/>
        <v>4.056</v>
      </c>
      <c r="I115" s="68">
        <f>'Inputs-Summary'!$B$16</f>
        <v>1.85</v>
      </c>
      <c r="J115" s="68">
        <f>VLOOKUP($A115,[0]!Table,MATCH(J$4,[0]!Curves,0))</f>
        <v>0</v>
      </c>
      <c r="K115" s="69">
        <f t="shared" si="24"/>
        <v>0</v>
      </c>
      <c r="L115" s="87">
        <f t="shared" si="25"/>
        <v>0</v>
      </c>
      <c r="M115" s="68">
        <f>VLOOKUP($A115,[0]!Table,MATCH(M$4,[0]!Curves,0))</f>
        <v>2.5000000000000001E-3</v>
      </c>
      <c r="N115" s="69">
        <f t="shared" si="26"/>
        <v>2.5000000000000001E-3</v>
      </c>
      <c r="O115" s="87">
        <f t="shared" si="27"/>
        <v>2.5000000000000001E-3</v>
      </c>
      <c r="P115" s="60"/>
      <c r="Q115" s="87">
        <f t="shared" si="28"/>
        <v>4.056</v>
      </c>
      <c r="R115" s="87">
        <f t="shared" si="29"/>
        <v>4.056</v>
      </c>
      <c r="S115" s="87">
        <f t="shared" si="30"/>
        <v>1.85</v>
      </c>
      <c r="T115" s="70"/>
      <c r="U115" s="22">
        <f t="shared" si="31"/>
        <v>31</v>
      </c>
      <c r="V115" s="71">
        <f t="shared" si="32"/>
        <v>40452</v>
      </c>
      <c r="W115" s="22">
        <f t="shared" ca="1" si="33"/>
        <v>3388</v>
      </c>
      <c r="X115" s="68">
        <f>VLOOKUP($A115,[0]!Table,MATCH(X$4,[0]!Curves,0))</f>
        <v>6.16489011827848E-2</v>
      </c>
      <c r="Y115" s="72">
        <f t="shared" ca="1" si="34"/>
        <v>0.56937906751549661</v>
      </c>
      <c r="Z115" s="22">
        <f t="shared" si="35"/>
        <v>0</v>
      </c>
      <c r="AA115" s="22">
        <f t="shared" si="36"/>
        <v>0</v>
      </c>
      <c r="AC115" s="62">
        <f t="shared" ca="1" si="37"/>
        <v>0</v>
      </c>
      <c r="AD115" s="73"/>
      <c r="AE115" s="74"/>
    </row>
    <row r="116" spans="1:31">
      <c r="A116" s="65">
        <f t="shared" si="38"/>
        <v>40483</v>
      </c>
      <c r="B116" s="66">
        <f>'Inputs-Summary'!$B$7</f>
        <v>3017157.2166295233</v>
      </c>
      <c r="C116" s="75"/>
      <c r="D116" s="67">
        <f t="shared" si="20"/>
        <v>3017157.2166295233</v>
      </c>
      <c r="E116" s="56">
        <f t="shared" si="21"/>
        <v>0</v>
      </c>
      <c r="F116" s="56">
        <f t="shared" ca="1" si="22"/>
        <v>0</v>
      </c>
      <c r="G116" s="68">
        <f>VLOOKUP($A116,[0]!Table,MATCH(G$4,[0]!Curves,0))</f>
        <v>4.1909999999999998</v>
      </c>
      <c r="H116" s="69">
        <f t="shared" si="23"/>
        <v>4.1909999999999998</v>
      </c>
      <c r="I116" s="68">
        <f>'Inputs-Summary'!$B$16</f>
        <v>1.85</v>
      </c>
      <c r="J116" s="68">
        <f>VLOOKUP($A116,[0]!Table,MATCH(J$4,[0]!Curves,0))</f>
        <v>0</v>
      </c>
      <c r="K116" s="69">
        <f t="shared" si="24"/>
        <v>0</v>
      </c>
      <c r="L116" s="87">
        <f t="shared" si="25"/>
        <v>0</v>
      </c>
      <c r="M116" s="68">
        <f>VLOOKUP($A116,[0]!Table,MATCH(M$4,[0]!Curves,0))</f>
        <v>2.5000000000000001E-3</v>
      </c>
      <c r="N116" s="69">
        <f t="shared" si="26"/>
        <v>2.5000000000000001E-3</v>
      </c>
      <c r="O116" s="87">
        <f t="shared" si="27"/>
        <v>2.5000000000000001E-3</v>
      </c>
      <c r="P116" s="60"/>
      <c r="Q116" s="87">
        <f t="shared" si="28"/>
        <v>4.1909999999999998</v>
      </c>
      <c r="R116" s="87">
        <f t="shared" si="29"/>
        <v>4.1909999999999998</v>
      </c>
      <c r="S116" s="87">
        <f t="shared" si="30"/>
        <v>1.85</v>
      </c>
      <c r="T116" s="70"/>
      <c r="U116" s="22">
        <f t="shared" si="31"/>
        <v>30</v>
      </c>
      <c r="V116" s="71">
        <f t="shared" si="32"/>
        <v>40483</v>
      </c>
      <c r="W116" s="22">
        <f t="shared" ca="1" si="33"/>
        <v>3419</v>
      </c>
      <c r="X116" s="68">
        <f>VLOOKUP($A116,[0]!Table,MATCH(X$4,[0]!Curves,0))</f>
        <v>6.1728203236079998E-2</v>
      </c>
      <c r="Y116" s="72">
        <f t="shared" ca="1" si="34"/>
        <v>0.5660446554244466</v>
      </c>
      <c r="Z116" s="22">
        <f t="shared" si="35"/>
        <v>0</v>
      </c>
      <c r="AA116" s="22">
        <f t="shared" si="36"/>
        <v>0</v>
      </c>
      <c r="AC116" s="62">
        <f t="shared" ca="1" si="37"/>
        <v>0</v>
      </c>
      <c r="AD116" s="73"/>
      <c r="AE116" s="74"/>
    </row>
    <row r="117" spans="1:31">
      <c r="A117" s="65">
        <f t="shared" si="38"/>
        <v>40513</v>
      </c>
      <c r="B117" s="66">
        <f>'Inputs-Summary'!$B$7</f>
        <v>3017157.2166295233</v>
      </c>
      <c r="C117" s="75"/>
      <c r="D117" s="67">
        <f t="shared" si="20"/>
        <v>3017157.2166295233</v>
      </c>
      <c r="E117" s="56">
        <f t="shared" si="21"/>
        <v>0</v>
      </c>
      <c r="F117" s="56">
        <f t="shared" ca="1" si="22"/>
        <v>0</v>
      </c>
      <c r="G117" s="68">
        <f>VLOOKUP($A117,[0]!Table,MATCH(G$4,[0]!Curves,0))</f>
        <v>4.3260000000000005</v>
      </c>
      <c r="H117" s="69">
        <f t="shared" si="23"/>
        <v>4.3260000000000005</v>
      </c>
      <c r="I117" s="68">
        <f>'Inputs-Summary'!$B$16</f>
        <v>1.85</v>
      </c>
      <c r="J117" s="68">
        <f>VLOOKUP($A117,[0]!Table,MATCH(J$4,[0]!Curves,0))</f>
        <v>0</v>
      </c>
      <c r="K117" s="69">
        <f t="shared" si="24"/>
        <v>0</v>
      </c>
      <c r="L117" s="87">
        <f t="shared" si="25"/>
        <v>0</v>
      </c>
      <c r="M117" s="68">
        <f>VLOOKUP($A117,[0]!Table,MATCH(M$4,[0]!Curves,0))</f>
        <v>2.5000000000000001E-3</v>
      </c>
      <c r="N117" s="69">
        <f t="shared" si="26"/>
        <v>2.5000000000000001E-3</v>
      </c>
      <c r="O117" s="87">
        <f t="shared" si="27"/>
        <v>2.5000000000000001E-3</v>
      </c>
      <c r="P117" s="60"/>
      <c r="Q117" s="87">
        <f t="shared" si="28"/>
        <v>4.3260000000000005</v>
      </c>
      <c r="R117" s="87">
        <f t="shared" si="29"/>
        <v>4.3260000000000005</v>
      </c>
      <c r="S117" s="87">
        <f t="shared" si="30"/>
        <v>1.85</v>
      </c>
      <c r="T117" s="70"/>
      <c r="U117" s="22">
        <f t="shared" si="31"/>
        <v>31</v>
      </c>
      <c r="V117" s="71">
        <f t="shared" si="32"/>
        <v>40513</v>
      </c>
      <c r="W117" s="22">
        <f t="shared" ca="1" si="33"/>
        <v>3449</v>
      </c>
      <c r="X117" s="68">
        <f>VLOOKUP($A117,[0]!Table,MATCH(X$4,[0]!Curves,0))</f>
        <v>6.1804947160611703E-2</v>
      </c>
      <c r="Y117" s="72">
        <f t="shared" ca="1" si="34"/>
        <v>0.56282941558243549</v>
      </c>
      <c r="Z117" s="22">
        <f t="shared" si="35"/>
        <v>0</v>
      </c>
      <c r="AA117" s="22">
        <f t="shared" si="36"/>
        <v>0</v>
      </c>
      <c r="AC117" s="62">
        <f t="shared" ca="1" si="37"/>
        <v>0</v>
      </c>
      <c r="AD117" s="73"/>
      <c r="AE117" s="74"/>
    </row>
    <row r="118" spans="1:31">
      <c r="A118" s="65">
        <f t="shared" si="38"/>
        <v>40544</v>
      </c>
      <c r="B118" s="66">
        <f>'Inputs-Summary'!$B$7</f>
        <v>3017157.2166295233</v>
      </c>
      <c r="C118" s="75"/>
      <c r="D118" s="67">
        <f t="shared" si="20"/>
        <v>3017157.2166295233</v>
      </c>
      <c r="E118" s="56">
        <f t="shared" si="21"/>
        <v>0</v>
      </c>
      <c r="F118" s="56">
        <f t="shared" ca="1" si="22"/>
        <v>0</v>
      </c>
      <c r="G118" s="68">
        <f>VLOOKUP($A118,[0]!Table,MATCH(G$4,[0]!Curves,0))</f>
        <v>4.431</v>
      </c>
      <c r="H118" s="69">
        <f t="shared" si="23"/>
        <v>4.431</v>
      </c>
      <c r="I118" s="68">
        <f>'Inputs-Summary'!$B$16</f>
        <v>1.85</v>
      </c>
      <c r="J118" s="68">
        <f>VLOOKUP($A118,[0]!Table,MATCH(J$4,[0]!Curves,0))</f>
        <v>0</v>
      </c>
      <c r="K118" s="69">
        <f t="shared" si="24"/>
        <v>0</v>
      </c>
      <c r="L118" s="87">
        <f t="shared" si="25"/>
        <v>0</v>
      </c>
      <c r="M118" s="68">
        <f>VLOOKUP($A118,[0]!Table,MATCH(M$4,[0]!Curves,0))</f>
        <v>2.5000000000000001E-3</v>
      </c>
      <c r="N118" s="69">
        <f t="shared" si="26"/>
        <v>2.5000000000000001E-3</v>
      </c>
      <c r="O118" s="87">
        <f t="shared" si="27"/>
        <v>2.5000000000000001E-3</v>
      </c>
      <c r="P118" s="60"/>
      <c r="Q118" s="87">
        <f t="shared" si="28"/>
        <v>4.431</v>
      </c>
      <c r="R118" s="87">
        <f t="shared" si="29"/>
        <v>4.431</v>
      </c>
      <c r="S118" s="87">
        <f t="shared" si="30"/>
        <v>1.85</v>
      </c>
      <c r="T118" s="70"/>
      <c r="U118" s="22">
        <f t="shared" si="31"/>
        <v>31</v>
      </c>
      <c r="V118" s="71">
        <f t="shared" si="32"/>
        <v>40544</v>
      </c>
      <c r="W118" s="22">
        <f t="shared" ca="1" si="33"/>
        <v>3480</v>
      </c>
      <c r="X118" s="68">
        <f>VLOOKUP($A118,[0]!Table,MATCH(X$4,[0]!Curves,0))</f>
        <v>6.1884249218015601E-2</v>
      </c>
      <c r="Y118" s="72">
        <f t="shared" ca="1" si="34"/>
        <v>0.5595190134450605</v>
      </c>
      <c r="Z118" s="22">
        <f t="shared" si="35"/>
        <v>0</v>
      </c>
      <c r="AA118" s="22">
        <f t="shared" si="36"/>
        <v>0</v>
      </c>
      <c r="AC118" s="62">
        <f t="shared" ca="1" si="37"/>
        <v>0</v>
      </c>
      <c r="AD118" s="73"/>
      <c r="AE118" s="74"/>
    </row>
    <row r="119" spans="1:31">
      <c r="A119" s="65">
        <f t="shared" si="38"/>
        <v>40575</v>
      </c>
      <c r="B119" s="66">
        <f>'Inputs-Summary'!$B$7</f>
        <v>3017157.2166295233</v>
      </c>
      <c r="C119" s="75"/>
      <c r="D119" s="67">
        <f t="shared" si="20"/>
        <v>3017157.2166295233</v>
      </c>
      <c r="E119" s="56">
        <f t="shared" si="21"/>
        <v>0</v>
      </c>
      <c r="F119" s="56">
        <f t="shared" ca="1" si="22"/>
        <v>0</v>
      </c>
      <c r="G119" s="68">
        <f>VLOOKUP($A119,[0]!Table,MATCH(G$4,[0]!Curves,0))</f>
        <v>4.3130000000000006</v>
      </c>
      <c r="H119" s="69">
        <f t="shared" si="23"/>
        <v>4.3130000000000006</v>
      </c>
      <c r="I119" s="68">
        <f>'Inputs-Summary'!$B$16</f>
        <v>1.85</v>
      </c>
      <c r="J119" s="68">
        <f>VLOOKUP($A119,[0]!Table,MATCH(J$4,[0]!Curves,0))</f>
        <v>0</v>
      </c>
      <c r="K119" s="69">
        <f t="shared" si="24"/>
        <v>0</v>
      </c>
      <c r="L119" s="87">
        <f t="shared" si="25"/>
        <v>0</v>
      </c>
      <c r="M119" s="68">
        <f>VLOOKUP($A119,[0]!Table,MATCH(M$4,[0]!Curves,0))</f>
        <v>2.5000000000000001E-3</v>
      </c>
      <c r="N119" s="69">
        <f t="shared" si="26"/>
        <v>2.5000000000000001E-3</v>
      </c>
      <c r="O119" s="87">
        <f t="shared" si="27"/>
        <v>2.5000000000000001E-3</v>
      </c>
      <c r="P119" s="60"/>
      <c r="Q119" s="87">
        <f t="shared" si="28"/>
        <v>4.3130000000000006</v>
      </c>
      <c r="R119" s="87">
        <f t="shared" si="29"/>
        <v>4.3130000000000006</v>
      </c>
      <c r="S119" s="87">
        <f t="shared" si="30"/>
        <v>1.85</v>
      </c>
      <c r="T119" s="70"/>
      <c r="U119" s="22">
        <f t="shared" si="31"/>
        <v>28</v>
      </c>
      <c r="V119" s="71">
        <f t="shared" si="32"/>
        <v>40575</v>
      </c>
      <c r="W119" s="22">
        <f t="shared" ca="1" si="33"/>
        <v>3511</v>
      </c>
      <c r="X119" s="68">
        <f>VLOOKUP($A119,[0]!Table,MATCH(X$4,[0]!Curves,0))</f>
        <v>6.1963551277507203E-2</v>
      </c>
      <c r="Y119" s="72">
        <f t="shared" ca="1" si="34"/>
        <v>0.55622083505658959</v>
      </c>
      <c r="Z119" s="22">
        <f t="shared" si="35"/>
        <v>0</v>
      </c>
      <c r="AA119" s="22">
        <f t="shared" si="36"/>
        <v>0</v>
      </c>
      <c r="AC119" s="62">
        <f t="shared" ca="1" si="37"/>
        <v>0</v>
      </c>
      <c r="AD119" s="73"/>
      <c r="AE119" s="74"/>
    </row>
    <row r="120" spans="1:31">
      <c r="A120" s="65">
        <f t="shared" si="38"/>
        <v>40603</v>
      </c>
      <c r="B120" s="66">
        <f>'Inputs-Summary'!$B$7</f>
        <v>3017157.2166295233</v>
      </c>
      <c r="C120" s="75"/>
      <c r="D120" s="67">
        <f t="shared" si="20"/>
        <v>3017157.2166295233</v>
      </c>
      <c r="E120" s="56">
        <f t="shared" si="21"/>
        <v>0</v>
      </c>
      <c r="F120" s="56">
        <f t="shared" ca="1" si="22"/>
        <v>0</v>
      </c>
      <c r="G120" s="68">
        <f>VLOOKUP($A120,[0]!Table,MATCH(G$4,[0]!Curves,0))</f>
        <v>4.18</v>
      </c>
      <c r="H120" s="69">
        <f t="shared" si="23"/>
        <v>4.18</v>
      </c>
      <c r="I120" s="68">
        <f>'Inputs-Summary'!$B$16</f>
        <v>1.85</v>
      </c>
      <c r="J120" s="68">
        <f>VLOOKUP($A120,[0]!Table,MATCH(J$4,[0]!Curves,0))</f>
        <v>0</v>
      </c>
      <c r="K120" s="69">
        <f t="shared" si="24"/>
        <v>0</v>
      </c>
      <c r="L120" s="87">
        <f t="shared" si="25"/>
        <v>0</v>
      </c>
      <c r="M120" s="68">
        <f>VLOOKUP($A120,[0]!Table,MATCH(M$4,[0]!Curves,0))</f>
        <v>2.5000000000000001E-3</v>
      </c>
      <c r="N120" s="69">
        <f t="shared" si="26"/>
        <v>2.5000000000000001E-3</v>
      </c>
      <c r="O120" s="87">
        <f t="shared" si="27"/>
        <v>2.5000000000000001E-3</v>
      </c>
      <c r="P120" s="60"/>
      <c r="Q120" s="87">
        <f t="shared" si="28"/>
        <v>4.18</v>
      </c>
      <c r="R120" s="87">
        <f t="shared" si="29"/>
        <v>4.18</v>
      </c>
      <c r="S120" s="87">
        <f t="shared" si="30"/>
        <v>1.85</v>
      </c>
      <c r="T120" s="70"/>
      <c r="U120" s="22">
        <f t="shared" si="31"/>
        <v>31</v>
      </c>
      <c r="V120" s="71">
        <f t="shared" si="32"/>
        <v>40603</v>
      </c>
      <c r="W120" s="22">
        <f t="shared" ca="1" si="33"/>
        <v>3539</v>
      </c>
      <c r="X120" s="68">
        <f>VLOOKUP($A120,[0]!Table,MATCH(X$4,[0]!Curves,0))</f>
        <v>6.20351789459384E-2</v>
      </c>
      <c r="Y120" s="72">
        <f t="shared" ca="1" si="34"/>
        <v>0.55325235349349133</v>
      </c>
      <c r="Z120" s="22">
        <f t="shared" si="35"/>
        <v>0</v>
      </c>
      <c r="AA120" s="22">
        <f t="shared" si="36"/>
        <v>0</v>
      </c>
      <c r="AC120" s="62">
        <f t="shared" ca="1" si="37"/>
        <v>0</v>
      </c>
      <c r="AD120" s="73"/>
      <c r="AE120" s="74"/>
    </row>
    <row r="121" spans="1:31">
      <c r="A121" s="65">
        <f t="shared" si="38"/>
        <v>40634</v>
      </c>
      <c r="B121" s="66">
        <f>'Inputs-Summary'!$B$7</f>
        <v>3017157.2166295233</v>
      </c>
      <c r="C121" s="75"/>
      <c r="D121" s="67">
        <f t="shared" si="20"/>
        <v>3017157.2166295233</v>
      </c>
      <c r="E121" s="56">
        <f t="shared" si="21"/>
        <v>0</v>
      </c>
      <c r="F121" s="56">
        <f t="shared" ca="1" si="22"/>
        <v>0</v>
      </c>
      <c r="G121" s="68">
        <f>VLOOKUP($A121,[0]!Table,MATCH(G$4,[0]!Curves,0))</f>
        <v>3.9649999999999999</v>
      </c>
      <c r="H121" s="69">
        <f t="shared" si="23"/>
        <v>3.9649999999999999</v>
      </c>
      <c r="I121" s="68">
        <f>'Inputs-Summary'!$B$16</f>
        <v>1.85</v>
      </c>
      <c r="J121" s="68">
        <f>VLOOKUP($A121,[0]!Table,MATCH(J$4,[0]!Curves,0))</f>
        <v>0</v>
      </c>
      <c r="K121" s="69">
        <f t="shared" si="24"/>
        <v>0</v>
      </c>
      <c r="L121" s="87">
        <f t="shared" si="25"/>
        <v>0</v>
      </c>
      <c r="M121" s="68">
        <f>VLOOKUP($A121,[0]!Table,MATCH(M$4,[0]!Curves,0))</f>
        <v>2.5000000000000001E-3</v>
      </c>
      <c r="N121" s="69">
        <f t="shared" si="26"/>
        <v>2.5000000000000001E-3</v>
      </c>
      <c r="O121" s="87">
        <f t="shared" si="27"/>
        <v>2.5000000000000001E-3</v>
      </c>
      <c r="P121" s="60"/>
      <c r="Q121" s="87">
        <f t="shared" si="28"/>
        <v>3.9649999999999999</v>
      </c>
      <c r="R121" s="87">
        <f t="shared" si="29"/>
        <v>3.9649999999999999</v>
      </c>
      <c r="S121" s="87">
        <f t="shared" si="30"/>
        <v>1.85</v>
      </c>
      <c r="T121" s="70"/>
      <c r="U121" s="22">
        <f t="shared" si="31"/>
        <v>30</v>
      </c>
      <c r="V121" s="71">
        <f t="shared" si="32"/>
        <v>40634</v>
      </c>
      <c r="W121" s="22">
        <f t="shared" ca="1" si="33"/>
        <v>3570</v>
      </c>
      <c r="X121" s="68">
        <f>VLOOKUP($A121,[0]!Table,MATCH(X$4,[0]!Curves,0))</f>
        <v>6.2114481009402804E-2</v>
      </c>
      <c r="Y121" s="72">
        <f t="shared" ca="1" si="34"/>
        <v>0.54997747800596442</v>
      </c>
      <c r="Z121" s="22">
        <f t="shared" si="35"/>
        <v>0</v>
      </c>
      <c r="AA121" s="22">
        <f t="shared" si="36"/>
        <v>0</v>
      </c>
      <c r="AC121" s="62">
        <f t="shared" ca="1" si="37"/>
        <v>0</v>
      </c>
      <c r="AD121" s="73"/>
      <c r="AE121" s="74"/>
    </row>
    <row r="122" spans="1:31">
      <c r="A122" s="65">
        <f t="shared" si="38"/>
        <v>40664</v>
      </c>
      <c r="B122" s="66">
        <f>'Inputs-Summary'!$B$7</f>
        <v>3017157.2166295233</v>
      </c>
      <c r="C122" s="75"/>
      <c r="D122" s="67">
        <f t="shared" si="20"/>
        <v>3017157.2166295233</v>
      </c>
      <c r="E122" s="56">
        <f t="shared" si="21"/>
        <v>0</v>
      </c>
      <c r="F122" s="56">
        <f t="shared" ca="1" si="22"/>
        <v>0</v>
      </c>
      <c r="G122" s="68">
        <f>VLOOKUP($A122,[0]!Table,MATCH(G$4,[0]!Curves,0))</f>
        <v>3.9550000000000001</v>
      </c>
      <c r="H122" s="69">
        <f t="shared" si="23"/>
        <v>3.9550000000000001</v>
      </c>
      <c r="I122" s="68">
        <f>'Inputs-Summary'!$B$16</f>
        <v>1.85</v>
      </c>
      <c r="J122" s="68">
        <f>VLOOKUP($A122,[0]!Table,MATCH(J$4,[0]!Curves,0))</f>
        <v>0</v>
      </c>
      <c r="K122" s="69">
        <f t="shared" si="24"/>
        <v>0</v>
      </c>
      <c r="L122" s="87">
        <f t="shared" si="25"/>
        <v>0</v>
      </c>
      <c r="M122" s="68">
        <f>VLOOKUP($A122,[0]!Table,MATCH(M$4,[0]!Curves,0))</f>
        <v>2.5000000000000001E-3</v>
      </c>
      <c r="N122" s="69">
        <f t="shared" si="26"/>
        <v>2.5000000000000001E-3</v>
      </c>
      <c r="O122" s="87">
        <f t="shared" si="27"/>
        <v>2.5000000000000001E-3</v>
      </c>
      <c r="P122" s="60"/>
      <c r="Q122" s="87">
        <f t="shared" si="28"/>
        <v>3.9550000000000001</v>
      </c>
      <c r="R122" s="87">
        <f t="shared" si="29"/>
        <v>3.9550000000000001</v>
      </c>
      <c r="S122" s="87">
        <f t="shared" si="30"/>
        <v>1.85</v>
      </c>
      <c r="T122" s="70"/>
      <c r="U122" s="22">
        <f t="shared" si="31"/>
        <v>31</v>
      </c>
      <c r="V122" s="71">
        <f t="shared" si="32"/>
        <v>40664</v>
      </c>
      <c r="W122" s="22">
        <f t="shared" ca="1" si="33"/>
        <v>3600</v>
      </c>
      <c r="X122" s="68">
        <f>VLOOKUP($A122,[0]!Table,MATCH(X$4,[0]!Curves,0))</f>
        <v>6.2191224943774999E-2</v>
      </c>
      <c r="Y122" s="72">
        <f t="shared" ca="1" si="34"/>
        <v>0.54681991952143161</v>
      </c>
      <c r="Z122" s="22">
        <f t="shared" si="35"/>
        <v>0</v>
      </c>
      <c r="AA122" s="22">
        <f t="shared" si="36"/>
        <v>0</v>
      </c>
      <c r="AC122" s="62">
        <f t="shared" ca="1" si="37"/>
        <v>0</v>
      </c>
      <c r="AD122" s="73"/>
      <c r="AE122" s="74"/>
    </row>
    <row r="123" spans="1:31">
      <c r="A123" s="65">
        <f t="shared" si="38"/>
        <v>40695</v>
      </c>
      <c r="B123" s="66">
        <f>'Inputs-Summary'!$B$7</f>
        <v>3017157.2166295233</v>
      </c>
      <c r="C123" s="75"/>
      <c r="D123" s="67">
        <f t="shared" si="20"/>
        <v>3017157.2166295233</v>
      </c>
      <c r="E123" s="56">
        <f t="shared" si="21"/>
        <v>0</v>
      </c>
      <c r="F123" s="56">
        <f t="shared" ca="1" si="22"/>
        <v>0</v>
      </c>
      <c r="G123" s="68">
        <f>VLOOKUP($A123,[0]!Table,MATCH(G$4,[0]!Curves,0))</f>
        <v>3.9910000000000001</v>
      </c>
      <c r="H123" s="69">
        <f t="shared" si="23"/>
        <v>3.9910000000000001</v>
      </c>
      <c r="I123" s="68">
        <f>'Inputs-Summary'!$B$16</f>
        <v>1.85</v>
      </c>
      <c r="J123" s="68">
        <f>VLOOKUP($A123,[0]!Table,MATCH(J$4,[0]!Curves,0))</f>
        <v>0</v>
      </c>
      <c r="K123" s="69">
        <f t="shared" si="24"/>
        <v>0</v>
      </c>
      <c r="L123" s="87">
        <f t="shared" si="25"/>
        <v>0</v>
      </c>
      <c r="M123" s="68">
        <f>VLOOKUP($A123,[0]!Table,MATCH(M$4,[0]!Curves,0))</f>
        <v>2.5000000000000001E-3</v>
      </c>
      <c r="N123" s="69">
        <f t="shared" si="26"/>
        <v>2.5000000000000001E-3</v>
      </c>
      <c r="O123" s="87">
        <f t="shared" si="27"/>
        <v>2.5000000000000001E-3</v>
      </c>
      <c r="P123" s="60"/>
      <c r="Q123" s="87">
        <f t="shared" si="28"/>
        <v>3.9910000000000001</v>
      </c>
      <c r="R123" s="87">
        <f t="shared" si="29"/>
        <v>3.9910000000000001</v>
      </c>
      <c r="S123" s="87">
        <f t="shared" si="30"/>
        <v>1.85</v>
      </c>
      <c r="T123" s="70"/>
      <c r="U123" s="22">
        <f t="shared" si="31"/>
        <v>30</v>
      </c>
      <c r="V123" s="71">
        <f t="shared" si="32"/>
        <v>40695</v>
      </c>
      <c r="W123" s="22">
        <f t="shared" ca="1" si="33"/>
        <v>3631</v>
      </c>
      <c r="X123" s="68">
        <f>VLOOKUP($A123,[0]!Table,MATCH(X$4,[0]!Curves,0))</f>
        <v>6.2270527011346805E-2</v>
      </c>
      <c r="Y123" s="72">
        <f t="shared" ca="1" si="34"/>
        <v>0.54356918622955919</v>
      </c>
      <c r="Z123" s="22">
        <f t="shared" si="35"/>
        <v>0</v>
      </c>
      <c r="AA123" s="22">
        <f t="shared" si="36"/>
        <v>0</v>
      </c>
      <c r="AC123" s="62">
        <f t="shared" ca="1" si="37"/>
        <v>0</v>
      </c>
      <c r="AD123" s="73"/>
      <c r="AE123" s="74"/>
    </row>
    <row r="124" spans="1:31">
      <c r="A124" s="65">
        <f t="shared" si="38"/>
        <v>40725</v>
      </c>
      <c r="B124" s="66">
        <f>'Inputs-Summary'!$B$7</f>
        <v>3017157.2166295233</v>
      </c>
      <c r="C124" s="75"/>
      <c r="D124" s="67">
        <f t="shared" si="20"/>
        <v>3017157.2166295233</v>
      </c>
      <c r="E124" s="56">
        <f t="shared" si="21"/>
        <v>0</v>
      </c>
      <c r="F124" s="56">
        <f t="shared" ca="1" si="22"/>
        <v>0</v>
      </c>
      <c r="G124" s="68">
        <f>VLOOKUP($A124,[0]!Table,MATCH(G$4,[0]!Curves,0))</f>
        <v>4.0360000000000005</v>
      </c>
      <c r="H124" s="69">
        <f t="shared" si="23"/>
        <v>4.0360000000000005</v>
      </c>
      <c r="I124" s="68">
        <f>'Inputs-Summary'!$B$16</f>
        <v>1.85</v>
      </c>
      <c r="J124" s="68">
        <f>VLOOKUP($A124,[0]!Table,MATCH(J$4,[0]!Curves,0))</f>
        <v>0</v>
      </c>
      <c r="K124" s="69">
        <f t="shared" si="24"/>
        <v>0</v>
      </c>
      <c r="L124" s="87">
        <f t="shared" si="25"/>
        <v>0</v>
      </c>
      <c r="M124" s="68">
        <f>VLOOKUP($A124,[0]!Table,MATCH(M$4,[0]!Curves,0))</f>
        <v>2.5000000000000001E-3</v>
      </c>
      <c r="N124" s="69">
        <f t="shared" si="26"/>
        <v>2.5000000000000001E-3</v>
      </c>
      <c r="O124" s="87">
        <f t="shared" si="27"/>
        <v>2.5000000000000001E-3</v>
      </c>
      <c r="P124" s="60"/>
      <c r="Q124" s="87">
        <f t="shared" si="28"/>
        <v>4.0360000000000005</v>
      </c>
      <c r="R124" s="87">
        <f t="shared" si="29"/>
        <v>4.0360000000000005</v>
      </c>
      <c r="S124" s="87">
        <f t="shared" si="30"/>
        <v>1.85</v>
      </c>
      <c r="T124" s="70"/>
      <c r="U124" s="22">
        <f t="shared" si="31"/>
        <v>31</v>
      </c>
      <c r="V124" s="71">
        <f t="shared" si="32"/>
        <v>40725</v>
      </c>
      <c r="W124" s="22">
        <f t="shared" ca="1" si="33"/>
        <v>3661</v>
      </c>
      <c r="X124" s="68">
        <f>VLOOKUP($A124,[0]!Table,MATCH(X$4,[0]!Curves,0))</f>
        <v>6.2334957215578204E-2</v>
      </c>
      <c r="Y124" s="72">
        <f t="shared" ca="1" si="34"/>
        <v>0.54049970408006409</v>
      </c>
      <c r="Z124" s="22">
        <f t="shared" si="35"/>
        <v>0</v>
      </c>
      <c r="AA124" s="22">
        <f t="shared" si="36"/>
        <v>0</v>
      </c>
      <c r="AC124" s="62">
        <f t="shared" ca="1" si="37"/>
        <v>0</v>
      </c>
      <c r="AD124" s="73"/>
      <c r="AE124" s="74"/>
    </row>
    <row r="125" spans="1:31">
      <c r="A125" s="65">
        <f t="shared" si="38"/>
        <v>40756</v>
      </c>
      <c r="B125" s="66">
        <f>'Inputs-Summary'!$B$7</f>
        <v>3017157.2166295233</v>
      </c>
      <c r="C125" s="75"/>
      <c r="D125" s="67">
        <f t="shared" si="20"/>
        <v>3017157.2166295233</v>
      </c>
      <c r="E125" s="56">
        <f t="shared" si="21"/>
        <v>0</v>
      </c>
      <c r="F125" s="56">
        <f t="shared" ca="1" si="22"/>
        <v>0</v>
      </c>
      <c r="G125" s="68">
        <f>VLOOKUP($A125,[0]!Table,MATCH(G$4,[0]!Curves,0))</f>
        <v>4.0840000000000005</v>
      </c>
      <c r="H125" s="69">
        <f t="shared" si="23"/>
        <v>4.0840000000000005</v>
      </c>
      <c r="I125" s="68">
        <f>'Inputs-Summary'!$B$16</f>
        <v>1.85</v>
      </c>
      <c r="J125" s="68">
        <f>VLOOKUP($A125,[0]!Table,MATCH(J$4,[0]!Curves,0))</f>
        <v>0</v>
      </c>
      <c r="K125" s="69">
        <f t="shared" si="24"/>
        <v>0</v>
      </c>
      <c r="L125" s="87">
        <f t="shared" si="25"/>
        <v>0</v>
      </c>
      <c r="M125" s="68">
        <f>VLOOKUP($A125,[0]!Table,MATCH(M$4,[0]!Curves,0))</f>
        <v>2.5000000000000001E-3</v>
      </c>
      <c r="N125" s="69">
        <f t="shared" si="26"/>
        <v>2.5000000000000001E-3</v>
      </c>
      <c r="O125" s="87">
        <f t="shared" si="27"/>
        <v>2.5000000000000001E-3</v>
      </c>
      <c r="P125" s="60"/>
      <c r="Q125" s="87">
        <f t="shared" si="28"/>
        <v>4.0840000000000005</v>
      </c>
      <c r="R125" s="87">
        <f t="shared" si="29"/>
        <v>4.0840000000000005</v>
      </c>
      <c r="S125" s="87">
        <f t="shared" si="30"/>
        <v>1.85</v>
      </c>
      <c r="T125" s="70"/>
      <c r="U125" s="22">
        <f t="shared" si="31"/>
        <v>31</v>
      </c>
      <c r="V125" s="71">
        <f t="shared" si="32"/>
        <v>40756</v>
      </c>
      <c r="W125" s="22">
        <f t="shared" ca="1" si="33"/>
        <v>3692</v>
      </c>
      <c r="X125" s="68">
        <f>VLOOKUP($A125,[0]!Table,MATCH(X$4,[0]!Curves,0))</f>
        <v>6.2376086710491704E-2</v>
      </c>
      <c r="Y125" s="72">
        <f t="shared" ca="1" si="34"/>
        <v>0.53747438954132032</v>
      </c>
      <c r="Z125" s="22">
        <f t="shared" si="35"/>
        <v>0</v>
      </c>
      <c r="AA125" s="22">
        <f t="shared" si="36"/>
        <v>0</v>
      </c>
      <c r="AC125" s="62">
        <f t="shared" ca="1" si="37"/>
        <v>0</v>
      </c>
      <c r="AD125" s="73"/>
      <c r="AE125" s="74"/>
    </row>
    <row r="126" spans="1:31">
      <c r="A126" s="65">
        <f t="shared" si="38"/>
        <v>40787</v>
      </c>
      <c r="B126" s="66">
        <f>'Inputs-Summary'!$B$7</f>
        <v>3017157.2166295233</v>
      </c>
      <c r="C126" s="75"/>
      <c r="D126" s="67">
        <f t="shared" si="20"/>
        <v>3017157.2166295233</v>
      </c>
      <c r="E126" s="56">
        <f t="shared" si="21"/>
        <v>0</v>
      </c>
      <c r="F126" s="56">
        <f t="shared" ca="1" si="22"/>
        <v>0</v>
      </c>
      <c r="G126" s="68">
        <f>VLOOKUP($A126,[0]!Table,MATCH(G$4,[0]!Curves,0))</f>
        <v>4.0979999999999999</v>
      </c>
      <c r="H126" s="69">
        <f t="shared" si="23"/>
        <v>4.0979999999999999</v>
      </c>
      <c r="I126" s="68">
        <f>'Inputs-Summary'!$B$16</f>
        <v>1.85</v>
      </c>
      <c r="J126" s="68">
        <f>VLOOKUP($A126,[0]!Table,MATCH(J$4,[0]!Curves,0))</f>
        <v>0</v>
      </c>
      <c r="K126" s="69">
        <f t="shared" si="24"/>
        <v>0</v>
      </c>
      <c r="L126" s="87">
        <f t="shared" si="25"/>
        <v>0</v>
      </c>
      <c r="M126" s="68">
        <f>VLOOKUP($A126,[0]!Table,MATCH(M$4,[0]!Curves,0))</f>
        <v>2.5000000000000001E-3</v>
      </c>
      <c r="N126" s="69">
        <f t="shared" si="26"/>
        <v>2.5000000000000001E-3</v>
      </c>
      <c r="O126" s="87">
        <f t="shared" si="27"/>
        <v>2.5000000000000001E-3</v>
      </c>
      <c r="P126" s="60"/>
      <c r="Q126" s="87">
        <f t="shared" si="28"/>
        <v>4.0979999999999999</v>
      </c>
      <c r="R126" s="87">
        <f t="shared" si="29"/>
        <v>4.0979999999999999</v>
      </c>
      <c r="S126" s="87">
        <f t="shared" si="30"/>
        <v>1.85</v>
      </c>
      <c r="T126" s="70"/>
      <c r="U126" s="22">
        <f t="shared" si="31"/>
        <v>30</v>
      </c>
      <c r="V126" s="71">
        <f t="shared" si="32"/>
        <v>40787</v>
      </c>
      <c r="W126" s="22">
        <f t="shared" ca="1" si="33"/>
        <v>3723</v>
      </c>
      <c r="X126" s="68">
        <f>VLOOKUP($A126,[0]!Table,MATCH(X$4,[0]!Curves,0))</f>
        <v>6.2417216205966401E-2</v>
      </c>
      <c r="Y126" s="72">
        <f t="shared" ca="1" si="34"/>
        <v>0.53446239419458974</v>
      </c>
      <c r="Z126" s="22">
        <f t="shared" si="35"/>
        <v>0</v>
      </c>
      <c r="AA126" s="22">
        <f t="shared" si="36"/>
        <v>0</v>
      </c>
      <c r="AC126" s="62">
        <f t="shared" ca="1" si="37"/>
        <v>0</v>
      </c>
      <c r="AD126" s="73"/>
      <c r="AE126" s="74"/>
    </row>
    <row r="127" spans="1:31">
      <c r="A127" s="65">
        <f t="shared" si="38"/>
        <v>40817</v>
      </c>
      <c r="B127" s="66">
        <f>'Inputs-Summary'!$B$7</f>
        <v>3017157.2166295233</v>
      </c>
      <c r="C127" s="75"/>
      <c r="D127" s="67">
        <f t="shared" si="20"/>
        <v>3017157.2166295233</v>
      </c>
      <c r="E127" s="56">
        <f t="shared" si="21"/>
        <v>0</v>
      </c>
      <c r="F127" s="56">
        <f t="shared" ca="1" si="22"/>
        <v>0</v>
      </c>
      <c r="G127" s="68">
        <f>VLOOKUP($A127,[0]!Table,MATCH(G$4,[0]!Curves,0))</f>
        <v>4.1260000000000003</v>
      </c>
      <c r="H127" s="69">
        <f t="shared" si="23"/>
        <v>4.1260000000000003</v>
      </c>
      <c r="I127" s="68">
        <f>'Inputs-Summary'!$B$16</f>
        <v>1.85</v>
      </c>
      <c r="J127" s="68">
        <f>VLOOKUP($A127,[0]!Table,MATCH(J$4,[0]!Curves,0))</f>
        <v>0</v>
      </c>
      <c r="K127" s="69">
        <f t="shared" si="24"/>
        <v>0</v>
      </c>
      <c r="L127" s="87">
        <f t="shared" si="25"/>
        <v>0</v>
      </c>
      <c r="M127" s="68">
        <f>VLOOKUP($A127,[0]!Table,MATCH(M$4,[0]!Curves,0))</f>
        <v>2.5000000000000001E-3</v>
      </c>
      <c r="N127" s="69">
        <f t="shared" si="26"/>
        <v>2.5000000000000001E-3</v>
      </c>
      <c r="O127" s="87">
        <f t="shared" si="27"/>
        <v>2.5000000000000001E-3</v>
      </c>
      <c r="P127" s="60"/>
      <c r="Q127" s="87">
        <f t="shared" si="28"/>
        <v>4.1260000000000003</v>
      </c>
      <c r="R127" s="87">
        <f t="shared" si="29"/>
        <v>4.1260000000000003</v>
      </c>
      <c r="S127" s="87">
        <f t="shared" si="30"/>
        <v>1.85</v>
      </c>
      <c r="T127" s="70"/>
      <c r="U127" s="22">
        <f t="shared" si="31"/>
        <v>31</v>
      </c>
      <c r="V127" s="71">
        <f t="shared" si="32"/>
        <v>40817</v>
      </c>
      <c r="W127" s="22">
        <f t="shared" ca="1" si="33"/>
        <v>3753</v>
      </c>
      <c r="X127" s="68">
        <f>VLOOKUP($A127,[0]!Table,MATCH(X$4,[0]!Curves,0))</f>
        <v>6.2457018944057204E-2</v>
      </c>
      <c r="Y127" s="72">
        <f t="shared" ca="1" si="34"/>
        <v>0.53156020969321172</v>
      </c>
      <c r="Z127" s="22">
        <f t="shared" si="35"/>
        <v>0</v>
      </c>
      <c r="AA127" s="22">
        <f t="shared" si="36"/>
        <v>0</v>
      </c>
      <c r="AC127" s="62">
        <f t="shared" ca="1" si="37"/>
        <v>0</v>
      </c>
      <c r="AD127" s="73"/>
      <c r="AE127" s="74"/>
    </row>
    <row r="128" spans="1:31">
      <c r="A128" s="65">
        <f t="shared" si="38"/>
        <v>40848</v>
      </c>
      <c r="B128" s="66">
        <f>'Inputs-Summary'!$B$7</f>
        <v>3017157.2166295233</v>
      </c>
      <c r="C128" s="75"/>
      <c r="D128" s="67">
        <f t="shared" si="20"/>
        <v>3017157.2166295233</v>
      </c>
      <c r="E128" s="56">
        <f t="shared" si="21"/>
        <v>0</v>
      </c>
      <c r="F128" s="56">
        <f t="shared" ca="1" si="22"/>
        <v>0</v>
      </c>
      <c r="G128" s="68">
        <f>VLOOKUP($A128,[0]!Table,MATCH(G$4,[0]!Curves,0))</f>
        <v>4.2610000000000001</v>
      </c>
      <c r="H128" s="69">
        <f t="shared" si="23"/>
        <v>4.2610000000000001</v>
      </c>
      <c r="I128" s="68">
        <f>'Inputs-Summary'!$B$16</f>
        <v>1.85</v>
      </c>
      <c r="J128" s="68">
        <f>VLOOKUP($A128,[0]!Table,MATCH(J$4,[0]!Curves,0))</f>
        <v>0</v>
      </c>
      <c r="K128" s="69">
        <f t="shared" si="24"/>
        <v>0</v>
      </c>
      <c r="L128" s="87">
        <f t="shared" si="25"/>
        <v>0</v>
      </c>
      <c r="M128" s="68">
        <f>VLOOKUP($A128,[0]!Table,MATCH(M$4,[0]!Curves,0))</f>
        <v>2.5000000000000001E-3</v>
      </c>
      <c r="N128" s="69">
        <f t="shared" si="26"/>
        <v>2.5000000000000001E-3</v>
      </c>
      <c r="O128" s="87">
        <f t="shared" si="27"/>
        <v>2.5000000000000001E-3</v>
      </c>
      <c r="P128" s="60"/>
      <c r="Q128" s="87">
        <f t="shared" si="28"/>
        <v>4.2610000000000001</v>
      </c>
      <c r="R128" s="87">
        <f t="shared" si="29"/>
        <v>4.2610000000000001</v>
      </c>
      <c r="S128" s="87">
        <f t="shared" si="30"/>
        <v>1.85</v>
      </c>
      <c r="T128" s="70"/>
      <c r="U128" s="22">
        <f t="shared" si="31"/>
        <v>30</v>
      </c>
      <c r="V128" s="71">
        <f t="shared" si="32"/>
        <v>40848</v>
      </c>
      <c r="W128" s="22">
        <f t="shared" ca="1" si="33"/>
        <v>3784</v>
      </c>
      <c r="X128" s="68">
        <f>VLOOKUP($A128,[0]!Table,MATCH(X$4,[0]!Curves,0))</f>
        <v>6.2498148440636399E-2</v>
      </c>
      <c r="Y128" s="72">
        <f t="shared" ca="1" si="34"/>
        <v>0.52857432398839999</v>
      </c>
      <c r="Z128" s="22">
        <f t="shared" si="35"/>
        <v>0</v>
      </c>
      <c r="AA128" s="22">
        <f t="shared" si="36"/>
        <v>0</v>
      </c>
      <c r="AC128" s="62">
        <f t="shared" ca="1" si="37"/>
        <v>0</v>
      </c>
      <c r="AD128" s="73"/>
      <c r="AE128" s="74"/>
    </row>
    <row r="129" spans="1:31">
      <c r="A129" s="65">
        <f t="shared" si="38"/>
        <v>40878</v>
      </c>
      <c r="B129" s="66">
        <f>'Inputs-Summary'!$B$7</f>
        <v>3017157.2166295233</v>
      </c>
      <c r="C129" s="75"/>
      <c r="D129" s="67">
        <f t="shared" si="20"/>
        <v>3017157.2166295233</v>
      </c>
      <c r="E129" s="56">
        <f t="shared" si="21"/>
        <v>0</v>
      </c>
      <c r="F129" s="56">
        <f t="shared" ca="1" si="22"/>
        <v>0</v>
      </c>
      <c r="G129" s="68">
        <f>VLOOKUP($A129,[0]!Table,MATCH(G$4,[0]!Curves,0))</f>
        <v>4.3959999999999999</v>
      </c>
      <c r="H129" s="69">
        <f t="shared" si="23"/>
        <v>4.3959999999999999</v>
      </c>
      <c r="I129" s="68">
        <f>'Inputs-Summary'!$B$16</f>
        <v>1.85</v>
      </c>
      <c r="J129" s="68">
        <f>VLOOKUP($A129,[0]!Table,MATCH(J$4,[0]!Curves,0))</f>
        <v>0</v>
      </c>
      <c r="K129" s="69">
        <f t="shared" si="24"/>
        <v>0</v>
      </c>
      <c r="L129" s="87">
        <f t="shared" si="25"/>
        <v>0</v>
      </c>
      <c r="M129" s="68">
        <f>VLOOKUP($A129,[0]!Table,MATCH(M$4,[0]!Curves,0))</f>
        <v>2.5000000000000001E-3</v>
      </c>
      <c r="N129" s="69">
        <f t="shared" si="26"/>
        <v>2.5000000000000001E-3</v>
      </c>
      <c r="O129" s="87">
        <f t="shared" si="27"/>
        <v>2.5000000000000001E-3</v>
      </c>
      <c r="P129" s="60"/>
      <c r="Q129" s="87">
        <f t="shared" si="28"/>
        <v>4.3959999999999999</v>
      </c>
      <c r="R129" s="87">
        <f t="shared" si="29"/>
        <v>4.3959999999999999</v>
      </c>
      <c r="S129" s="87">
        <f t="shared" si="30"/>
        <v>1.85</v>
      </c>
      <c r="T129" s="70"/>
      <c r="U129" s="22">
        <f t="shared" si="31"/>
        <v>31</v>
      </c>
      <c r="V129" s="71">
        <f t="shared" si="32"/>
        <v>40878</v>
      </c>
      <c r="W129" s="22">
        <f t="shared" ca="1" si="33"/>
        <v>3814</v>
      </c>
      <c r="X129" s="68">
        <f>VLOOKUP($A129,[0]!Table,MATCH(X$4,[0]!Curves,0))</f>
        <v>6.2537951179796603E-2</v>
      </c>
      <c r="Y129" s="72">
        <f t="shared" ca="1" si="34"/>
        <v>0.52569734312818917</v>
      </c>
      <c r="Z129" s="22">
        <f t="shared" si="35"/>
        <v>0</v>
      </c>
      <c r="AA129" s="22">
        <f t="shared" si="36"/>
        <v>0</v>
      </c>
      <c r="AC129" s="62">
        <f t="shared" ca="1" si="37"/>
        <v>0</v>
      </c>
      <c r="AD129" s="73"/>
      <c r="AE129" s="74"/>
    </row>
    <row r="130" spans="1:31">
      <c r="A130" s="65">
        <f t="shared" si="38"/>
        <v>40909</v>
      </c>
      <c r="B130" s="66">
        <f>'Inputs-Summary'!$B$7</f>
        <v>3017157.2166295233</v>
      </c>
      <c r="C130" s="75"/>
      <c r="D130" s="67">
        <f t="shared" si="20"/>
        <v>3017157.2166295233</v>
      </c>
      <c r="E130" s="56">
        <f t="shared" si="21"/>
        <v>0</v>
      </c>
      <c r="F130" s="56">
        <f t="shared" ca="1" si="22"/>
        <v>0</v>
      </c>
      <c r="G130" s="68">
        <f>VLOOKUP($A130,[0]!Table,MATCH(G$4,[0]!Curves,0))</f>
        <v>4.5060000000000002</v>
      </c>
      <c r="H130" s="69">
        <f t="shared" si="23"/>
        <v>4.5060000000000002</v>
      </c>
      <c r="I130" s="68">
        <f>'Inputs-Summary'!$B$16</f>
        <v>1.85</v>
      </c>
      <c r="J130" s="68">
        <f>VLOOKUP($A130,[0]!Table,MATCH(J$4,[0]!Curves,0))</f>
        <v>0</v>
      </c>
      <c r="K130" s="69">
        <f t="shared" si="24"/>
        <v>0</v>
      </c>
      <c r="L130" s="87">
        <f t="shared" si="25"/>
        <v>0</v>
      </c>
      <c r="M130" s="68">
        <f>VLOOKUP($A130,[0]!Table,MATCH(M$4,[0]!Curves,0))</f>
        <v>2.5000000000000001E-3</v>
      </c>
      <c r="N130" s="69">
        <f t="shared" si="26"/>
        <v>2.5000000000000001E-3</v>
      </c>
      <c r="O130" s="87">
        <f t="shared" si="27"/>
        <v>2.5000000000000001E-3</v>
      </c>
      <c r="P130" s="60"/>
      <c r="Q130" s="87">
        <f t="shared" si="28"/>
        <v>4.5060000000000002</v>
      </c>
      <c r="R130" s="87">
        <f t="shared" si="29"/>
        <v>4.5060000000000002</v>
      </c>
      <c r="S130" s="87">
        <f t="shared" si="30"/>
        <v>1.85</v>
      </c>
      <c r="T130" s="70"/>
      <c r="U130" s="22">
        <f t="shared" si="31"/>
        <v>31</v>
      </c>
      <c r="V130" s="71">
        <f t="shared" si="32"/>
        <v>40909</v>
      </c>
      <c r="W130" s="22">
        <f t="shared" ca="1" si="33"/>
        <v>3845</v>
      </c>
      <c r="X130" s="68">
        <f>VLOOKUP($A130,[0]!Table,MATCH(X$4,[0]!Curves,0))</f>
        <v>6.2579080677480595E-2</v>
      </c>
      <c r="Y130" s="72">
        <f t="shared" ca="1" si="34"/>
        <v>0.5227374351563896</v>
      </c>
      <c r="Z130" s="22">
        <f t="shared" si="35"/>
        <v>0</v>
      </c>
      <c r="AA130" s="22">
        <f t="shared" si="36"/>
        <v>0</v>
      </c>
      <c r="AC130" s="62">
        <f t="shared" ca="1" si="37"/>
        <v>0</v>
      </c>
      <c r="AD130" s="73"/>
      <c r="AE130" s="74"/>
    </row>
    <row r="131" spans="1:31">
      <c r="A131" s="65">
        <f t="shared" si="38"/>
        <v>40940</v>
      </c>
      <c r="B131" s="66">
        <f>'Inputs-Summary'!$B$7</f>
        <v>3017157.2166295233</v>
      </c>
      <c r="C131" s="75"/>
      <c r="D131" s="67">
        <f t="shared" si="20"/>
        <v>3017157.2166295233</v>
      </c>
      <c r="E131" s="56">
        <f t="shared" si="21"/>
        <v>0</v>
      </c>
      <c r="F131" s="56">
        <f t="shared" ca="1" si="22"/>
        <v>0</v>
      </c>
      <c r="G131" s="68">
        <f>VLOOKUP($A131,[0]!Table,MATCH(G$4,[0]!Curves,0))</f>
        <v>4.3879999999999999</v>
      </c>
      <c r="H131" s="69">
        <f t="shared" si="23"/>
        <v>4.3879999999999999</v>
      </c>
      <c r="I131" s="68">
        <f>'Inputs-Summary'!$B$16</f>
        <v>1.85</v>
      </c>
      <c r="J131" s="68">
        <f>VLOOKUP($A131,[0]!Table,MATCH(J$4,[0]!Curves,0))</f>
        <v>0</v>
      </c>
      <c r="K131" s="69">
        <f t="shared" si="24"/>
        <v>0</v>
      </c>
      <c r="L131" s="87">
        <f t="shared" si="25"/>
        <v>0</v>
      </c>
      <c r="M131" s="68">
        <f>VLOOKUP($A131,[0]!Table,MATCH(M$4,[0]!Curves,0))</f>
        <v>2.5000000000000001E-3</v>
      </c>
      <c r="N131" s="69">
        <f t="shared" si="26"/>
        <v>2.5000000000000001E-3</v>
      </c>
      <c r="O131" s="87">
        <f t="shared" si="27"/>
        <v>2.5000000000000001E-3</v>
      </c>
      <c r="P131" s="60"/>
      <c r="Q131" s="87">
        <f t="shared" si="28"/>
        <v>4.3879999999999999</v>
      </c>
      <c r="R131" s="87">
        <f t="shared" si="29"/>
        <v>4.3879999999999999</v>
      </c>
      <c r="S131" s="87">
        <f t="shared" si="30"/>
        <v>1.85</v>
      </c>
      <c r="T131" s="70"/>
      <c r="U131" s="22">
        <f t="shared" si="31"/>
        <v>29</v>
      </c>
      <c r="V131" s="71">
        <f t="shared" si="32"/>
        <v>40940</v>
      </c>
      <c r="W131" s="22">
        <f t="shared" ca="1" si="33"/>
        <v>3876</v>
      </c>
      <c r="X131" s="68">
        <f>VLOOKUP($A131,[0]!Table,MATCH(X$4,[0]!Curves,0))</f>
        <v>6.2620210175725999E-2</v>
      </c>
      <c r="Y131" s="72">
        <f t="shared" ca="1" si="34"/>
        <v>0.51979067824294523</v>
      </c>
      <c r="Z131" s="22">
        <f t="shared" si="35"/>
        <v>0</v>
      </c>
      <c r="AA131" s="22">
        <f t="shared" si="36"/>
        <v>0</v>
      </c>
      <c r="AC131" s="62">
        <f t="shared" ca="1" si="37"/>
        <v>0</v>
      </c>
      <c r="AD131" s="73"/>
      <c r="AE131" s="74"/>
    </row>
    <row r="132" spans="1:31">
      <c r="A132" s="65">
        <f t="shared" si="38"/>
        <v>40969</v>
      </c>
      <c r="B132" s="66">
        <f>'Inputs-Summary'!$B$7</f>
        <v>3017157.2166295233</v>
      </c>
      <c r="C132" s="75"/>
      <c r="D132" s="67">
        <f t="shared" si="20"/>
        <v>3017157.2166295233</v>
      </c>
      <c r="E132" s="56">
        <f t="shared" si="21"/>
        <v>0</v>
      </c>
      <c r="F132" s="56">
        <f t="shared" ca="1" si="22"/>
        <v>0</v>
      </c>
      <c r="G132" s="68">
        <f>VLOOKUP($A132,[0]!Table,MATCH(G$4,[0]!Curves,0))</f>
        <v>4.2549999999999999</v>
      </c>
      <c r="H132" s="69">
        <f t="shared" si="23"/>
        <v>4.2549999999999999</v>
      </c>
      <c r="I132" s="68">
        <f>'Inputs-Summary'!$B$16</f>
        <v>1.85</v>
      </c>
      <c r="J132" s="68">
        <f>VLOOKUP($A132,[0]!Table,MATCH(J$4,[0]!Curves,0))</f>
        <v>0</v>
      </c>
      <c r="K132" s="69">
        <f t="shared" si="24"/>
        <v>0</v>
      </c>
      <c r="L132" s="87">
        <f t="shared" si="25"/>
        <v>0</v>
      </c>
      <c r="M132" s="68">
        <f>VLOOKUP($A132,[0]!Table,MATCH(M$4,[0]!Curves,0))</f>
        <v>2.5000000000000001E-3</v>
      </c>
      <c r="N132" s="69">
        <f t="shared" si="26"/>
        <v>2.5000000000000001E-3</v>
      </c>
      <c r="O132" s="87">
        <f t="shared" si="27"/>
        <v>2.5000000000000001E-3</v>
      </c>
      <c r="P132" s="60"/>
      <c r="Q132" s="87">
        <f t="shared" si="28"/>
        <v>4.2549999999999999</v>
      </c>
      <c r="R132" s="87">
        <f t="shared" si="29"/>
        <v>4.2549999999999999</v>
      </c>
      <c r="S132" s="87">
        <f t="shared" si="30"/>
        <v>1.85</v>
      </c>
      <c r="T132" s="70"/>
      <c r="U132" s="22">
        <f t="shared" si="31"/>
        <v>31</v>
      </c>
      <c r="V132" s="71">
        <f t="shared" si="32"/>
        <v>40969</v>
      </c>
      <c r="W132" s="22">
        <f t="shared" ca="1" si="33"/>
        <v>3905</v>
      </c>
      <c r="X132" s="68">
        <f>VLOOKUP($A132,[0]!Table,MATCH(X$4,[0]!Curves,0))</f>
        <v>6.2658686158463706E-2</v>
      </c>
      <c r="Y132" s="72">
        <f t="shared" ca="1" si="34"/>
        <v>0.51704591004547218</v>
      </c>
      <c r="Z132" s="22">
        <f t="shared" si="35"/>
        <v>0</v>
      </c>
      <c r="AA132" s="22">
        <f t="shared" si="36"/>
        <v>0</v>
      </c>
      <c r="AC132" s="62">
        <f t="shared" ca="1" si="37"/>
        <v>0</v>
      </c>
      <c r="AD132" s="73"/>
      <c r="AE132" s="74"/>
    </row>
    <row r="133" spans="1:31">
      <c r="A133" s="65">
        <f t="shared" si="38"/>
        <v>41000</v>
      </c>
      <c r="B133" s="66">
        <f>'Inputs-Summary'!$B$7</f>
        <v>3017157.2166295233</v>
      </c>
      <c r="C133" s="75"/>
      <c r="D133" s="67">
        <f t="shared" si="20"/>
        <v>3017157.2166295233</v>
      </c>
      <c r="E133" s="56">
        <f t="shared" si="21"/>
        <v>0</v>
      </c>
      <c r="F133" s="56">
        <f t="shared" ca="1" si="22"/>
        <v>0</v>
      </c>
      <c r="G133" s="68">
        <f>VLOOKUP($A133,[0]!Table,MATCH(G$4,[0]!Curves,0))</f>
        <v>4.04</v>
      </c>
      <c r="H133" s="69">
        <f t="shared" si="23"/>
        <v>4.04</v>
      </c>
      <c r="I133" s="68">
        <f>'Inputs-Summary'!$B$16</f>
        <v>1.85</v>
      </c>
      <c r="J133" s="68">
        <f>VLOOKUP($A133,[0]!Table,MATCH(J$4,[0]!Curves,0))</f>
        <v>0</v>
      </c>
      <c r="K133" s="69">
        <f t="shared" si="24"/>
        <v>0</v>
      </c>
      <c r="L133" s="87">
        <f t="shared" si="25"/>
        <v>0</v>
      </c>
      <c r="M133" s="68">
        <f>VLOOKUP($A133,[0]!Table,MATCH(M$4,[0]!Curves,0))</f>
        <v>2.5000000000000001E-3</v>
      </c>
      <c r="N133" s="69">
        <f t="shared" si="26"/>
        <v>2.5000000000000001E-3</v>
      </c>
      <c r="O133" s="87">
        <f t="shared" si="27"/>
        <v>2.5000000000000001E-3</v>
      </c>
      <c r="P133" s="60"/>
      <c r="Q133" s="87">
        <f t="shared" si="28"/>
        <v>4.04</v>
      </c>
      <c r="R133" s="87">
        <f t="shared" si="29"/>
        <v>4.04</v>
      </c>
      <c r="S133" s="87">
        <f t="shared" si="30"/>
        <v>1.85</v>
      </c>
      <c r="T133" s="70"/>
      <c r="U133" s="22">
        <f t="shared" si="31"/>
        <v>30</v>
      </c>
      <c r="V133" s="71">
        <f t="shared" si="32"/>
        <v>41000</v>
      </c>
      <c r="W133" s="22">
        <f t="shared" ca="1" si="33"/>
        <v>3936</v>
      </c>
      <c r="X133" s="68">
        <f>VLOOKUP($A133,[0]!Table,MATCH(X$4,[0]!Curves,0))</f>
        <v>6.2699815657795407E-2</v>
      </c>
      <c r="Y133" s="72">
        <f t="shared" ca="1" si="34"/>
        <v>0.5141245093052873</v>
      </c>
      <c r="Z133" s="22">
        <f t="shared" si="35"/>
        <v>0</v>
      </c>
      <c r="AA133" s="22">
        <f t="shared" si="36"/>
        <v>0</v>
      </c>
      <c r="AC133" s="62">
        <f t="shared" ca="1" si="37"/>
        <v>0</v>
      </c>
      <c r="AD133" s="73"/>
      <c r="AE133" s="74"/>
    </row>
    <row r="134" spans="1:31">
      <c r="A134" s="65">
        <f t="shared" si="38"/>
        <v>41030</v>
      </c>
      <c r="B134" s="66">
        <f>'Inputs-Summary'!$B$7</f>
        <v>3017157.2166295233</v>
      </c>
      <c r="C134" s="75"/>
      <c r="D134" s="67">
        <f t="shared" si="20"/>
        <v>3017157.2166295233</v>
      </c>
      <c r="E134" s="56">
        <f t="shared" si="21"/>
        <v>0</v>
      </c>
      <c r="F134" s="56">
        <f t="shared" ca="1" si="22"/>
        <v>0</v>
      </c>
      <c r="G134" s="68">
        <f>VLOOKUP($A134,[0]!Table,MATCH(G$4,[0]!Curves,0))</f>
        <v>4.03</v>
      </c>
      <c r="H134" s="69">
        <f t="shared" si="23"/>
        <v>4.03</v>
      </c>
      <c r="I134" s="68">
        <f>'Inputs-Summary'!$B$16</f>
        <v>1.85</v>
      </c>
      <c r="J134" s="68">
        <f>VLOOKUP($A134,[0]!Table,MATCH(J$4,[0]!Curves,0))</f>
        <v>0</v>
      </c>
      <c r="K134" s="69">
        <f t="shared" si="24"/>
        <v>0</v>
      </c>
      <c r="L134" s="87">
        <f t="shared" si="25"/>
        <v>0</v>
      </c>
      <c r="M134" s="68">
        <f>VLOOKUP($A134,[0]!Table,MATCH(M$4,[0]!Curves,0))</f>
        <v>2.5000000000000001E-3</v>
      </c>
      <c r="N134" s="69">
        <f t="shared" si="26"/>
        <v>2.5000000000000001E-3</v>
      </c>
      <c r="O134" s="87">
        <f t="shared" si="27"/>
        <v>2.5000000000000001E-3</v>
      </c>
      <c r="P134" s="60"/>
      <c r="Q134" s="87">
        <f t="shared" si="28"/>
        <v>4.03</v>
      </c>
      <c r="R134" s="87">
        <f t="shared" si="29"/>
        <v>4.03</v>
      </c>
      <c r="S134" s="87">
        <f t="shared" si="30"/>
        <v>1.85</v>
      </c>
      <c r="T134" s="70"/>
      <c r="U134" s="22">
        <f t="shared" si="31"/>
        <v>31</v>
      </c>
      <c r="V134" s="71">
        <f t="shared" si="32"/>
        <v>41030</v>
      </c>
      <c r="W134" s="22">
        <f t="shared" ca="1" si="33"/>
        <v>3966</v>
      </c>
      <c r="X134" s="68">
        <f>VLOOKUP($A134,[0]!Table,MATCH(X$4,[0]!Curves,0))</f>
        <v>6.2739618399619196E-2</v>
      </c>
      <c r="Y134" s="72">
        <f t="shared" ca="1" si="34"/>
        <v>0.51130977316141224</v>
      </c>
      <c r="Z134" s="22">
        <f t="shared" si="35"/>
        <v>0</v>
      </c>
      <c r="AA134" s="22">
        <f t="shared" si="36"/>
        <v>0</v>
      </c>
      <c r="AC134" s="62">
        <f t="shared" ca="1" si="37"/>
        <v>0</v>
      </c>
      <c r="AD134" s="73"/>
      <c r="AE134" s="74"/>
    </row>
    <row r="135" spans="1:31">
      <c r="A135" s="65">
        <f t="shared" si="38"/>
        <v>41061</v>
      </c>
      <c r="B135" s="66">
        <f>'Inputs-Summary'!$B$7</f>
        <v>3017157.2166295233</v>
      </c>
      <c r="C135" s="75"/>
      <c r="D135" s="67">
        <f t="shared" si="20"/>
        <v>3017157.2166295233</v>
      </c>
      <c r="E135" s="56">
        <f t="shared" si="21"/>
        <v>0</v>
      </c>
      <c r="F135" s="56">
        <f t="shared" ca="1" si="22"/>
        <v>0</v>
      </c>
      <c r="G135" s="68">
        <f>VLOOKUP($A135,[0]!Table,MATCH(G$4,[0]!Curves,0))</f>
        <v>4.0659999999999998</v>
      </c>
      <c r="H135" s="69">
        <f t="shared" si="23"/>
        <v>4.0659999999999998</v>
      </c>
      <c r="I135" s="68">
        <f>'Inputs-Summary'!$B$16</f>
        <v>1.85</v>
      </c>
      <c r="J135" s="68">
        <f>VLOOKUP($A135,[0]!Table,MATCH(J$4,[0]!Curves,0))</f>
        <v>0</v>
      </c>
      <c r="K135" s="69">
        <f t="shared" si="24"/>
        <v>0</v>
      </c>
      <c r="L135" s="87">
        <f t="shared" si="25"/>
        <v>0</v>
      </c>
      <c r="M135" s="68">
        <f>VLOOKUP($A135,[0]!Table,MATCH(M$4,[0]!Curves,0))</f>
        <v>2.5000000000000001E-3</v>
      </c>
      <c r="N135" s="69">
        <f t="shared" si="26"/>
        <v>2.5000000000000001E-3</v>
      </c>
      <c r="O135" s="87">
        <f t="shared" si="27"/>
        <v>2.5000000000000001E-3</v>
      </c>
      <c r="P135" s="60"/>
      <c r="Q135" s="87">
        <f t="shared" si="28"/>
        <v>4.0659999999999998</v>
      </c>
      <c r="R135" s="87">
        <f t="shared" si="29"/>
        <v>4.0659999999999998</v>
      </c>
      <c r="S135" s="87">
        <f t="shared" si="30"/>
        <v>1.85</v>
      </c>
      <c r="T135" s="70"/>
      <c r="U135" s="22">
        <f t="shared" si="31"/>
        <v>30</v>
      </c>
      <c r="V135" s="71">
        <f t="shared" si="32"/>
        <v>41061</v>
      </c>
      <c r="W135" s="22">
        <f t="shared" ca="1" si="33"/>
        <v>3997</v>
      </c>
      <c r="X135" s="68">
        <f>VLOOKUP($A135,[0]!Table,MATCH(X$4,[0]!Curves,0))</f>
        <v>6.2780747900055694E-2</v>
      </c>
      <c r="Y135" s="72">
        <f t="shared" ca="1" si="34"/>
        <v>0.50841401895370919</v>
      </c>
      <c r="Z135" s="22">
        <f t="shared" si="35"/>
        <v>0</v>
      </c>
      <c r="AA135" s="22">
        <f t="shared" si="36"/>
        <v>0</v>
      </c>
      <c r="AC135" s="62">
        <f t="shared" ca="1" si="37"/>
        <v>0</v>
      </c>
      <c r="AD135" s="73"/>
      <c r="AE135" s="74"/>
    </row>
    <row r="136" spans="1:31">
      <c r="A136" s="65">
        <f t="shared" si="38"/>
        <v>41091</v>
      </c>
      <c r="B136" s="66">
        <f>'Inputs-Summary'!$B$7</f>
        <v>3017157.2166295233</v>
      </c>
      <c r="C136" s="75"/>
      <c r="D136" s="67">
        <f t="shared" si="20"/>
        <v>3017157.2166295233</v>
      </c>
      <c r="E136" s="56">
        <f t="shared" si="21"/>
        <v>0</v>
      </c>
      <c r="F136" s="56">
        <f t="shared" ca="1" si="22"/>
        <v>0</v>
      </c>
      <c r="G136" s="68">
        <f>VLOOKUP($A136,[0]!Table,MATCH(G$4,[0]!Curves,0))</f>
        <v>4.1109999999999998</v>
      </c>
      <c r="H136" s="69">
        <f t="shared" si="23"/>
        <v>4.1109999999999998</v>
      </c>
      <c r="I136" s="68">
        <f>'Inputs-Summary'!$B$16</f>
        <v>1.85</v>
      </c>
      <c r="J136" s="68">
        <f>VLOOKUP($A136,[0]!Table,MATCH(J$4,[0]!Curves,0))</f>
        <v>0</v>
      </c>
      <c r="K136" s="69">
        <f t="shared" si="24"/>
        <v>0</v>
      </c>
      <c r="L136" s="87">
        <f t="shared" si="25"/>
        <v>0</v>
      </c>
      <c r="M136" s="68">
        <f>VLOOKUP($A136,[0]!Table,MATCH(M$4,[0]!Curves,0))</f>
        <v>2.5000000000000001E-3</v>
      </c>
      <c r="N136" s="69">
        <f t="shared" si="26"/>
        <v>2.5000000000000001E-3</v>
      </c>
      <c r="O136" s="87">
        <f t="shared" si="27"/>
        <v>2.5000000000000001E-3</v>
      </c>
      <c r="P136" s="60"/>
      <c r="Q136" s="87">
        <f t="shared" si="28"/>
        <v>4.1109999999999998</v>
      </c>
      <c r="R136" s="87">
        <f t="shared" si="29"/>
        <v>4.1109999999999998</v>
      </c>
      <c r="S136" s="87">
        <f t="shared" si="30"/>
        <v>1.85</v>
      </c>
      <c r="T136" s="70"/>
      <c r="U136" s="22">
        <f t="shared" si="31"/>
        <v>31</v>
      </c>
      <c r="V136" s="71">
        <f t="shared" si="32"/>
        <v>41091</v>
      </c>
      <c r="W136" s="22">
        <f t="shared" ca="1" si="33"/>
        <v>4027</v>
      </c>
      <c r="X136" s="68">
        <f>VLOOKUP($A136,[0]!Table,MATCH(X$4,[0]!Curves,0))</f>
        <v>6.2820550642948003E-2</v>
      </c>
      <c r="Y136" s="72">
        <f t="shared" ca="1" si="34"/>
        <v>0.50562403732312111</v>
      </c>
      <c r="Z136" s="22">
        <f t="shared" si="35"/>
        <v>0</v>
      </c>
      <c r="AA136" s="22">
        <f t="shared" si="36"/>
        <v>0</v>
      </c>
      <c r="AC136" s="62">
        <f t="shared" ca="1" si="37"/>
        <v>0</v>
      </c>
      <c r="AD136" s="73"/>
      <c r="AE136" s="74"/>
    </row>
    <row r="137" spans="1:31">
      <c r="A137" s="65">
        <f t="shared" si="38"/>
        <v>41122</v>
      </c>
      <c r="B137" s="66">
        <f>'Inputs-Summary'!$B$7</f>
        <v>3017157.2166295233</v>
      </c>
      <c r="C137" s="75"/>
      <c r="D137" s="67">
        <f t="shared" si="20"/>
        <v>3017157.2166295233</v>
      </c>
      <c r="E137" s="56">
        <f t="shared" si="21"/>
        <v>0</v>
      </c>
      <c r="F137" s="56">
        <f t="shared" ca="1" si="22"/>
        <v>0</v>
      </c>
      <c r="G137" s="68">
        <f>VLOOKUP($A137,[0]!Table,MATCH(G$4,[0]!Curves,0))</f>
        <v>4.1589999999999998</v>
      </c>
      <c r="H137" s="69">
        <f t="shared" si="23"/>
        <v>4.1589999999999998</v>
      </c>
      <c r="I137" s="68">
        <f>'Inputs-Summary'!$B$16</f>
        <v>1.85</v>
      </c>
      <c r="J137" s="68">
        <f>VLOOKUP($A137,[0]!Table,MATCH(J$4,[0]!Curves,0))</f>
        <v>0</v>
      </c>
      <c r="K137" s="69">
        <f t="shared" si="24"/>
        <v>0</v>
      </c>
      <c r="L137" s="87">
        <f t="shared" si="25"/>
        <v>0</v>
      </c>
      <c r="M137" s="68">
        <f>VLOOKUP($A137,[0]!Table,MATCH(M$4,[0]!Curves,0))</f>
        <v>2.5000000000000001E-3</v>
      </c>
      <c r="N137" s="69">
        <f t="shared" si="26"/>
        <v>2.5000000000000001E-3</v>
      </c>
      <c r="O137" s="87">
        <f t="shared" si="27"/>
        <v>2.5000000000000001E-3</v>
      </c>
      <c r="P137" s="60"/>
      <c r="Q137" s="87">
        <f t="shared" si="28"/>
        <v>4.1589999999999998</v>
      </c>
      <c r="R137" s="87">
        <f t="shared" si="29"/>
        <v>4.1589999999999998</v>
      </c>
      <c r="S137" s="87">
        <f t="shared" si="30"/>
        <v>1.85</v>
      </c>
      <c r="T137" s="70"/>
      <c r="U137" s="22">
        <f t="shared" si="31"/>
        <v>31</v>
      </c>
      <c r="V137" s="71">
        <f t="shared" si="32"/>
        <v>41122</v>
      </c>
      <c r="W137" s="22">
        <f t="shared" ca="1" si="33"/>
        <v>4058</v>
      </c>
      <c r="X137" s="68">
        <f>VLOOKUP($A137,[0]!Table,MATCH(X$4,[0]!Curves,0))</f>
        <v>6.2861680144489007E-2</v>
      </c>
      <c r="Y137" s="72">
        <f t="shared" ca="1" si="34"/>
        <v>0.50275379577815027</v>
      </c>
      <c r="Z137" s="22">
        <f t="shared" si="35"/>
        <v>0</v>
      </c>
      <c r="AA137" s="22">
        <f t="shared" si="36"/>
        <v>0</v>
      </c>
      <c r="AC137" s="62">
        <f t="shared" ca="1" si="37"/>
        <v>0</v>
      </c>
      <c r="AD137" s="73"/>
      <c r="AE137" s="74"/>
    </row>
    <row r="138" spans="1:31">
      <c r="A138" s="65">
        <f t="shared" si="38"/>
        <v>41153</v>
      </c>
      <c r="B138" s="66">
        <f>'Inputs-Summary'!$B$7</f>
        <v>3017157.2166295233</v>
      </c>
      <c r="C138" s="75"/>
      <c r="D138" s="67">
        <f t="shared" ref="D138:D201" si="39">B138+C138</f>
        <v>3017157.2166295233</v>
      </c>
      <c r="E138" s="56">
        <f t="shared" ref="E138:E201" si="40">IF(Z138=0,0,IF(AND(Z138=1,$H$3=1),D138*U138,IF($H$3=2,D138,"N/A")))</f>
        <v>0</v>
      </c>
      <c r="F138" s="56">
        <f t="shared" ref="F138:F201" ca="1" si="41">E138*Y138</f>
        <v>0</v>
      </c>
      <c r="G138" s="68">
        <f>VLOOKUP($A138,[0]!Table,MATCH(G$4,[0]!Curves,0))</f>
        <v>4.173</v>
      </c>
      <c r="H138" s="69">
        <f t="shared" ref="H138:H201" si="42">G138+$H$7</f>
        <v>4.173</v>
      </c>
      <c r="I138" s="68">
        <f>'Inputs-Summary'!$B$16</f>
        <v>1.85</v>
      </c>
      <c r="J138" s="68">
        <f>VLOOKUP($A138,[0]!Table,MATCH(J$4,[0]!Curves,0))</f>
        <v>0</v>
      </c>
      <c r="K138" s="69">
        <f t="shared" ref="K138:K201" si="43">J138+$K$7</f>
        <v>0</v>
      </c>
      <c r="L138" s="87">
        <f t="shared" ref="L138:L201" si="44">K138</f>
        <v>0</v>
      </c>
      <c r="M138" s="68">
        <f>VLOOKUP($A138,[0]!Table,MATCH(M$4,[0]!Curves,0))</f>
        <v>2.5000000000000001E-3</v>
      </c>
      <c r="N138" s="69">
        <f t="shared" ref="N138:N201" si="45">M138+$N$7</f>
        <v>2.5000000000000001E-3</v>
      </c>
      <c r="O138" s="87">
        <f t="shared" ref="O138:O201" si="46">N138</f>
        <v>2.5000000000000001E-3</v>
      </c>
      <c r="P138" s="60"/>
      <c r="Q138" s="87">
        <f t="shared" ref="Q138:Q201" si="47">IF($F$3=1,M138+J138+G138,J138+G138)</f>
        <v>4.173</v>
      </c>
      <c r="R138" s="87">
        <f t="shared" ref="R138:R201" si="48">IF($F$3=1,N138+K138+H138,K138+H138)</f>
        <v>4.173</v>
      </c>
      <c r="S138" s="87">
        <f t="shared" ref="S138:S201" si="49">IF($F$3=1,O138+L138+I138,L138+I138)</f>
        <v>1.85</v>
      </c>
      <c r="T138" s="70"/>
      <c r="U138" s="22">
        <f t="shared" ref="U138:U201" si="50">A139-A138</f>
        <v>30</v>
      </c>
      <c r="V138" s="71">
        <f t="shared" ref="V138:V201" si="51">CHOOSE(F$3,A139+24,A138)</f>
        <v>41153</v>
      </c>
      <c r="W138" s="22">
        <f t="shared" ref="W138:W201" ca="1" si="52">V138-C$3</f>
        <v>4089</v>
      </c>
      <c r="X138" s="68">
        <f>VLOOKUP($A138,[0]!Table,MATCH(X$4,[0]!Curves,0))</f>
        <v>6.2902809646590896E-2</v>
      </c>
      <c r="Y138" s="72">
        <f t="shared" ref="Y138:Y201" ca="1" si="53">1/(1+CHOOSE(F$3,(X139+($K$3/10000))/2,(X138+($K$3/10000))/2))^(2*W138/365.25)</f>
        <v>0.49989646821565453</v>
      </c>
      <c r="Z138" s="22">
        <f t="shared" ref="Z138:Z201" si="54">IF(AND(mthbeg&lt;=A138,mthend&gt;=A138),1,0)</f>
        <v>0</v>
      </c>
      <c r="AA138" s="22">
        <f t="shared" ref="AA138:AA201" si="55">U138*Z138</f>
        <v>0</v>
      </c>
      <c r="AC138" s="62">
        <f t="shared" ref="AC138:AC201" ca="1" si="56">F138*(H138-I138)</f>
        <v>0</v>
      </c>
      <c r="AD138" s="73"/>
      <c r="AE138" s="74"/>
    </row>
    <row r="139" spans="1:31">
      <c r="A139" s="65">
        <f t="shared" ref="A139:A202" si="57">EDATE(A138,1)</f>
        <v>41183</v>
      </c>
      <c r="B139" s="66">
        <f>'Inputs-Summary'!$B$7</f>
        <v>3017157.2166295233</v>
      </c>
      <c r="C139" s="75"/>
      <c r="D139" s="67">
        <f t="shared" si="39"/>
        <v>3017157.2166295233</v>
      </c>
      <c r="E139" s="56">
        <f t="shared" si="40"/>
        <v>0</v>
      </c>
      <c r="F139" s="56">
        <f t="shared" ca="1" si="41"/>
        <v>0</v>
      </c>
      <c r="G139" s="68">
        <f>VLOOKUP($A139,[0]!Table,MATCH(G$4,[0]!Curves,0))</f>
        <v>4.2010000000000005</v>
      </c>
      <c r="H139" s="69">
        <f t="shared" si="42"/>
        <v>4.2010000000000005</v>
      </c>
      <c r="I139" s="68">
        <f>'Inputs-Summary'!$B$16</f>
        <v>1.85</v>
      </c>
      <c r="J139" s="68">
        <f>VLOOKUP($A139,[0]!Table,MATCH(J$4,[0]!Curves,0))</f>
        <v>0</v>
      </c>
      <c r="K139" s="69">
        <f t="shared" si="43"/>
        <v>0</v>
      </c>
      <c r="L139" s="87">
        <f t="shared" si="44"/>
        <v>0</v>
      </c>
      <c r="M139" s="68">
        <f>VLOOKUP($A139,[0]!Table,MATCH(M$4,[0]!Curves,0))</f>
        <v>2.5000000000000001E-3</v>
      </c>
      <c r="N139" s="69">
        <f t="shared" si="45"/>
        <v>2.5000000000000001E-3</v>
      </c>
      <c r="O139" s="87">
        <f t="shared" si="46"/>
        <v>2.5000000000000001E-3</v>
      </c>
      <c r="P139" s="60"/>
      <c r="Q139" s="87">
        <f t="shared" si="47"/>
        <v>4.2010000000000005</v>
      </c>
      <c r="R139" s="87">
        <f t="shared" si="48"/>
        <v>4.2010000000000005</v>
      </c>
      <c r="S139" s="87">
        <f t="shared" si="49"/>
        <v>1.85</v>
      </c>
      <c r="T139" s="70"/>
      <c r="U139" s="22">
        <f t="shared" si="50"/>
        <v>31</v>
      </c>
      <c r="V139" s="71">
        <f t="shared" si="51"/>
        <v>41183</v>
      </c>
      <c r="W139" s="22">
        <f t="shared" ca="1" si="52"/>
        <v>4119</v>
      </c>
      <c r="X139" s="68">
        <f>VLOOKUP($A139,[0]!Table,MATCH(X$4,[0]!Curves,0))</f>
        <v>6.2942612391095207E-2</v>
      </c>
      <c r="Y139" s="72">
        <f t="shared" ca="1" si="53"/>
        <v>0.49714357558930311</v>
      </c>
      <c r="Z139" s="22">
        <f t="shared" si="54"/>
        <v>0</v>
      </c>
      <c r="AA139" s="22">
        <f t="shared" si="55"/>
        <v>0</v>
      </c>
      <c r="AC139" s="62">
        <f t="shared" ca="1" si="56"/>
        <v>0</v>
      </c>
      <c r="AD139" s="73"/>
      <c r="AE139" s="74"/>
    </row>
    <row r="140" spans="1:31">
      <c r="A140" s="65">
        <f t="shared" si="57"/>
        <v>41214</v>
      </c>
      <c r="B140" s="66">
        <f>'Inputs-Summary'!$B$7</f>
        <v>3017157.2166295233</v>
      </c>
      <c r="C140" s="75"/>
      <c r="D140" s="67">
        <f t="shared" si="39"/>
        <v>3017157.2166295233</v>
      </c>
      <c r="E140" s="56">
        <f t="shared" si="40"/>
        <v>0</v>
      </c>
      <c r="F140" s="56">
        <f t="shared" ca="1" si="41"/>
        <v>0</v>
      </c>
      <c r="G140" s="68">
        <f>VLOOKUP($A140,[0]!Table,MATCH(G$4,[0]!Curves,0))</f>
        <v>4.3360000000000003</v>
      </c>
      <c r="H140" s="69">
        <f t="shared" si="42"/>
        <v>4.3360000000000003</v>
      </c>
      <c r="I140" s="68">
        <f>'Inputs-Summary'!$B$16</f>
        <v>1.85</v>
      </c>
      <c r="J140" s="68">
        <f>VLOOKUP($A140,[0]!Table,MATCH(J$4,[0]!Curves,0))</f>
        <v>0</v>
      </c>
      <c r="K140" s="69">
        <f t="shared" si="43"/>
        <v>0</v>
      </c>
      <c r="L140" s="87">
        <f t="shared" si="44"/>
        <v>0</v>
      </c>
      <c r="M140" s="68">
        <f>VLOOKUP($A140,[0]!Table,MATCH(M$4,[0]!Curves,0))</f>
        <v>2.5000000000000001E-3</v>
      </c>
      <c r="N140" s="69">
        <f t="shared" si="45"/>
        <v>2.5000000000000001E-3</v>
      </c>
      <c r="O140" s="87">
        <f t="shared" si="46"/>
        <v>2.5000000000000001E-3</v>
      </c>
      <c r="P140" s="60"/>
      <c r="Q140" s="87">
        <f t="shared" si="47"/>
        <v>4.3360000000000003</v>
      </c>
      <c r="R140" s="87">
        <f t="shared" si="48"/>
        <v>4.3360000000000003</v>
      </c>
      <c r="S140" s="87">
        <f t="shared" si="49"/>
        <v>1.85</v>
      </c>
      <c r="T140" s="70"/>
      <c r="U140" s="22">
        <f t="shared" si="50"/>
        <v>30</v>
      </c>
      <c r="V140" s="71">
        <f t="shared" si="51"/>
        <v>41214</v>
      </c>
      <c r="W140" s="22">
        <f t="shared" ca="1" si="52"/>
        <v>4150</v>
      </c>
      <c r="X140" s="68">
        <f>VLOOKUP($A140,[0]!Table,MATCH(X$4,[0]!Curves,0))</f>
        <v>6.2983741894302003E-2</v>
      </c>
      <c r="Y140" s="72">
        <f t="shared" ca="1" si="53"/>
        <v>0.49431155781796254</v>
      </c>
      <c r="Z140" s="22">
        <f t="shared" si="54"/>
        <v>0</v>
      </c>
      <c r="AA140" s="22">
        <f t="shared" si="55"/>
        <v>0</v>
      </c>
      <c r="AC140" s="62">
        <f t="shared" ca="1" si="56"/>
        <v>0</v>
      </c>
      <c r="AD140" s="73"/>
      <c r="AE140" s="74"/>
    </row>
    <row r="141" spans="1:31">
      <c r="A141" s="65">
        <f t="shared" si="57"/>
        <v>41244</v>
      </c>
      <c r="B141" s="66">
        <f>'Inputs-Summary'!$B$7</f>
        <v>3017157.2166295233</v>
      </c>
      <c r="C141" s="75"/>
      <c r="D141" s="67">
        <f t="shared" si="39"/>
        <v>3017157.2166295233</v>
      </c>
      <c r="E141" s="56">
        <f t="shared" si="40"/>
        <v>0</v>
      </c>
      <c r="F141" s="56">
        <f t="shared" ca="1" si="41"/>
        <v>0</v>
      </c>
      <c r="G141" s="68">
        <f>VLOOKUP($A141,[0]!Table,MATCH(G$4,[0]!Curves,0))</f>
        <v>4.4710000000000001</v>
      </c>
      <c r="H141" s="69">
        <f t="shared" si="42"/>
        <v>4.4710000000000001</v>
      </c>
      <c r="I141" s="68">
        <f>'Inputs-Summary'!$B$16</f>
        <v>1.85</v>
      </c>
      <c r="J141" s="68">
        <f>VLOOKUP($A141,[0]!Table,MATCH(J$4,[0]!Curves,0))</f>
        <v>0</v>
      </c>
      <c r="K141" s="69">
        <f t="shared" si="43"/>
        <v>0</v>
      </c>
      <c r="L141" s="87">
        <f t="shared" si="44"/>
        <v>0</v>
      </c>
      <c r="M141" s="68">
        <f>VLOOKUP($A141,[0]!Table,MATCH(M$4,[0]!Curves,0))</f>
        <v>2.5000000000000001E-3</v>
      </c>
      <c r="N141" s="69">
        <f t="shared" si="45"/>
        <v>2.5000000000000001E-3</v>
      </c>
      <c r="O141" s="87">
        <f t="shared" si="46"/>
        <v>2.5000000000000001E-3</v>
      </c>
      <c r="P141" s="60"/>
      <c r="Q141" s="87">
        <f t="shared" si="47"/>
        <v>4.4710000000000001</v>
      </c>
      <c r="R141" s="87">
        <f t="shared" si="48"/>
        <v>4.4710000000000001</v>
      </c>
      <c r="S141" s="87">
        <f t="shared" si="49"/>
        <v>1.85</v>
      </c>
      <c r="T141" s="70"/>
      <c r="U141" s="22">
        <f t="shared" si="50"/>
        <v>31</v>
      </c>
      <c r="V141" s="71">
        <f t="shared" si="51"/>
        <v>41244</v>
      </c>
      <c r="W141" s="22">
        <f t="shared" ca="1" si="52"/>
        <v>4180</v>
      </c>
      <c r="X141" s="68">
        <f>VLOOKUP($A141,[0]!Table,MATCH(X$4,[0]!Curves,0))</f>
        <v>6.3023544639875195E-2</v>
      </c>
      <c r="Y141" s="72">
        <f t="shared" ca="1" si="53"/>
        <v>0.49158309321207355</v>
      </c>
      <c r="Z141" s="22">
        <f t="shared" si="54"/>
        <v>0</v>
      </c>
      <c r="AA141" s="22">
        <f t="shared" si="55"/>
        <v>0</v>
      </c>
      <c r="AC141" s="62">
        <f t="shared" ca="1" si="56"/>
        <v>0</v>
      </c>
      <c r="AD141" s="73"/>
      <c r="AE141" s="74"/>
    </row>
    <row r="142" spans="1:31">
      <c r="A142" s="65">
        <f t="shared" si="57"/>
        <v>41275</v>
      </c>
      <c r="B142" s="66">
        <f>'Inputs-Summary'!$B$7</f>
        <v>3017157.2166295233</v>
      </c>
      <c r="C142" s="75"/>
      <c r="D142" s="67">
        <f t="shared" si="39"/>
        <v>3017157.2166295233</v>
      </c>
      <c r="E142" s="56">
        <f t="shared" si="40"/>
        <v>0</v>
      </c>
      <c r="F142" s="56">
        <f t="shared" ca="1" si="41"/>
        <v>0</v>
      </c>
      <c r="G142" s="68">
        <f>VLOOKUP($A142,[0]!Table,MATCH(G$4,[0]!Curves,0))</f>
        <v>4.5860000000000003</v>
      </c>
      <c r="H142" s="69">
        <f t="shared" si="42"/>
        <v>4.5860000000000003</v>
      </c>
      <c r="I142" s="68">
        <f>'Inputs-Summary'!$B$16</f>
        <v>1.85</v>
      </c>
      <c r="J142" s="68">
        <f>VLOOKUP($A142,[0]!Table,MATCH(J$4,[0]!Curves,0))</f>
        <v>0</v>
      </c>
      <c r="K142" s="69">
        <f t="shared" si="43"/>
        <v>0</v>
      </c>
      <c r="L142" s="87">
        <f t="shared" si="44"/>
        <v>0</v>
      </c>
      <c r="M142" s="68">
        <f>VLOOKUP($A142,[0]!Table,MATCH(M$4,[0]!Curves,0))</f>
        <v>2.5000000000000001E-3</v>
      </c>
      <c r="N142" s="69">
        <f t="shared" si="45"/>
        <v>2.5000000000000001E-3</v>
      </c>
      <c r="O142" s="87">
        <f t="shared" si="46"/>
        <v>2.5000000000000001E-3</v>
      </c>
      <c r="P142" s="60"/>
      <c r="Q142" s="87">
        <f t="shared" si="47"/>
        <v>4.5860000000000003</v>
      </c>
      <c r="R142" s="87">
        <f t="shared" si="48"/>
        <v>4.5860000000000003</v>
      </c>
      <c r="S142" s="87">
        <f t="shared" si="49"/>
        <v>1.85</v>
      </c>
      <c r="T142" s="70"/>
      <c r="U142" s="22">
        <f t="shared" si="50"/>
        <v>31</v>
      </c>
      <c r="V142" s="71">
        <f t="shared" si="51"/>
        <v>41275</v>
      </c>
      <c r="W142" s="22">
        <f t="shared" ca="1" si="52"/>
        <v>4211</v>
      </c>
      <c r="X142" s="68">
        <f>VLOOKUP($A142,[0]!Table,MATCH(X$4,[0]!Curves,0))</f>
        <v>6.3064674144186497E-2</v>
      </c>
      <c r="Y142" s="72">
        <f t="shared" ca="1" si="53"/>
        <v>0.488776250105528</v>
      </c>
      <c r="Z142" s="22">
        <f t="shared" si="54"/>
        <v>0</v>
      </c>
      <c r="AA142" s="22">
        <f t="shared" si="55"/>
        <v>0</v>
      </c>
      <c r="AC142" s="62">
        <f t="shared" ca="1" si="56"/>
        <v>0</v>
      </c>
      <c r="AD142" s="73"/>
      <c r="AE142" s="74"/>
    </row>
    <row r="143" spans="1:31">
      <c r="A143" s="65">
        <f t="shared" si="57"/>
        <v>41306</v>
      </c>
      <c r="B143" s="66">
        <f>'Inputs-Summary'!$B$7</f>
        <v>3017157.2166295233</v>
      </c>
      <c r="C143" s="75"/>
      <c r="D143" s="67">
        <f t="shared" si="39"/>
        <v>3017157.2166295233</v>
      </c>
      <c r="E143" s="56">
        <f t="shared" si="40"/>
        <v>0</v>
      </c>
      <c r="F143" s="56">
        <f t="shared" ca="1" si="41"/>
        <v>0</v>
      </c>
      <c r="G143" s="68">
        <f>VLOOKUP($A143,[0]!Table,MATCH(G$4,[0]!Curves,0))</f>
        <v>4.468</v>
      </c>
      <c r="H143" s="69">
        <f t="shared" si="42"/>
        <v>4.468</v>
      </c>
      <c r="I143" s="68">
        <f>'Inputs-Summary'!$B$16</f>
        <v>1.85</v>
      </c>
      <c r="J143" s="68">
        <f>VLOOKUP($A143,[0]!Table,MATCH(J$4,[0]!Curves,0))</f>
        <v>0</v>
      </c>
      <c r="K143" s="69">
        <f t="shared" si="43"/>
        <v>0</v>
      </c>
      <c r="L143" s="87">
        <f t="shared" si="44"/>
        <v>0</v>
      </c>
      <c r="M143" s="68">
        <f>VLOOKUP($A143,[0]!Table,MATCH(M$4,[0]!Curves,0))</f>
        <v>2.5000000000000001E-3</v>
      </c>
      <c r="N143" s="69">
        <f t="shared" si="45"/>
        <v>2.5000000000000001E-3</v>
      </c>
      <c r="O143" s="87">
        <f t="shared" si="46"/>
        <v>2.5000000000000001E-3</v>
      </c>
      <c r="P143" s="60"/>
      <c r="Q143" s="87">
        <f t="shared" si="47"/>
        <v>4.468</v>
      </c>
      <c r="R143" s="87">
        <f t="shared" si="48"/>
        <v>4.468</v>
      </c>
      <c r="S143" s="87">
        <f t="shared" si="49"/>
        <v>1.85</v>
      </c>
      <c r="T143" s="70"/>
      <c r="U143" s="22">
        <f t="shared" si="50"/>
        <v>28</v>
      </c>
      <c r="V143" s="71">
        <f t="shared" si="51"/>
        <v>41306</v>
      </c>
      <c r="W143" s="22">
        <f t="shared" ca="1" si="52"/>
        <v>4242</v>
      </c>
      <c r="X143" s="68">
        <f>VLOOKUP($A143,[0]!Table,MATCH(X$4,[0]!Curves,0))</f>
        <v>6.3105803649058601E-2</v>
      </c>
      <c r="Y143" s="72">
        <f t="shared" ca="1" si="53"/>
        <v>0.48598214874641477</v>
      </c>
      <c r="Z143" s="22">
        <f t="shared" si="54"/>
        <v>0</v>
      </c>
      <c r="AA143" s="22">
        <f t="shared" si="55"/>
        <v>0</v>
      </c>
      <c r="AC143" s="62">
        <f t="shared" ca="1" si="56"/>
        <v>0</v>
      </c>
      <c r="AD143" s="73"/>
      <c r="AE143" s="74"/>
    </row>
    <row r="144" spans="1:31">
      <c r="A144" s="65">
        <f t="shared" si="57"/>
        <v>41334</v>
      </c>
      <c r="B144" s="66">
        <f>'Inputs-Summary'!$B$7</f>
        <v>3017157.2166295233</v>
      </c>
      <c r="C144" s="75"/>
      <c r="D144" s="67">
        <f t="shared" si="39"/>
        <v>3017157.2166295233</v>
      </c>
      <c r="E144" s="56">
        <f t="shared" si="40"/>
        <v>0</v>
      </c>
      <c r="F144" s="56">
        <f t="shared" ca="1" si="41"/>
        <v>0</v>
      </c>
      <c r="G144" s="68">
        <f>VLOOKUP($A144,[0]!Table,MATCH(G$4,[0]!Curves,0))</f>
        <v>4.335</v>
      </c>
      <c r="H144" s="69">
        <f t="shared" si="42"/>
        <v>4.335</v>
      </c>
      <c r="I144" s="68">
        <f>'Inputs-Summary'!$B$16</f>
        <v>1.85</v>
      </c>
      <c r="J144" s="68">
        <f>VLOOKUP($A144,[0]!Table,MATCH(J$4,[0]!Curves,0))</f>
        <v>0</v>
      </c>
      <c r="K144" s="69">
        <f t="shared" si="43"/>
        <v>0</v>
      </c>
      <c r="L144" s="87">
        <f t="shared" si="44"/>
        <v>0</v>
      </c>
      <c r="M144" s="68">
        <f>VLOOKUP($A144,[0]!Table,MATCH(M$4,[0]!Curves,0))</f>
        <v>2.5000000000000001E-3</v>
      </c>
      <c r="N144" s="69">
        <f t="shared" si="45"/>
        <v>2.5000000000000001E-3</v>
      </c>
      <c r="O144" s="87">
        <f t="shared" si="46"/>
        <v>2.5000000000000001E-3</v>
      </c>
      <c r="P144" s="60"/>
      <c r="Q144" s="87">
        <f t="shared" si="47"/>
        <v>4.335</v>
      </c>
      <c r="R144" s="87">
        <f t="shared" si="48"/>
        <v>4.335</v>
      </c>
      <c r="S144" s="87">
        <f t="shared" si="49"/>
        <v>1.85</v>
      </c>
      <c r="T144" s="70"/>
      <c r="U144" s="22">
        <f t="shared" si="50"/>
        <v>31</v>
      </c>
      <c r="V144" s="71">
        <f t="shared" si="51"/>
        <v>41334</v>
      </c>
      <c r="W144" s="22">
        <f t="shared" ca="1" si="52"/>
        <v>4270</v>
      </c>
      <c r="X144" s="68">
        <f>VLOOKUP($A144,[0]!Table,MATCH(X$4,[0]!Curves,0))</f>
        <v>6.3142952879748498E-2</v>
      </c>
      <c r="Y144" s="72">
        <f t="shared" ca="1" si="53"/>
        <v>0.4834693669200133</v>
      </c>
      <c r="Z144" s="22">
        <f t="shared" si="54"/>
        <v>0</v>
      </c>
      <c r="AA144" s="22">
        <f t="shared" si="55"/>
        <v>0</v>
      </c>
      <c r="AC144" s="62">
        <f t="shared" ca="1" si="56"/>
        <v>0</v>
      </c>
      <c r="AD144" s="73"/>
      <c r="AE144" s="74"/>
    </row>
    <row r="145" spans="1:31">
      <c r="A145" s="65">
        <f t="shared" si="57"/>
        <v>41365</v>
      </c>
      <c r="B145" s="66">
        <f>'Inputs-Summary'!$B$7</f>
        <v>3017157.2166295233</v>
      </c>
      <c r="C145" s="75"/>
      <c r="D145" s="67">
        <f t="shared" si="39"/>
        <v>3017157.2166295233</v>
      </c>
      <c r="E145" s="56">
        <f t="shared" si="40"/>
        <v>0</v>
      </c>
      <c r="F145" s="56">
        <f t="shared" ca="1" si="41"/>
        <v>0</v>
      </c>
      <c r="G145" s="68">
        <f>VLOOKUP($A145,[0]!Table,MATCH(G$4,[0]!Curves,0))</f>
        <v>4.12</v>
      </c>
      <c r="H145" s="69">
        <f t="shared" si="42"/>
        <v>4.12</v>
      </c>
      <c r="I145" s="68">
        <f>'Inputs-Summary'!$B$16</f>
        <v>1.85</v>
      </c>
      <c r="J145" s="68">
        <f>VLOOKUP($A145,[0]!Table,MATCH(J$4,[0]!Curves,0))</f>
        <v>0</v>
      </c>
      <c r="K145" s="69">
        <f t="shared" si="43"/>
        <v>0</v>
      </c>
      <c r="L145" s="87">
        <f t="shared" si="44"/>
        <v>0</v>
      </c>
      <c r="M145" s="68">
        <f>VLOOKUP($A145,[0]!Table,MATCH(M$4,[0]!Curves,0))</f>
        <v>2.5000000000000001E-3</v>
      </c>
      <c r="N145" s="69">
        <f t="shared" si="45"/>
        <v>2.5000000000000001E-3</v>
      </c>
      <c r="O145" s="87">
        <f t="shared" si="46"/>
        <v>2.5000000000000001E-3</v>
      </c>
      <c r="P145" s="60"/>
      <c r="Q145" s="87">
        <f t="shared" si="47"/>
        <v>4.12</v>
      </c>
      <c r="R145" s="87">
        <f t="shared" si="48"/>
        <v>4.12</v>
      </c>
      <c r="S145" s="87">
        <f t="shared" si="49"/>
        <v>1.85</v>
      </c>
      <c r="T145" s="70"/>
      <c r="U145" s="22">
        <f t="shared" si="50"/>
        <v>30</v>
      </c>
      <c r="V145" s="71">
        <f t="shared" si="51"/>
        <v>41365</v>
      </c>
      <c r="W145" s="22">
        <f t="shared" ca="1" si="52"/>
        <v>4301</v>
      </c>
      <c r="X145" s="68">
        <f>VLOOKUP($A145,[0]!Table,MATCH(X$4,[0]!Curves,0))</f>
        <v>6.3184082385689108E-2</v>
      </c>
      <c r="Y145" s="72">
        <f t="shared" ca="1" si="53"/>
        <v>0.48069941902288099</v>
      </c>
      <c r="Z145" s="22">
        <f t="shared" si="54"/>
        <v>0</v>
      </c>
      <c r="AA145" s="22">
        <f t="shared" si="55"/>
        <v>0</v>
      </c>
      <c r="AC145" s="62">
        <f t="shared" ca="1" si="56"/>
        <v>0</v>
      </c>
      <c r="AD145" s="73"/>
      <c r="AE145" s="74"/>
    </row>
    <row r="146" spans="1:31">
      <c r="A146" s="65">
        <f t="shared" si="57"/>
        <v>41395</v>
      </c>
      <c r="B146" s="66">
        <f>'Inputs-Summary'!$B$7</f>
        <v>3017157.2166295233</v>
      </c>
      <c r="C146" s="75"/>
      <c r="D146" s="67">
        <f t="shared" si="39"/>
        <v>3017157.2166295233</v>
      </c>
      <c r="E146" s="56">
        <f t="shared" si="40"/>
        <v>0</v>
      </c>
      <c r="F146" s="56">
        <f t="shared" ca="1" si="41"/>
        <v>0</v>
      </c>
      <c r="G146" s="68">
        <f>VLOOKUP($A146,[0]!Table,MATCH(G$4,[0]!Curves,0))</f>
        <v>4.1100000000000003</v>
      </c>
      <c r="H146" s="69">
        <f t="shared" si="42"/>
        <v>4.1100000000000003</v>
      </c>
      <c r="I146" s="68">
        <f>'Inputs-Summary'!$B$16</f>
        <v>1.85</v>
      </c>
      <c r="J146" s="68">
        <f>VLOOKUP($A146,[0]!Table,MATCH(J$4,[0]!Curves,0))</f>
        <v>0</v>
      </c>
      <c r="K146" s="69">
        <f t="shared" si="43"/>
        <v>0</v>
      </c>
      <c r="L146" s="87">
        <f t="shared" si="44"/>
        <v>0</v>
      </c>
      <c r="M146" s="68">
        <f>VLOOKUP($A146,[0]!Table,MATCH(M$4,[0]!Curves,0))</f>
        <v>2.5000000000000001E-3</v>
      </c>
      <c r="N146" s="69">
        <f t="shared" si="45"/>
        <v>2.5000000000000001E-3</v>
      </c>
      <c r="O146" s="87">
        <f t="shared" si="46"/>
        <v>2.5000000000000001E-3</v>
      </c>
      <c r="P146" s="60"/>
      <c r="Q146" s="87">
        <f t="shared" si="47"/>
        <v>4.1100000000000003</v>
      </c>
      <c r="R146" s="87">
        <f t="shared" si="48"/>
        <v>4.1100000000000003</v>
      </c>
      <c r="S146" s="87">
        <f t="shared" si="49"/>
        <v>1.85</v>
      </c>
      <c r="T146" s="70"/>
      <c r="U146" s="22">
        <f t="shared" si="50"/>
        <v>31</v>
      </c>
      <c r="V146" s="71">
        <f t="shared" si="51"/>
        <v>41395</v>
      </c>
      <c r="W146" s="22">
        <f t="shared" ca="1" si="52"/>
        <v>4331</v>
      </c>
      <c r="X146" s="68">
        <f>VLOOKUP($A146,[0]!Table,MATCH(X$4,[0]!Curves,0))</f>
        <v>6.3223885133907295E-2</v>
      </c>
      <c r="Y146" s="72">
        <f t="shared" ca="1" si="53"/>
        <v>0.4780308593683591</v>
      </c>
      <c r="Z146" s="22">
        <f t="shared" si="54"/>
        <v>0</v>
      </c>
      <c r="AA146" s="22">
        <f t="shared" si="55"/>
        <v>0</v>
      </c>
      <c r="AC146" s="62">
        <f t="shared" ca="1" si="56"/>
        <v>0</v>
      </c>
      <c r="AD146" s="73"/>
      <c r="AE146" s="74"/>
    </row>
    <row r="147" spans="1:31">
      <c r="A147" s="65">
        <f t="shared" si="57"/>
        <v>41426</v>
      </c>
      <c r="B147" s="66">
        <f>'Inputs-Summary'!$B$7</f>
        <v>3017157.2166295233</v>
      </c>
      <c r="C147" s="75"/>
      <c r="D147" s="67">
        <f t="shared" si="39"/>
        <v>3017157.2166295233</v>
      </c>
      <c r="E147" s="56">
        <f t="shared" si="40"/>
        <v>0</v>
      </c>
      <c r="F147" s="56">
        <f t="shared" ca="1" si="41"/>
        <v>0</v>
      </c>
      <c r="G147" s="68">
        <f>VLOOKUP($A147,[0]!Table,MATCH(G$4,[0]!Curves,0))</f>
        <v>4.1459999999999999</v>
      </c>
      <c r="H147" s="69">
        <f t="shared" si="42"/>
        <v>4.1459999999999999</v>
      </c>
      <c r="I147" s="68">
        <f>'Inputs-Summary'!$B$16</f>
        <v>1.85</v>
      </c>
      <c r="J147" s="68">
        <f>VLOOKUP($A147,[0]!Table,MATCH(J$4,[0]!Curves,0))</f>
        <v>0</v>
      </c>
      <c r="K147" s="69">
        <f t="shared" si="43"/>
        <v>0</v>
      </c>
      <c r="L147" s="87">
        <f t="shared" si="44"/>
        <v>0</v>
      </c>
      <c r="M147" s="68">
        <f>VLOOKUP($A147,[0]!Table,MATCH(M$4,[0]!Curves,0))</f>
        <v>2.5000000000000001E-3</v>
      </c>
      <c r="N147" s="69">
        <f t="shared" si="45"/>
        <v>2.5000000000000001E-3</v>
      </c>
      <c r="O147" s="87">
        <f t="shared" si="46"/>
        <v>2.5000000000000001E-3</v>
      </c>
      <c r="P147" s="60"/>
      <c r="Q147" s="87">
        <f t="shared" si="47"/>
        <v>4.1459999999999999</v>
      </c>
      <c r="R147" s="87">
        <f t="shared" si="48"/>
        <v>4.1459999999999999</v>
      </c>
      <c r="S147" s="87">
        <f t="shared" si="49"/>
        <v>1.85</v>
      </c>
      <c r="T147" s="70"/>
      <c r="U147" s="22">
        <f t="shared" si="50"/>
        <v>30</v>
      </c>
      <c r="V147" s="71">
        <f t="shared" si="51"/>
        <v>41426</v>
      </c>
      <c r="W147" s="22">
        <f t="shared" ca="1" si="52"/>
        <v>4362</v>
      </c>
      <c r="X147" s="68">
        <f>VLOOKUP($A147,[0]!Table,MATCH(X$4,[0]!Curves,0))</f>
        <v>6.3265014640952397E-2</v>
      </c>
      <c r="Y147" s="72">
        <f t="shared" ca="1" si="53"/>
        <v>0.47528574967868498</v>
      </c>
      <c r="Z147" s="22">
        <f t="shared" si="54"/>
        <v>0</v>
      </c>
      <c r="AA147" s="22">
        <f t="shared" si="55"/>
        <v>0</v>
      </c>
      <c r="AC147" s="62">
        <f t="shared" ca="1" si="56"/>
        <v>0</v>
      </c>
      <c r="AD147" s="73"/>
      <c r="AE147" s="74"/>
    </row>
    <row r="148" spans="1:31">
      <c r="A148" s="65">
        <f t="shared" si="57"/>
        <v>41456</v>
      </c>
      <c r="B148" s="66">
        <f>'Inputs-Summary'!$B$7</f>
        <v>3017157.2166295233</v>
      </c>
      <c r="C148" s="75"/>
      <c r="D148" s="67">
        <f t="shared" si="39"/>
        <v>3017157.2166295233</v>
      </c>
      <c r="E148" s="56">
        <f t="shared" si="40"/>
        <v>0</v>
      </c>
      <c r="F148" s="56">
        <f t="shared" ca="1" si="41"/>
        <v>0</v>
      </c>
      <c r="G148" s="68">
        <f>VLOOKUP($A148,[0]!Table,MATCH(G$4,[0]!Curves,0))</f>
        <v>4.1909999999999998</v>
      </c>
      <c r="H148" s="69">
        <f t="shared" si="42"/>
        <v>4.1909999999999998</v>
      </c>
      <c r="I148" s="68">
        <f>'Inputs-Summary'!$B$16</f>
        <v>1.85</v>
      </c>
      <c r="J148" s="68">
        <f>VLOOKUP($A148,[0]!Table,MATCH(J$4,[0]!Curves,0))</f>
        <v>0</v>
      </c>
      <c r="K148" s="69">
        <f t="shared" si="43"/>
        <v>0</v>
      </c>
      <c r="L148" s="87">
        <f t="shared" si="44"/>
        <v>0</v>
      </c>
      <c r="M148" s="68">
        <f>VLOOKUP($A148,[0]!Table,MATCH(M$4,[0]!Curves,0))</f>
        <v>2.5000000000000001E-3</v>
      </c>
      <c r="N148" s="69">
        <f t="shared" si="45"/>
        <v>2.5000000000000001E-3</v>
      </c>
      <c r="O148" s="87">
        <f t="shared" si="46"/>
        <v>2.5000000000000001E-3</v>
      </c>
      <c r="P148" s="60"/>
      <c r="Q148" s="87">
        <f t="shared" si="47"/>
        <v>4.1909999999999998</v>
      </c>
      <c r="R148" s="87">
        <f t="shared" si="48"/>
        <v>4.1909999999999998</v>
      </c>
      <c r="S148" s="87">
        <f t="shared" si="49"/>
        <v>1.85</v>
      </c>
      <c r="T148" s="70"/>
      <c r="U148" s="22">
        <f t="shared" si="50"/>
        <v>31</v>
      </c>
      <c r="V148" s="71">
        <f t="shared" si="51"/>
        <v>41456</v>
      </c>
      <c r="W148" s="22">
        <f t="shared" ca="1" si="52"/>
        <v>4392</v>
      </c>
      <c r="X148" s="68">
        <f>VLOOKUP($A148,[0]!Table,MATCH(X$4,[0]!Curves,0))</f>
        <v>6.3304817390239507E-2</v>
      </c>
      <c r="Y148" s="72">
        <f t="shared" ca="1" si="53"/>
        <v>0.47264116092158664</v>
      </c>
      <c r="Z148" s="22">
        <f t="shared" si="54"/>
        <v>0</v>
      </c>
      <c r="AA148" s="22">
        <f t="shared" si="55"/>
        <v>0</v>
      </c>
      <c r="AC148" s="62">
        <f t="shared" ca="1" si="56"/>
        <v>0</v>
      </c>
      <c r="AD148" s="73"/>
      <c r="AE148" s="74"/>
    </row>
    <row r="149" spans="1:31">
      <c r="A149" s="65">
        <f t="shared" si="57"/>
        <v>41487</v>
      </c>
      <c r="B149" s="66">
        <f>'Inputs-Summary'!$B$7</f>
        <v>3017157.2166295233</v>
      </c>
      <c r="C149" s="75"/>
      <c r="D149" s="67">
        <f t="shared" si="39"/>
        <v>3017157.2166295233</v>
      </c>
      <c r="E149" s="56">
        <f t="shared" si="40"/>
        <v>0</v>
      </c>
      <c r="F149" s="56">
        <f t="shared" ca="1" si="41"/>
        <v>0</v>
      </c>
      <c r="G149" s="68">
        <f>VLOOKUP($A149,[0]!Table,MATCH(G$4,[0]!Curves,0))</f>
        <v>4.2389999999999999</v>
      </c>
      <c r="H149" s="69">
        <f t="shared" si="42"/>
        <v>4.2389999999999999</v>
      </c>
      <c r="I149" s="68">
        <f>'Inputs-Summary'!$B$16</f>
        <v>1.85</v>
      </c>
      <c r="J149" s="68">
        <f>VLOOKUP($A149,[0]!Table,MATCH(J$4,[0]!Curves,0))</f>
        <v>0</v>
      </c>
      <c r="K149" s="69">
        <f t="shared" si="43"/>
        <v>0</v>
      </c>
      <c r="L149" s="87">
        <f t="shared" si="44"/>
        <v>0</v>
      </c>
      <c r="M149" s="68">
        <f>VLOOKUP($A149,[0]!Table,MATCH(M$4,[0]!Curves,0))</f>
        <v>2.5000000000000001E-3</v>
      </c>
      <c r="N149" s="69">
        <f t="shared" si="45"/>
        <v>2.5000000000000001E-3</v>
      </c>
      <c r="O149" s="87">
        <f t="shared" si="46"/>
        <v>2.5000000000000001E-3</v>
      </c>
      <c r="P149" s="60"/>
      <c r="Q149" s="87">
        <f t="shared" si="47"/>
        <v>4.2389999999999999</v>
      </c>
      <c r="R149" s="87">
        <f t="shared" si="48"/>
        <v>4.2389999999999999</v>
      </c>
      <c r="S149" s="87">
        <f t="shared" si="49"/>
        <v>1.85</v>
      </c>
      <c r="T149" s="70"/>
      <c r="U149" s="22">
        <f t="shared" si="50"/>
        <v>31</v>
      </c>
      <c r="V149" s="71">
        <f t="shared" si="51"/>
        <v>41487</v>
      </c>
      <c r="W149" s="22">
        <f t="shared" ca="1" si="52"/>
        <v>4423</v>
      </c>
      <c r="X149" s="68">
        <f>VLOOKUP($A149,[0]!Table,MATCH(X$4,[0]!Curves,0))</f>
        <v>6.33459468983886E-2</v>
      </c>
      <c r="Y149" s="72">
        <f t="shared" ca="1" si="53"/>
        <v>0.46992075277645345</v>
      </c>
      <c r="Z149" s="22">
        <f t="shared" si="54"/>
        <v>0</v>
      </c>
      <c r="AA149" s="22">
        <f t="shared" si="55"/>
        <v>0</v>
      </c>
      <c r="AC149" s="62">
        <f t="shared" ca="1" si="56"/>
        <v>0</v>
      </c>
      <c r="AD149" s="73"/>
      <c r="AE149" s="74"/>
    </row>
    <row r="150" spans="1:31">
      <c r="A150" s="65">
        <f t="shared" si="57"/>
        <v>41518</v>
      </c>
      <c r="B150" s="66">
        <f>'Inputs-Summary'!$B$7</f>
        <v>3017157.2166295233</v>
      </c>
      <c r="C150" s="75"/>
      <c r="D150" s="67">
        <f t="shared" si="39"/>
        <v>3017157.2166295233</v>
      </c>
      <c r="E150" s="56">
        <f t="shared" si="40"/>
        <v>0</v>
      </c>
      <c r="F150" s="56">
        <f t="shared" ca="1" si="41"/>
        <v>0</v>
      </c>
      <c r="G150" s="68">
        <f>VLOOKUP($A150,[0]!Table,MATCH(G$4,[0]!Curves,0))</f>
        <v>4.2530000000000001</v>
      </c>
      <c r="H150" s="69">
        <f t="shared" si="42"/>
        <v>4.2530000000000001</v>
      </c>
      <c r="I150" s="68">
        <f>'Inputs-Summary'!$B$16</f>
        <v>1.85</v>
      </c>
      <c r="J150" s="68">
        <f>VLOOKUP($A150,[0]!Table,MATCH(J$4,[0]!Curves,0))</f>
        <v>0</v>
      </c>
      <c r="K150" s="69">
        <f t="shared" si="43"/>
        <v>0</v>
      </c>
      <c r="L150" s="87">
        <f t="shared" si="44"/>
        <v>0</v>
      </c>
      <c r="M150" s="68">
        <f>VLOOKUP($A150,[0]!Table,MATCH(M$4,[0]!Curves,0))</f>
        <v>2.5000000000000001E-3</v>
      </c>
      <c r="N150" s="69">
        <f t="shared" si="45"/>
        <v>2.5000000000000001E-3</v>
      </c>
      <c r="O150" s="87">
        <f t="shared" si="46"/>
        <v>2.5000000000000001E-3</v>
      </c>
      <c r="P150" s="60"/>
      <c r="Q150" s="87">
        <f t="shared" si="47"/>
        <v>4.2530000000000001</v>
      </c>
      <c r="R150" s="87">
        <f t="shared" si="48"/>
        <v>4.2530000000000001</v>
      </c>
      <c r="S150" s="87">
        <f t="shared" si="49"/>
        <v>1.85</v>
      </c>
      <c r="T150" s="70"/>
      <c r="U150" s="22">
        <f t="shared" si="50"/>
        <v>30</v>
      </c>
      <c r="V150" s="71">
        <f t="shared" si="51"/>
        <v>41518</v>
      </c>
      <c r="W150" s="22">
        <f t="shared" ca="1" si="52"/>
        <v>4454</v>
      </c>
      <c r="X150" s="68">
        <f>VLOOKUP($A150,[0]!Table,MATCH(X$4,[0]!Curves,0))</f>
        <v>6.3387076407099008E-2</v>
      </c>
      <c r="Y150" s="72">
        <f t="shared" ca="1" si="53"/>
        <v>0.4672128453733207</v>
      </c>
      <c r="Z150" s="22">
        <f t="shared" si="54"/>
        <v>0</v>
      </c>
      <c r="AA150" s="22">
        <f t="shared" si="55"/>
        <v>0</v>
      </c>
      <c r="AC150" s="62">
        <f t="shared" ca="1" si="56"/>
        <v>0</v>
      </c>
      <c r="AD150" s="73"/>
      <c r="AE150" s="74"/>
    </row>
    <row r="151" spans="1:31">
      <c r="A151" s="65">
        <f t="shared" si="57"/>
        <v>41548</v>
      </c>
      <c r="B151" s="66">
        <f>'Inputs-Summary'!$B$7</f>
        <v>3017157.2166295233</v>
      </c>
      <c r="C151" s="75"/>
      <c r="D151" s="67">
        <f t="shared" si="39"/>
        <v>3017157.2166295233</v>
      </c>
      <c r="E151" s="56">
        <f t="shared" si="40"/>
        <v>0</v>
      </c>
      <c r="F151" s="56">
        <f t="shared" ca="1" si="41"/>
        <v>0</v>
      </c>
      <c r="G151" s="68">
        <f>VLOOKUP($A151,[0]!Table,MATCH(G$4,[0]!Curves,0))</f>
        <v>4.2810000000000006</v>
      </c>
      <c r="H151" s="69">
        <f t="shared" si="42"/>
        <v>4.2810000000000006</v>
      </c>
      <c r="I151" s="68">
        <f>'Inputs-Summary'!$B$16</f>
        <v>1.85</v>
      </c>
      <c r="J151" s="68">
        <f>VLOOKUP($A151,[0]!Table,MATCH(J$4,[0]!Curves,0))</f>
        <v>0</v>
      </c>
      <c r="K151" s="69">
        <f t="shared" si="43"/>
        <v>0</v>
      </c>
      <c r="L151" s="87">
        <f t="shared" si="44"/>
        <v>0</v>
      </c>
      <c r="M151" s="68">
        <f>VLOOKUP($A151,[0]!Table,MATCH(M$4,[0]!Curves,0))</f>
        <v>2.5000000000000001E-3</v>
      </c>
      <c r="N151" s="69">
        <f t="shared" si="45"/>
        <v>2.5000000000000001E-3</v>
      </c>
      <c r="O151" s="87">
        <f t="shared" si="46"/>
        <v>2.5000000000000001E-3</v>
      </c>
      <c r="P151" s="60"/>
      <c r="Q151" s="87">
        <f t="shared" si="47"/>
        <v>4.2810000000000006</v>
      </c>
      <c r="R151" s="87">
        <f t="shared" si="48"/>
        <v>4.2810000000000006</v>
      </c>
      <c r="S151" s="87">
        <f t="shared" si="49"/>
        <v>1.85</v>
      </c>
      <c r="T151" s="70"/>
      <c r="U151" s="22">
        <f t="shared" si="50"/>
        <v>31</v>
      </c>
      <c r="V151" s="71">
        <f t="shared" si="51"/>
        <v>41548</v>
      </c>
      <c r="W151" s="22">
        <f t="shared" ca="1" si="52"/>
        <v>4484</v>
      </c>
      <c r="X151" s="68">
        <f>VLOOKUP($A151,[0]!Table,MATCH(X$4,[0]!Curves,0))</f>
        <v>6.3426879157997704E-2</v>
      </c>
      <c r="Y151" s="72">
        <f t="shared" ca="1" si="53"/>
        <v>0.4646041588045392</v>
      </c>
      <c r="Z151" s="22">
        <f t="shared" si="54"/>
        <v>0</v>
      </c>
      <c r="AA151" s="22">
        <f t="shared" si="55"/>
        <v>0</v>
      </c>
      <c r="AC151" s="62">
        <f t="shared" ca="1" si="56"/>
        <v>0</v>
      </c>
      <c r="AD151" s="73"/>
      <c r="AE151" s="74"/>
    </row>
    <row r="152" spans="1:31">
      <c r="A152" s="65">
        <f t="shared" si="57"/>
        <v>41579</v>
      </c>
      <c r="B152" s="66">
        <f>'Inputs-Summary'!$B$7</f>
        <v>3017157.2166295233</v>
      </c>
      <c r="C152" s="75"/>
      <c r="D152" s="67">
        <f t="shared" si="39"/>
        <v>3017157.2166295233</v>
      </c>
      <c r="E152" s="56">
        <f t="shared" si="40"/>
        <v>0</v>
      </c>
      <c r="F152" s="56">
        <f t="shared" ca="1" si="41"/>
        <v>0</v>
      </c>
      <c r="G152" s="68">
        <f>VLOOKUP($A152,[0]!Table,MATCH(G$4,[0]!Curves,0))</f>
        <v>4.4160000000000004</v>
      </c>
      <c r="H152" s="69">
        <f t="shared" si="42"/>
        <v>4.4160000000000004</v>
      </c>
      <c r="I152" s="68">
        <f>'Inputs-Summary'!$B$16</f>
        <v>1.85</v>
      </c>
      <c r="J152" s="68">
        <f>VLOOKUP($A152,[0]!Table,MATCH(J$4,[0]!Curves,0))</f>
        <v>0</v>
      </c>
      <c r="K152" s="69">
        <f t="shared" si="43"/>
        <v>0</v>
      </c>
      <c r="L152" s="87">
        <f t="shared" si="44"/>
        <v>0</v>
      </c>
      <c r="M152" s="68">
        <f>VLOOKUP($A152,[0]!Table,MATCH(M$4,[0]!Curves,0))</f>
        <v>2.5000000000000001E-3</v>
      </c>
      <c r="N152" s="69">
        <f t="shared" si="45"/>
        <v>2.5000000000000001E-3</v>
      </c>
      <c r="O152" s="87">
        <f t="shared" si="46"/>
        <v>2.5000000000000001E-3</v>
      </c>
      <c r="P152" s="60"/>
      <c r="Q152" s="87">
        <f t="shared" si="47"/>
        <v>4.4160000000000004</v>
      </c>
      <c r="R152" s="87">
        <f t="shared" si="48"/>
        <v>4.4160000000000004</v>
      </c>
      <c r="S152" s="87">
        <f t="shared" si="49"/>
        <v>1.85</v>
      </c>
      <c r="T152" s="70"/>
      <c r="U152" s="22">
        <f t="shared" si="50"/>
        <v>30</v>
      </c>
      <c r="V152" s="71">
        <f t="shared" si="51"/>
        <v>41579</v>
      </c>
      <c r="W152" s="22">
        <f t="shared" ca="1" si="52"/>
        <v>4515</v>
      </c>
      <c r="X152" s="68">
        <f>VLOOKUP($A152,[0]!Table,MATCH(X$4,[0]!Curves,0))</f>
        <v>6.3468008667812104E-2</v>
      </c>
      <c r="Y152" s="72">
        <f t="shared" ca="1" si="53"/>
        <v>0.46192074608291683</v>
      </c>
      <c r="Z152" s="22">
        <f t="shared" si="54"/>
        <v>0</v>
      </c>
      <c r="AA152" s="22">
        <f t="shared" si="55"/>
        <v>0</v>
      </c>
      <c r="AC152" s="62">
        <f t="shared" ca="1" si="56"/>
        <v>0</v>
      </c>
      <c r="AD152" s="73"/>
      <c r="AE152" s="74"/>
    </row>
    <row r="153" spans="1:31">
      <c r="A153" s="65">
        <f t="shared" si="57"/>
        <v>41609</v>
      </c>
      <c r="B153" s="66">
        <f>'Inputs-Summary'!$B$7</f>
        <v>3017157.2166295233</v>
      </c>
      <c r="C153" s="75"/>
      <c r="D153" s="67">
        <f t="shared" si="39"/>
        <v>3017157.2166295233</v>
      </c>
      <c r="E153" s="56">
        <f t="shared" si="40"/>
        <v>0</v>
      </c>
      <c r="F153" s="56">
        <f t="shared" ca="1" si="41"/>
        <v>0</v>
      </c>
      <c r="G153" s="68">
        <f>VLOOKUP($A153,[0]!Table,MATCH(G$4,[0]!Curves,0))</f>
        <v>4.5510000000000002</v>
      </c>
      <c r="H153" s="69">
        <f t="shared" si="42"/>
        <v>4.5510000000000002</v>
      </c>
      <c r="I153" s="68">
        <f>'Inputs-Summary'!$B$16</f>
        <v>1.85</v>
      </c>
      <c r="J153" s="68">
        <f>VLOOKUP($A153,[0]!Table,MATCH(J$4,[0]!Curves,0))</f>
        <v>0</v>
      </c>
      <c r="K153" s="69">
        <f t="shared" si="43"/>
        <v>0</v>
      </c>
      <c r="L153" s="87">
        <f t="shared" si="44"/>
        <v>0</v>
      </c>
      <c r="M153" s="68">
        <f>VLOOKUP($A153,[0]!Table,MATCH(M$4,[0]!Curves,0))</f>
        <v>2.5000000000000001E-3</v>
      </c>
      <c r="N153" s="69">
        <f t="shared" si="45"/>
        <v>2.5000000000000001E-3</v>
      </c>
      <c r="O153" s="87">
        <f t="shared" si="46"/>
        <v>2.5000000000000001E-3</v>
      </c>
      <c r="P153" s="60"/>
      <c r="Q153" s="87">
        <f t="shared" si="47"/>
        <v>4.5510000000000002</v>
      </c>
      <c r="R153" s="87">
        <f t="shared" si="48"/>
        <v>4.5510000000000002</v>
      </c>
      <c r="S153" s="87">
        <f t="shared" si="49"/>
        <v>1.85</v>
      </c>
      <c r="T153" s="70"/>
      <c r="U153" s="22">
        <f t="shared" si="50"/>
        <v>31</v>
      </c>
      <c r="V153" s="71">
        <f t="shared" si="51"/>
        <v>41609</v>
      </c>
      <c r="W153" s="22">
        <f t="shared" ca="1" si="52"/>
        <v>4545</v>
      </c>
      <c r="X153" s="68">
        <f>VLOOKUP($A153,[0]!Table,MATCH(X$4,[0]!Curves,0))</f>
        <v>6.3507811419779403E-2</v>
      </c>
      <c r="Y153" s="72">
        <f t="shared" ca="1" si="53"/>
        <v>0.4593356974945062</v>
      </c>
      <c r="Z153" s="22">
        <f t="shared" si="54"/>
        <v>0</v>
      </c>
      <c r="AA153" s="22">
        <f t="shared" si="55"/>
        <v>0</v>
      </c>
      <c r="AC153" s="62">
        <f t="shared" ca="1" si="56"/>
        <v>0</v>
      </c>
      <c r="AD153" s="73"/>
      <c r="AE153" s="74"/>
    </row>
    <row r="154" spans="1:31">
      <c r="A154" s="65">
        <f t="shared" si="57"/>
        <v>41640</v>
      </c>
      <c r="B154" s="66">
        <f>'Inputs-Summary'!$B$7</f>
        <v>3017157.2166295233</v>
      </c>
      <c r="C154" s="75"/>
      <c r="D154" s="67">
        <f t="shared" si="39"/>
        <v>3017157.2166295233</v>
      </c>
      <c r="E154" s="56">
        <f t="shared" si="40"/>
        <v>0</v>
      </c>
      <c r="F154" s="56">
        <f t="shared" ca="1" si="41"/>
        <v>0</v>
      </c>
      <c r="G154" s="68">
        <f>VLOOKUP($A154,[0]!Table,MATCH(G$4,[0]!Curves,0))</f>
        <v>4.6660000000000004</v>
      </c>
      <c r="H154" s="69">
        <f t="shared" si="42"/>
        <v>4.6660000000000004</v>
      </c>
      <c r="I154" s="68">
        <f>'Inputs-Summary'!$B$16</f>
        <v>1.85</v>
      </c>
      <c r="J154" s="68">
        <f>VLOOKUP($A154,[0]!Table,MATCH(J$4,[0]!Curves,0))</f>
        <v>0</v>
      </c>
      <c r="K154" s="69">
        <f t="shared" si="43"/>
        <v>0</v>
      </c>
      <c r="L154" s="87">
        <f t="shared" si="44"/>
        <v>0</v>
      </c>
      <c r="M154" s="68">
        <f>VLOOKUP($A154,[0]!Table,MATCH(M$4,[0]!Curves,0))</f>
        <v>2.5000000000000001E-3</v>
      </c>
      <c r="N154" s="69">
        <f t="shared" si="45"/>
        <v>2.5000000000000001E-3</v>
      </c>
      <c r="O154" s="87">
        <f t="shared" si="46"/>
        <v>2.5000000000000001E-3</v>
      </c>
      <c r="P154" s="60"/>
      <c r="Q154" s="87">
        <f t="shared" si="47"/>
        <v>4.6660000000000004</v>
      </c>
      <c r="R154" s="87">
        <f t="shared" si="48"/>
        <v>4.6660000000000004</v>
      </c>
      <c r="S154" s="87">
        <f t="shared" si="49"/>
        <v>1.85</v>
      </c>
      <c r="T154" s="70"/>
      <c r="U154" s="22">
        <f t="shared" si="50"/>
        <v>31</v>
      </c>
      <c r="V154" s="71">
        <f t="shared" si="51"/>
        <v>41640</v>
      </c>
      <c r="W154" s="22">
        <f t="shared" ca="1" si="52"/>
        <v>4576</v>
      </c>
      <c r="X154" s="68">
        <f>VLOOKUP($A154,[0]!Table,MATCH(X$4,[0]!Curves,0))</f>
        <v>6.3548940930697698E-2</v>
      </c>
      <c r="Y154" s="72">
        <f t="shared" ca="1" si="53"/>
        <v>0.45667664182674517</v>
      </c>
      <c r="Z154" s="22">
        <f t="shared" si="54"/>
        <v>0</v>
      </c>
      <c r="AA154" s="22">
        <f t="shared" si="55"/>
        <v>0</v>
      </c>
      <c r="AC154" s="62">
        <f t="shared" ca="1" si="56"/>
        <v>0</v>
      </c>
      <c r="AD154" s="73"/>
      <c r="AE154" s="74"/>
    </row>
    <row r="155" spans="1:31">
      <c r="A155" s="65">
        <f t="shared" si="57"/>
        <v>41671</v>
      </c>
      <c r="B155" s="66">
        <f>'Inputs-Summary'!$B$7</f>
        <v>3017157.2166295233</v>
      </c>
      <c r="C155" s="75"/>
      <c r="D155" s="67">
        <f t="shared" si="39"/>
        <v>3017157.2166295233</v>
      </c>
      <c r="E155" s="56">
        <f t="shared" si="40"/>
        <v>0</v>
      </c>
      <c r="F155" s="56">
        <f t="shared" ca="1" si="41"/>
        <v>0</v>
      </c>
      <c r="G155" s="68">
        <f>VLOOKUP($A155,[0]!Table,MATCH(G$4,[0]!Curves,0))</f>
        <v>4.548</v>
      </c>
      <c r="H155" s="69">
        <f t="shared" si="42"/>
        <v>4.548</v>
      </c>
      <c r="I155" s="68">
        <f>'Inputs-Summary'!$B$16</f>
        <v>1.85</v>
      </c>
      <c r="J155" s="68">
        <f>VLOOKUP($A155,[0]!Table,MATCH(J$4,[0]!Curves,0))</f>
        <v>0</v>
      </c>
      <c r="K155" s="69">
        <f t="shared" si="43"/>
        <v>0</v>
      </c>
      <c r="L155" s="87">
        <f t="shared" si="44"/>
        <v>0</v>
      </c>
      <c r="M155" s="68">
        <f>VLOOKUP($A155,[0]!Table,MATCH(M$4,[0]!Curves,0))</f>
        <v>2.5000000000000001E-3</v>
      </c>
      <c r="N155" s="69">
        <f t="shared" si="45"/>
        <v>2.5000000000000001E-3</v>
      </c>
      <c r="O155" s="87">
        <f t="shared" si="46"/>
        <v>2.5000000000000001E-3</v>
      </c>
      <c r="P155" s="60"/>
      <c r="Q155" s="87">
        <f t="shared" si="47"/>
        <v>4.548</v>
      </c>
      <c r="R155" s="87">
        <f t="shared" si="48"/>
        <v>4.548</v>
      </c>
      <c r="S155" s="87">
        <f t="shared" si="49"/>
        <v>1.85</v>
      </c>
      <c r="T155" s="70"/>
      <c r="U155" s="22">
        <f t="shared" si="50"/>
        <v>28</v>
      </c>
      <c r="V155" s="71">
        <f t="shared" si="51"/>
        <v>41671</v>
      </c>
      <c r="W155" s="22">
        <f t="shared" ca="1" si="52"/>
        <v>4607</v>
      </c>
      <c r="X155" s="68">
        <f>VLOOKUP($A155,[0]!Table,MATCH(X$4,[0]!Curves,0))</f>
        <v>6.3590070442177002E-2</v>
      </c>
      <c r="Y155" s="72">
        <f t="shared" ca="1" si="53"/>
        <v>0.45402991147742172</v>
      </c>
      <c r="Z155" s="22">
        <f t="shared" si="54"/>
        <v>0</v>
      </c>
      <c r="AA155" s="22">
        <f t="shared" si="55"/>
        <v>0</v>
      </c>
      <c r="AC155" s="62">
        <f t="shared" ca="1" si="56"/>
        <v>0</v>
      </c>
      <c r="AD155" s="73"/>
      <c r="AE155" s="74"/>
    </row>
    <row r="156" spans="1:31">
      <c r="A156" s="65">
        <f t="shared" si="57"/>
        <v>41699</v>
      </c>
      <c r="B156" s="66">
        <f>'Inputs-Summary'!$B$7</f>
        <v>3017157.2166295233</v>
      </c>
      <c r="C156" s="75"/>
      <c r="D156" s="67">
        <f t="shared" si="39"/>
        <v>3017157.2166295233</v>
      </c>
      <c r="E156" s="56">
        <f t="shared" si="40"/>
        <v>0</v>
      </c>
      <c r="F156" s="56">
        <f t="shared" ca="1" si="41"/>
        <v>0</v>
      </c>
      <c r="G156" s="68">
        <f>VLOOKUP($A156,[0]!Table,MATCH(G$4,[0]!Curves,0))</f>
        <v>4.415</v>
      </c>
      <c r="H156" s="69">
        <f t="shared" si="42"/>
        <v>4.415</v>
      </c>
      <c r="I156" s="68">
        <f>'Inputs-Summary'!$B$16</f>
        <v>1.85</v>
      </c>
      <c r="J156" s="68">
        <f>VLOOKUP($A156,[0]!Table,MATCH(J$4,[0]!Curves,0))</f>
        <v>0</v>
      </c>
      <c r="K156" s="69">
        <f t="shared" si="43"/>
        <v>0</v>
      </c>
      <c r="L156" s="87">
        <f t="shared" si="44"/>
        <v>0</v>
      </c>
      <c r="M156" s="68">
        <f>VLOOKUP($A156,[0]!Table,MATCH(M$4,[0]!Curves,0))</f>
        <v>2.5000000000000001E-3</v>
      </c>
      <c r="N156" s="69">
        <f t="shared" si="45"/>
        <v>2.5000000000000001E-3</v>
      </c>
      <c r="O156" s="87">
        <f t="shared" si="46"/>
        <v>2.5000000000000001E-3</v>
      </c>
      <c r="P156" s="60"/>
      <c r="Q156" s="87">
        <f t="shared" si="47"/>
        <v>4.415</v>
      </c>
      <c r="R156" s="87">
        <f t="shared" si="48"/>
        <v>4.415</v>
      </c>
      <c r="S156" s="87">
        <f t="shared" si="49"/>
        <v>1.85</v>
      </c>
      <c r="T156" s="70"/>
      <c r="U156" s="22">
        <f t="shared" si="50"/>
        <v>31</v>
      </c>
      <c r="V156" s="71">
        <f t="shared" si="51"/>
        <v>41699</v>
      </c>
      <c r="W156" s="22">
        <f t="shared" ca="1" si="52"/>
        <v>4635</v>
      </c>
      <c r="X156" s="68">
        <f>VLOOKUP($A156,[0]!Table,MATCH(X$4,[0]!Curves,0))</f>
        <v>6.3627219678835001E-2</v>
      </c>
      <c r="Y156" s="72">
        <f t="shared" ca="1" si="53"/>
        <v>0.45164988052002175</v>
      </c>
      <c r="Z156" s="22">
        <f t="shared" si="54"/>
        <v>0</v>
      </c>
      <c r="AA156" s="22">
        <f t="shared" si="55"/>
        <v>0</v>
      </c>
      <c r="AC156" s="62">
        <f t="shared" ca="1" si="56"/>
        <v>0</v>
      </c>
      <c r="AD156" s="73"/>
      <c r="AE156" s="74"/>
    </row>
    <row r="157" spans="1:31">
      <c r="A157" s="65">
        <f t="shared" si="57"/>
        <v>41730</v>
      </c>
      <c r="B157" s="66">
        <f>'Inputs-Summary'!$B$7</f>
        <v>3017157.2166295233</v>
      </c>
      <c r="C157" s="75"/>
      <c r="D157" s="67">
        <f t="shared" si="39"/>
        <v>3017157.2166295233</v>
      </c>
      <c r="E157" s="56">
        <f t="shared" si="40"/>
        <v>0</v>
      </c>
      <c r="F157" s="56">
        <f t="shared" ca="1" si="41"/>
        <v>0</v>
      </c>
      <c r="G157" s="68">
        <f>VLOOKUP($A157,[0]!Table,MATCH(G$4,[0]!Curves,0))</f>
        <v>4.2</v>
      </c>
      <c r="H157" s="69">
        <f t="shared" si="42"/>
        <v>4.2</v>
      </c>
      <c r="I157" s="68">
        <f>'Inputs-Summary'!$B$16</f>
        <v>1.85</v>
      </c>
      <c r="J157" s="68">
        <f>VLOOKUP($A157,[0]!Table,MATCH(J$4,[0]!Curves,0))</f>
        <v>0</v>
      </c>
      <c r="K157" s="69">
        <f t="shared" si="43"/>
        <v>0</v>
      </c>
      <c r="L157" s="87">
        <f t="shared" si="44"/>
        <v>0</v>
      </c>
      <c r="M157" s="68">
        <f>VLOOKUP($A157,[0]!Table,MATCH(M$4,[0]!Curves,0))</f>
        <v>2.5000000000000001E-3</v>
      </c>
      <c r="N157" s="69">
        <f t="shared" si="45"/>
        <v>2.5000000000000001E-3</v>
      </c>
      <c r="O157" s="87">
        <f t="shared" si="46"/>
        <v>2.5000000000000001E-3</v>
      </c>
      <c r="P157" s="60"/>
      <c r="Q157" s="87">
        <f t="shared" si="47"/>
        <v>4.2</v>
      </c>
      <c r="R157" s="87">
        <f t="shared" si="48"/>
        <v>4.2</v>
      </c>
      <c r="S157" s="87">
        <f t="shared" si="49"/>
        <v>1.85</v>
      </c>
      <c r="T157" s="70"/>
      <c r="U157" s="22">
        <f t="shared" si="50"/>
        <v>30</v>
      </c>
      <c r="V157" s="71">
        <f t="shared" si="51"/>
        <v>41730</v>
      </c>
      <c r="W157" s="22">
        <f t="shared" ca="1" si="52"/>
        <v>4666</v>
      </c>
      <c r="X157" s="68">
        <f>VLOOKUP($A157,[0]!Table,MATCH(X$4,[0]!Curves,0))</f>
        <v>6.3668349191381896E-2</v>
      </c>
      <c r="Y157" s="72">
        <f t="shared" ca="1" si="53"/>
        <v>0.44902650942508471</v>
      </c>
      <c r="Z157" s="22">
        <f t="shared" si="54"/>
        <v>0</v>
      </c>
      <c r="AA157" s="22">
        <f t="shared" si="55"/>
        <v>0</v>
      </c>
      <c r="AC157" s="62">
        <f t="shared" ca="1" si="56"/>
        <v>0</v>
      </c>
      <c r="AD157" s="73"/>
      <c r="AE157" s="74"/>
    </row>
    <row r="158" spans="1:31">
      <c r="A158" s="65">
        <f t="shared" si="57"/>
        <v>41760</v>
      </c>
      <c r="B158" s="66">
        <f>'Inputs-Summary'!$B$7</f>
        <v>3017157.2166295233</v>
      </c>
      <c r="C158" s="75"/>
      <c r="D158" s="67">
        <f t="shared" si="39"/>
        <v>3017157.2166295233</v>
      </c>
      <c r="E158" s="56">
        <f t="shared" si="40"/>
        <v>0</v>
      </c>
      <c r="F158" s="56">
        <f t="shared" ca="1" si="41"/>
        <v>0</v>
      </c>
      <c r="G158" s="68">
        <f>VLOOKUP($A158,[0]!Table,MATCH(G$4,[0]!Curves,0))</f>
        <v>4.1900000000000004</v>
      </c>
      <c r="H158" s="69">
        <f t="shared" si="42"/>
        <v>4.1900000000000004</v>
      </c>
      <c r="I158" s="68">
        <f>'Inputs-Summary'!$B$16</f>
        <v>1.85</v>
      </c>
      <c r="J158" s="68">
        <f>VLOOKUP($A158,[0]!Table,MATCH(J$4,[0]!Curves,0))</f>
        <v>0</v>
      </c>
      <c r="K158" s="69">
        <f t="shared" si="43"/>
        <v>0</v>
      </c>
      <c r="L158" s="87">
        <f t="shared" si="44"/>
        <v>0</v>
      </c>
      <c r="M158" s="68">
        <f>VLOOKUP($A158,[0]!Table,MATCH(M$4,[0]!Curves,0))</f>
        <v>2.5000000000000001E-3</v>
      </c>
      <c r="N158" s="69">
        <f t="shared" si="45"/>
        <v>2.5000000000000001E-3</v>
      </c>
      <c r="O158" s="87">
        <f t="shared" si="46"/>
        <v>2.5000000000000001E-3</v>
      </c>
      <c r="P158" s="60"/>
      <c r="Q158" s="87">
        <f t="shared" si="47"/>
        <v>4.1900000000000004</v>
      </c>
      <c r="R158" s="87">
        <f t="shared" si="48"/>
        <v>4.1900000000000004</v>
      </c>
      <c r="S158" s="87">
        <f t="shared" si="49"/>
        <v>1.85</v>
      </c>
      <c r="T158" s="70"/>
      <c r="U158" s="22">
        <f t="shared" si="50"/>
        <v>31</v>
      </c>
      <c r="V158" s="71">
        <f t="shared" si="51"/>
        <v>41760</v>
      </c>
      <c r="W158" s="22">
        <f t="shared" ca="1" si="52"/>
        <v>4696</v>
      </c>
      <c r="X158" s="68">
        <f>VLOOKUP($A158,[0]!Table,MATCH(X$4,[0]!Curves,0))</f>
        <v>6.3708151945994607E-2</v>
      </c>
      <c r="Y158" s="72">
        <f t="shared" ca="1" si="53"/>
        <v>0.44649940017531087</v>
      </c>
      <c r="Z158" s="22">
        <f t="shared" si="54"/>
        <v>0</v>
      </c>
      <c r="AA158" s="22">
        <f t="shared" si="55"/>
        <v>0</v>
      </c>
      <c r="AC158" s="62">
        <f t="shared" ca="1" si="56"/>
        <v>0</v>
      </c>
      <c r="AD158" s="73"/>
      <c r="AE158" s="74"/>
    </row>
    <row r="159" spans="1:31">
      <c r="A159" s="65">
        <f t="shared" si="57"/>
        <v>41791</v>
      </c>
      <c r="B159" s="66">
        <f>'Inputs-Summary'!$B$7</f>
        <v>3017157.2166295233</v>
      </c>
      <c r="C159" s="75"/>
      <c r="D159" s="67">
        <f t="shared" si="39"/>
        <v>3017157.2166295233</v>
      </c>
      <c r="E159" s="56">
        <f t="shared" si="40"/>
        <v>0</v>
      </c>
      <c r="F159" s="56">
        <f t="shared" ca="1" si="41"/>
        <v>0</v>
      </c>
      <c r="G159" s="68">
        <f>VLOOKUP($A159,[0]!Table,MATCH(G$4,[0]!Curves,0))</f>
        <v>4.226</v>
      </c>
      <c r="H159" s="69">
        <f t="shared" si="42"/>
        <v>4.226</v>
      </c>
      <c r="I159" s="68">
        <f>'Inputs-Summary'!$B$16</f>
        <v>1.85</v>
      </c>
      <c r="J159" s="68">
        <f>VLOOKUP($A159,[0]!Table,MATCH(J$4,[0]!Curves,0))</f>
        <v>0</v>
      </c>
      <c r="K159" s="69">
        <f t="shared" si="43"/>
        <v>0</v>
      </c>
      <c r="L159" s="87">
        <f t="shared" si="44"/>
        <v>0</v>
      </c>
      <c r="M159" s="68">
        <f>VLOOKUP($A159,[0]!Table,MATCH(M$4,[0]!Curves,0))</f>
        <v>2.5000000000000001E-3</v>
      </c>
      <c r="N159" s="69">
        <f t="shared" si="45"/>
        <v>2.5000000000000001E-3</v>
      </c>
      <c r="O159" s="87">
        <f t="shared" si="46"/>
        <v>2.5000000000000001E-3</v>
      </c>
      <c r="P159" s="60"/>
      <c r="Q159" s="87">
        <f t="shared" si="47"/>
        <v>4.226</v>
      </c>
      <c r="R159" s="87">
        <f t="shared" si="48"/>
        <v>4.226</v>
      </c>
      <c r="S159" s="87">
        <f t="shared" si="49"/>
        <v>1.85</v>
      </c>
      <c r="T159" s="70"/>
      <c r="U159" s="22">
        <f t="shared" si="50"/>
        <v>30</v>
      </c>
      <c r="V159" s="71">
        <f t="shared" si="51"/>
        <v>41791</v>
      </c>
      <c r="W159" s="22">
        <f t="shared" ca="1" si="52"/>
        <v>4727</v>
      </c>
      <c r="X159" s="68">
        <f>VLOOKUP($A159,[0]!Table,MATCH(X$4,[0]!Curves,0))</f>
        <v>6.3749281459645896E-2</v>
      </c>
      <c r="Y159" s="72">
        <f t="shared" ca="1" si="53"/>
        <v>0.44390004397621868</v>
      </c>
      <c r="Z159" s="22">
        <f t="shared" si="54"/>
        <v>0</v>
      </c>
      <c r="AA159" s="22">
        <f t="shared" si="55"/>
        <v>0</v>
      </c>
      <c r="AC159" s="62">
        <f t="shared" ca="1" si="56"/>
        <v>0</v>
      </c>
      <c r="AD159" s="73"/>
      <c r="AE159" s="74"/>
    </row>
    <row r="160" spans="1:31">
      <c r="A160" s="65">
        <f t="shared" si="57"/>
        <v>41821</v>
      </c>
      <c r="B160" s="66">
        <f>'Inputs-Summary'!$B$7</f>
        <v>3017157.2166295233</v>
      </c>
      <c r="C160" s="75"/>
      <c r="D160" s="67">
        <f t="shared" si="39"/>
        <v>3017157.2166295233</v>
      </c>
      <c r="E160" s="56">
        <f t="shared" si="40"/>
        <v>0</v>
      </c>
      <c r="F160" s="56">
        <f t="shared" ca="1" si="41"/>
        <v>0</v>
      </c>
      <c r="G160" s="68">
        <f>VLOOKUP($A160,[0]!Table,MATCH(G$4,[0]!Curves,0))</f>
        <v>4.2709999999999999</v>
      </c>
      <c r="H160" s="69">
        <f t="shared" si="42"/>
        <v>4.2709999999999999</v>
      </c>
      <c r="I160" s="68">
        <f>'Inputs-Summary'!$B$16</f>
        <v>1.85</v>
      </c>
      <c r="J160" s="68">
        <f>VLOOKUP($A160,[0]!Table,MATCH(J$4,[0]!Curves,0))</f>
        <v>0</v>
      </c>
      <c r="K160" s="69">
        <f t="shared" si="43"/>
        <v>0</v>
      </c>
      <c r="L160" s="87">
        <f t="shared" si="44"/>
        <v>0</v>
      </c>
      <c r="M160" s="68">
        <f>VLOOKUP($A160,[0]!Table,MATCH(M$4,[0]!Curves,0))</f>
        <v>2.5000000000000001E-3</v>
      </c>
      <c r="N160" s="69">
        <f t="shared" si="45"/>
        <v>2.5000000000000001E-3</v>
      </c>
      <c r="O160" s="87">
        <f t="shared" si="46"/>
        <v>2.5000000000000001E-3</v>
      </c>
      <c r="P160" s="60"/>
      <c r="Q160" s="87">
        <f t="shared" si="47"/>
        <v>4.2709999999999999</v>
      </c>
      <c r="R160" s="87">
        <f t="shared" si="48"/>
        <v>4.2709999999999999</v>
      </c>
      <c r="S160" s="87">
        <f t="shared" si="49"/>
        <v>1.85</v>
      </c>
      <c r="T160" s="70"/>
      <c r="U160" s="22">
        <f t="shared" si="50"/>
        <v>31</v>
      </c>
      <c r="V160" s="71">
        <f t="shared" si="51"/>
        <v>41821</v>
      </c>
      <c r="W160" s="22">
        <f t="shared" ca="1" si="52"/>
        <v>4757</v>
      </c>
      <c r="X160" s="68">
        <f>VLOOKUP($A160,[0]!Table,MATCH(X$4,[0]!Curves,0))</f>
        <v>6.37890842153266E-2</v>
      </c>
      <c r="Y160" s="72">
        <f t="shared" ca="1" si="53"/>
        <v>0.44139610783752786</v>
      </c>
      <c r="Z160" s="22">
        <f t="shared" si="54"/>
        <v>0</v>
      </c>
      <c r="AA160" s="22">
        <f t="shared" si="55"/>
        <v>0</v>
      </c>
      <c r="AC160" s="62">
        <f t="shared" ca="1" si="56"/>
        <v>0</v>
      </c>
      <c r="AD160" s="73"/>
      <c r="AE160" s="74"/>
    </row>
    <row r="161" spans="1:31">
      <c r="A161" s="65">
        <f t="shared" si="57"/>
        <v>41852</v>
      </c>
      <c r="B161" s="66">
        <f>'Inputs-Summary'!$B$7</f>
        <v>3017157.2166295233</v>
      </c>
      <c r="C161" s="75"/>
      <c r="D161" s="67">
        <f t="shared" si="39"/>
        <v>3017157.2166295233</v>
      </c>
      <c r="E161" s="56">
        <f t="shared" si="40"/>
        <v>0</v>
      </c>
      <c r="F161" s="56">
        <f t="shared" ca="1" si="41"/>
        <v>0</v>
      </c>
      <c r="G161" s="68">
        <f>VLOOKUP($A161,[0]!Table,MATCH(G$4,[0]!Curves,0))</f>
        <v>4.319</v>
      </c>
      <c r="H161" s="69">
        <f t="shared" si="42"/>
        <v>4.319</v>
      </c>
      <c r="I161" s="68">
        <f>'Inputs-Summary'!$B$16</f>
        <v>1.85</v>
      </c>
      <c r="J161" s="68">
        <f>VLOOKUP($A161,[0]!Table,MATCH(J$4,[0]!Curves,0))</f>
        <v>0</v>
      </c>
      <c r="K161" s="69">
        <f t="shared" si="43"/>
        <v>0</v>
      </c>
      <c r="L161" s="87">
        <f t="shared" si="44"/>
        <v>0</v>
      </c>
      <c r="M161" s="68">
        <f>VLOOKUP($A161,[0]!Table,MATCH(M$4,[0]!Curves,0))</f>
        <v>2.5000000000000001E-3</v>
      </c>
      <c r="N161" s="69">
        <f t="shared" si="45"/>
        <v>2.5000000000000001E-3</v>
      </c>
      <c r="O161" s="87">
        <f t="shared" si="46"/>
        <v>2.5000000000000001E-3</v>
      </c>
      <c r="P161" s="60"/>
      <c r="Q161" s="87">
        <f t="shared" si="47"/>
        <v>4.319</v>
      </c>
      <c r="R161" s="87">
        <f t="shared" si="48"/>
        <v>4.319</v>
      </c>
      <c r="S161" s="87">
        <f t="shared" si="49"/>
        <v>1.85</v>
      </c>
      <c r="T161" s="70"/>
      <c r="U161" s="22">
        <f t="shared" si="50"/>
        <v>31</v>
      </c>
      <c r="V161" s="71">
        <f t="shared" si="51"/>
        <v>41852</v>
      </c>
      <c r="W161" s="22">
        <f t="shared" ca="1" si="52"/>
        <v>4788</v>
      </c>
      <c r="X161" s="68">
        <f>VLOOKUP($A161,[0]!Table,MATCH(X$4,[0]!Curves,0))</f>
        <v>6.3830213730081894E-2</v>
      </c>
      <c r="Y161" s="72">
        <f t="shared" ca="1" si="53"/>
        <v>0.43882062776421144</v>
      </c>
      <c r="Z161" s="22">
        <f t="shared" si="54"/>
        <v>0</v>
      </c>
      <c r="AA161" s="22">
        <f t="shared" si="55"/>
        <v>0</v>
      </c>
      <c r="AC161" s="62">
        <f t="shared" ca="1" si="56"/>
        <v>0</v>
      </c>
      <c r="AD161" s="73"/>
      <c r="AE161" s="74"/>
    </row>
    <row r="162" spans="1:31">
      <c r="A162" s="65">
        <f t="shared" si="57"/>
        <v>41883</v>
      </c>
      <c r="B162" s="66">
        <f>'Inputs-Summary'!$B$7</f>
        <v>3017157.2166295233</v>
      </c>
      <c r="C162" s="75"/>
      <c r="D162" s="67">
        <f t="shared" si="39"/>
        <v>3017157.2166295233</v>
      </c>
      <c r="E162" s="56">
        <f t="shared" si="40"/>
        <v>0</v>
      </c>
      <c r="F162" s="56">
        <f t="shared" ca="1" si="41"/>
        <v>0</v>
      </c>
      <c r="G162" s="68">
        <f>VLOOKUP($A162,[0]!Table,MATCH(G$4,[0]!Curves,0))</f>
        <v>4.3330000000000002</v>
      </c>
      <c r="H162" s="69">
        <f t="shared" si="42"/>
        <v>4.3330000000000002</v>
      </c>
      <c r="I162" s="68">
        <f>'Inputs-Summary'!$B$16</f>
        <v>1.85</v>
      </c>
      <c r="J162" s="68">
        <f>VLOOKUP($A162,[0]!Table,MATCH(J$4,[0]!Curves,0))</f>
        <v>0</v>
      </c>
      <c r="K162" s="69">
        <f t="shared" si="43"/>
        <v>0</v>
      </c>
      <c r="L162" s="87">
        <f t="shared" si="44"/>
        <v>0</v>
      </c>
      <c r="M162" s="68">
        <f>VLOOKUP($A162,[0]!Table,MATCH(M$4,[0]!Curves,0))</f>
        <v>2.5000000000000001E-3</v>
      </c>
      <c r="N162" s="69">
        <f t="shared" si="45"/>
        <v>2.5000000000000001E-3</v>
      </c>
      <c r="O162" s="87">
        <f t="shared" si="46"/>
        <v>2.5000000000000001E-3</v>
      </c>
      <c r="P162" s="60"/>
      <c r="Q162" s="87">
        <f t="shared" si="47"/>
        <v>4.3330000000000002</v>
      </c>
      <c r="R162" s="87">
        <f t="shared" si="48"/>
        <v>4.3330000000000002</v>
      </c>
      <c r="S162" s="87">
        <f t="shared" si="49"/>
        <v>1.85</v>
      </c>
      <c r="T162" s="70"/>
      <c r="U162" s="22">
        <f t="shared" si="50"/>
        <v>30</v>
      </c>
      <c r="V162" s="71">
        <f t="shared" si="51"/>
        <v>41883</v>
      </c>
      <c r="W162" s="22">
        <f t="shared" ca="1" si="52"/>
        <v>4819</v>
      </c>
      <c r="X162" s="68">
        <f>VLOOKUP($A162,[0]!Table,MATCH(X$4,[0]!Curves,0))</f>
        <v>6.3871343245398601E-2</v>
      </c>
      <c r="Y162" s="72">
        <f t="shared" ca="1" si="53"/>
        <v>0.43625722818591534</v>
      </c>
      <c r="Z162" s="22">
        <f t="shared" si="54"/>
        <v>0</v>
      </c>
      <c r="AA162" s="22">
        <f t="shared" si="55"/>
        <v>0</v>
      </c>
      <c r="AC162" s="62">
        <f t="shared" ca="1" si="56"/>
        <v>0</v>
      </c>
      <c r="AD162" s="73"/>
      <c r="AE162" s="74"/>
    </row>
    <row r="163" spans="1:31">
      <c r="A163" s="65">
        <f t="shared" si="57"/>
        <v>41913</v>
      </c>
      <c r="B163" s="66">
        <f>'Inputs-Summary'!$B$7</f>
        <v>3017157.2166295233</v>
      </c>
      <c r="C163" s="75"/>
      <c r="D163" s="67">
        <f t="shared" si="39"/>
        <v>3017157.2166295233</v>
      </c>
      <c r="E163" s="56">
        <f t="shared" si="40"/>
        <v>0</v>
      </c>
      <c r="F163" s="56">
        <f t="shared" ca="1" si="41"/>
        <v>0</v>
      </c>
      <c r="G163" s="68">
        <f>VLOOKUP($A163,[0]!Table,MATCH(G$4,[0]!Curves,0))</f>
        <v>4.3609999999999998</v>
      </c>
      <c r="H163" s="69">
        <f t="shared" si="42"/>
        <v>4.3609999999999998</v>
      </c>
      <c r="I163" s="68">
        <f>'Inputs-Summary'!$B$16</f>
        <v>1.85</v>
      </c>
      <c r="J163" s="68">
        <f>VLOOKUP($A163,[0]!Table,MATCH(J$4,[0]!Curves,0))</f>
        <v>0</v>
      </c>
      <c r="K163" s="69">
        <f t="shared" si="43"/>
        <v>0</v>
      </c>
      <c r="L163" s="87">
        <f t="shared" si="44"/>
        <v>0</v>
      </c>
      <c r="M163" s="68">
        <f>VLOOKUP($A163,[0]!Table,MATCH(M$4,[0]!Curves,0))</f>
        <v>2.5000000000000001E-3</v>
      </c>
      <c r="N163" s="69">
        <f t="shared" si="45"/>
        <v>2.5000000000000001E-3</v>
      </c>
      <c r="O163" s="87">
        <f t="shared" si="46"/>
        <v>2.5000000000000001E-3</v>
      </c>
      <c r="P163" s="60"/>
      <c r="Q163" s="87">
        <f t="shared" si="47"/>
        <v>4.3609999999999998</v>
      </c>
      <c r="R163" s="87">
        <f t="shared" si="48"/>
        <v>4.3609999999999998</v>
      </c>
      <c r="S163" s="87">
        <f t="shared" si="49"/>
        <v>1.85</v>
      </c>
      <c r="T163" s="70"/>
      <c r="U163" s="22">
        <f t="shared" si="50"/>
        <v>31</v>
      </c>
      <c r="V163" s="71">
        <f t="shared" si="51"/>
        <v>41913</v>
      </c>
      <c r="W163" s="22">
        <f t="shared" ca="1" si="52"/>
        <v>4849</v>
      </c>
      <c r="X163" s="68">
        <f>VLOOKUP($A163,[0]!Table,MATCH(X$4,[0]!Curves,0))</f>
        <v>6.3911146002690405E-2</v>
      </c>
      <c r="Y163" s="72">
        <f t="shared" ca="1" si="53"/>
        <v>0.43378798729614571</v>
      </c>
      <c r="Z163" s="22">
        <f t="shared" si="54"/>
        <v>0</v>
      </c>
      <c r="AA163" s="22">
        <f t="shared" si="55"/>
        <v>0</v>
      </c>
      <c r="AC163" s="62">
        <f t="shared" ca="1" si="56"/>
        <v>0</v>
      </c>
      <c r="AD163" s="73"/>
      <c r="AE163" s="74"/>
    </row>
    <row r="164" spans="1:31">
      <c r="A164" s="65">
        <f t="shared" si="57"/>
        <v>41944</v>
      </c>
      <c r="B164" s="66">
        <f>'Inputs-Summary'!$B$7</f>
        <v>3017157.2166295233</v>
      </c>
      <c r="C164" s="75"/>
      <c r="D164" s="67">
        <f t="shared" si="39"/>
        <v>3017157.2166295233</v>
      </c>
      <c r="E164" s="56">
        <f t="shared" si="40"/>
        <v>0</v>
      </c>
      <c r="F164" s="56">
        <f t="shared" ca="1" si="41"/>
        <v>0</v>
      </c>
      <c r="G164" s="68">
        <f>VLOOKUP($A164,[0]!Table,MATCH(G$4,[0]!Curves,0))</f>
        <v>4.4960000000000004</v>
      </c>
      <c r="H164" s="69">
        <f t="shared" si="42"/>
        <v>4.4960000000000004</v>
      </c>
      <c r="I164" s="68">
        <f>'Inputs-Summary'!$B$16</f>
        <v>1.85</v>
      </c>
      <c r="J164" s="68">
        <f>VLOOKUP($A164,[0]!Table,MATCH(J$4,[0]!Curves,0))</f>
        <v>0</v>
      </c>
      <c r="K164" s="69">
        <f t="shared" si="43"/>
        <v>0</v>
      </c>
      <c r="L164" s="87">
        <f t="shared" si="44"/>
        <v>0</v>
      </c>
      <c r="M164" s="68">
        <f>VLOOKUP($A164,[0]!Table,MATCH(M$4,[0]!Curves,0))</f>
        <v>2.5000000000000001E-3</v>
      </c>
      <c r="N164" s="69">
        <f t="shared" si="45"/>
        <v>2.5000000000000001E-3</v>
      </c>
      <c r="O164" s="87">
        <f t="shared" si="46"/>
        <v>2.5000000000000001E-3</v>
      </c>
      <c r="P164" s="60"/>
      <c r="Q164" s="87">
        <f t="shared" si="47"/>
        <v>4.4960000000000004</v>
      </c>
      <c r="R164" s="87">
        <f t="shared" si="48"/>
        <v>4.4960000000000004</v>
      </c>
      <c r="S164" s="87">
        <f t="shared" si="49"/>
        <v>1.85</v>
      </c>
      <c r="T164" s="70"/>
      <c r="U164" s="22">
        <f t="shared" si="50"/>
        <v>30</v>
      </c>
      <c r="V164" s="71">
        <f t="shared" si="51"/>
        <v>41944</v>
      </c>
      <c r="W164" s="22">
        <f t="shared" ca="1" si="52"/>
        <v>4880</v>
      </c>
      <c r="X164" s="68">
        <f>VLOOKUP($A164,[0]!Table,MATCH(X$4,[0]!Curves,0))</f>
        <v>6.3952275519111104E-2</v>
      </c>
      <c r="Y164" s="72">
        <f t="shared" ca="1" si="53"/>
        <v>0.43124825401251149</v>
      </c>
      <c r="Z164" s="22">
        <f t="shared" si="54"/>
        <v>0</v>
      </c>
      <c r="AA164" s="22">
        <f t="shared" si="55"/>
        <v>0</v>
      </c>
      <c r="AC164" s="62">
        <f t="shared" ca="1" si="56"/>
        <v>0</v>
      </c>
      <c r="AD164" s="73"/>
      <c r="AE164" s="74"/>
    </row>
    <row r="165" spans="1:31">
      <c r="A165" s="65">
        <f t="shared" si="57"/>
        <v>41974</v>
      </c>
      <c r="B165" s="66">
        <f>'Inputs-Summary'!$B$7</f>
        <v>3017157.2166295233</v>
      </c>
      <c r="C165" s="75"/>
      <c r="D165" s="67">
        <f t="shared" si="39"/>
        <v>3017157.2166295233</v>
      </c>
      <c r="E165" s="56">
        <f t="shared" si="40"/>
        <v>0</v>
      </c>
      <c r="F165" s="56">
        <f t="shared" ca="1" si="41"/>
        <v>0</v>
      </c>
      <c r="G165" s="68">
        <f>VLOOKUP($A165,[0]!Table,MATCH(G$4,[0]!Curves,0))</f>
        <v>4.6310000000000002</v>
      </c>
      <c r="H165" s="69">
        <f t="shared" si="42"/>
        <v>4.6310000000000002</v>
      </c>
      <c r="I165" s="68">
        <f>'Inputs-Summary'!$B$16</f>
        <v>1.85</v>
      </c>
      <c r="J165" s="68">
        <f>VLOOKUP($A165,[0]!Table,MATCH(J$4,[0]!Curves,0))</f>
        <v>0</v>
      </c>
      <c r="K165" s="69">
        <f t="shared" si="43"/>
        <v>0</v>
      </c>
      <c r="L165" s="87">
        <f t="shared" si="44"/>
        <v>0</v>
      </c>
      <c r="M165" s="68">
        <f>VLOOKUP($A165,[0]!Table,MATCH(M$4,[0]!Curves,0))</f>
        <v>2.5000000000000001E-3</v>
      </c>
      <c r="N165" s="69">
        <f t="shared" si="45"/>
        <v>2.5000000000000001E-3</v>
      </c>
      <c r="O165" s="87">
        <f t="shared" si="46"/>
        <v>2.5000000000000001E-3</v>
      </c>
      <c r="P165" s="60"/>
      <c r="Q165" s="87">
        <f t="shared" si="47"/>
        <v>4.6310000000000002</v>
      </c>
      <c r="R165" s="87">
        <f t="shared" si="48"/>
        <v>4.6310000000000002</v>
      </c>
      <c r="S165" s="87">
        <f t="shared" si="49"/>
        <v>1.85</v>
      </c>
      <c r="T165" s="70"/>
      <c r="U165" s="22">
        <f t="shared" si="50"/>
        <v>31</v>
      </c>
      <c r="V165" s="71">
        <f t="shared" si="51"/>
        <v>41974</v>
      </c>
      <c r="W165" s="22">
        <f t="shared" ca="1" si="52"/>
        <v>4910</v>
      </c>
      <c r="X165" s="68">
        <f>VLOOKUP($A165,[0]!Table,MATCH(X$4,[0]!Curves,0))</f>
        <v>6.3992078277471401E-2</v>
      </c>
      <c r="Y165" s="72">
        <f t="shared" ca="1" si="53"/>
        <v>0.42880184853953163</v>
      </c>
      <c r="Z165" s="22">
        <f t="shared" si="54"/>
        <v>0</v>
      </c>
      <c r="AA165" s="22">
        <f t="shared" si="55"/>
        <v>0</v>
      </c>
      <c r="AC165" s="62">
        <f t="shared" ca="1" si="56"/>
        <v>0</v>
      </c>
      <c r="AD165" s="73"/>
      <c r="AE165" s="74"/>
    </row>
    <row r="166" spans="1:31">
      <c r="A166" s="65">
        <f t="shared" si="57"/>
        <v>42005</v>
      </c>
      <c r="B166" s="66">
        <f>'Inputs-Summary'!$B$7</f>
        <v>3017157.2166295233</v>
      </c>
      <c r="C166" s="75"/>
      <c r="D166" s="67">
        <f t="shared" si="39"/>
        <v>3017157.2166295233</v>
      </c>
      <c r="E166" s="56">
        <f t="shared" si="40"/>
        <v>0</v>
      </c>
      <c r="F166" s="56">
        <f t="shared" ca="1" si="41"/>
        <v>0</v>
      </c>
      <c r="G166" s="68">
        <f>VLOOKUP($A166,[0]!Table,MATCH(G$4,[0]!Curves,0))</f>
        <v>4.7460000000000004</v>
      </c>
      <c r="H166" s="69">
        <f t="shared" si="42"/>
        <v>4.7460000000000004</v>
      </c>
      <c r="I166" s="68">
        <f>'Inputs-Summary'!$B$16</f>
        <v>1.85</v>
      </c>
      <c r="J166" s="68">
        <f>VLOOKUP($A166,[0]!Table,MATCH(J$4,[0]!Curves,0))</f>
        <v>0</v>
      </c>
      <c r="K166" s="69">
        <f t="shared" si="43"/>
        <v>0</v>
      </c>
      <c r="L166" s="87">
        <f t="shared" si="44"/>
        <v>0</v>
      </c>
      <c r="M166" s="68">
        <f>VLOOKUP($A166,[0]!Table,MATCH(M$4,[0]!Curves,0))</f>
        <v>2.5000000000000001E-3</v>
      </c>
      <c r="N166" s="69">
        <f t="shared" si="45"/>
        <v>2.5000000000000001E-3</v>
      </c>
      <c r="O166" s="87">
        <f t="shared" si="46"/>
        <v>2.5000000000000001E-3</v>
      </c>
      <c r="P166" s="60"/>
      <c r="Q166" s="87">
        <f t="shared" si="47"/>
        <v>4.7460000000000004</v>
      </c>
      <c r="R166" s="87">
        <f t="shared" si="48"/>
        <v>4.7460000000000004</v>
      </c>
      <c r="S166" s="87">
        <f t="shared" si="49"/>
        <v>1.85</v>
      </c>
      <c r="T166" s="70"/>
      <c r="U166" s="22">
        <f t="shared" si="50"/>
        <v>31</v>
      </c>
      <c r="V166" s="71">
        <f t="shared" si="51"/>
        <v>42005</v>
      </c>
      <c r="W166" s="22">
        <f t="shared" ca="1" si="52"/>
        <v>4941</v>
      </c>
      <c r="X166" s="68">
        <f>VLOOKUP($A166,[0]!Table,MATCH(X$4,[0]!Curves,0))</f>
        <v>6.4033207794995703E-2</v>
      </c>
      <c r="Y166" s="72">
        <f t="shared" ca="1" si="53"/>
        <v>0.42628564209263448</v>
      </c>
      <c r="Z166" s="22">
        <f t="shared" si="54"/>
        <v>0</v>
      </c>
      <c r="AA166" s="22">
        <f t="shared" si="55"/>
        <v>0</v>
      </c>
      <c r="AC166" s="62">
        <f t="shared" ca="1" si="56"/>
        <v>0</v>
      </c>
      <c r="AD166" s="73"/>
      <c r="AE166" s="74"/>
    </row>
    <row r="167" spans="1:31">
      <c r="A167" s="65">
        <f t="shared" si="57"/>
        <v>42036</v>
      </c>
      <c r="B167" s="66">
        <f>'Inputs-Summary'!$B$7</f>
        <v>3017157.2166295233</v>
      </c>
      <c r="C167" s="75"/>
      <c r="D167" s="67">
        <f t="shared" si="39"/>
        <v>3017157.2166295233</v>
      </c>
      <c r="E167" s="56">
        <f t="shared" si="40"/>
        <v>0</v>
      </c>
      <c r="F167" s="56">
        <f t="shared" ca="1" si="41"/>
        <v>0</v>
      </c>
      <c r="G167" s="68">
        <f>VLOOKUP($A167,[0]!Table,MATCH(G$4,[0]!Curves,0))</f>
        <v>4.6280000000000001</v>
      </c>
      <c r="H167" s="69">
        <f t="shared" si="42"/>
        <v>4.6280000000000001</v>
      </c>
      <c r="I167" s="68">
        <f>'Inputs-Summary'!$B$16</f>
        <v>1.85</v>
      </c>
      <c r="J167" s="68">
        <f>VLOOKUP($A167,[0]!Table,MATCH(J$4,[0]!Curves,0))</f>
        <v>0</v>
      </c>
      <c r="K167" s="69">
        <f t="shared" si="43"/>
        <v>0</v>
      </c>
      <c r="L167" s="87">
        <f t="shared" si="44"/>
        <v>0</v>
      </c>
      <c r="M167" s="68">
        <f>VLOOKUP($A167,[0]!Table,MATCH(M$4,[0]!Curves,0))</f>
        <v>2.5000000000000001E-3</v>
      </c>
      <c r="N167" s="69">
        <f t="shared" si="45"/>
        <v>2.5000000000000001E-3</v>
      </c>
      <c r="O167" s="87">
        <f t="shared" si="46"/>
        <v>2.5000000000000001E-3</v>
      </c>
      <c r="P167" s="60"/>
      <c r="Q167" s="87">
        <f t="shared" si="47"/>
        <v>4.6280000000000001</v>
      </c>
      <c r="R167" s="87">
        <f t="shared" si="48"/>
        <v>4.6280000000000001</v>
      </c>
      <c r="S167" s="87">
        <f t="shared" si="49"/>
        <v>1.85</v>
      </c>
      <c r="T167" s="70"/>
      <c r="U167" s="22">
        <f t="shared" si="50"/>
        <v>28</v>
      </c>
      <c r="V167" s="71">
        <f t="shared" si="51"/>
        <v>42036</v>
      </c>
      <c r="W167" s="22">
        <f t="shared" ca="1" si="52"/>
        <v>4972</v>
      </c>
      <c r="X167" s="68">
        <f>VLOOKUP($A167,[0]!Table,MATCH(X$4,[0]!Curves,0))</f>
        <v>6.4074337313080806E-2</v>
      </c>
      <c r="Y167" s="72">
        <f t="shared" ca="1" si="53"/>
        <v>0.42378133838396942</v>
      </c>
      <c r="Z167" s="22">
        <f t="shared" si="54"/>
        <v>0</v>
      </c>
      <c r="AA167" s="22">
        <f t="shared" si="55"/>
        <v>0</v>
      </c>
      <c r="AC167" s="62">
        <f t="shared" ca="1" si="56"/>
        <v>0</v>
      </c>
      <c r="AD167" s="73"/>
      <c r="AE167" s="74"/>
    </row>
    <row r="168" spans="1:31">
      <c r="A168" s="65">
        <f t="shared" si="57"/>
        <v>42064</v>
      </c>
      <c r="B168" s="66">
        <f>'Inputs-Summary'!$B$7</f>
        <v>3017157.2166295233</v>
      </c>
      <c r="C168" s="75"/>
      <c r="D168" s="67">
        <f t="shared" si="39"/>
        <v>3017157.2166295233</v>
      </c>
      <c r="E168" s="56">
        <f t="shared" si="40"/>
        <v>0</v>
      </c>
      <c r="F168" s="56">
        <f t="shared" ca="1" si="41"/>
        <v>0</v>
      </c>
      <c r="G168" s="68">
        <f>VLOOKUP($A168,[0]!Table,MATCH(G$4,[0]!Curves,0))</f>
        <v>4.4950000000000001</v>
      </c>
      <c r="H168" s="69">
        <f t="shared" si="42"/>
        <v>4.4950000000000001</v>
      </c>
      <c r="I168" s="68">
        <f>'Inputs-Summary'!$B$16</f>
        <v>1.85</v>
      </c>
      <c r="J168" s="68">
        <f>VLOOKUP($A168,[0]!Table,MATCH(J$4,[0]!Curves,0))</f>
        <v>0</v>
      </c>
      <c r="K168" s="69">
        <f t="shared" si="43"/>
        <v>0</v>
      </c>
      <c r="L168" s="87">
        <f t="shared" si="44"/>
        <v>0</v>
      </c>
      <c r="M168" s="68">
        <f>VLOOKUP($A168,[0]!Table,MATCH(M$4,[0]!Curves,0))</f>
        <v>2.5000000000000001E-3</v>
      </c>
      <c r="N168" s="69">
        <f t="shared" si="45"/>
        <v>2.5000000000000001E-3</v>
      </c>
      <c r="O168" s="87">
        <f t="shared" si="46"/>
        <v>2.5000000000000001E-3</v>
      </c>
      <c r="P168" s="60"/>
      <c r="Q168" s="87">
        <f t="shared" si="47"/>
        <v>4.4950000000000001</v>
      </c>
      <c r="R168" s="87">
        <f t="shared" si="48"/>
        <v>4.4950000000000001</v>
      </c>
      <c r="S168" s="87">
        <f t="shared" si="49"/>
        <v>1.85</v>
      </c>
      <c r="T168" s="70"/>
      <c r="U168" s="22">
        <f t="shared" si="50"/>
        <v>31</v>
      </c>
      <c r="V168" s="71">
        <f t="shared" si="51"/>
        <v>42064</v>
      </c>
      <c r="W168" s="22">
        <f t="shared" ca="1" si="52"/>
        <v>5000</v>
      </c>
      <c r="X168" s="68">
        <f>VLOOKUP($A168,[0]!Table,MATCH(X$4,[0]!Curves,0))</f>
        <v>6.4111486555704603E-2</v>
      </c>
      <c r="Y168" s="72">
        <f t="shared" ca="1" si="53"/>
        <v>0.42152958726888468</v>
      </c>
      <c r="Z168" s="22">
        <f t="shared" si="54"/>
        <v>0</v>
      </c>
      <c r="AA168" s="22">
        <f t="shared" si="55"/>
        <v>0</v>
      </c>
      <c r="AC168" s="62">
        <f t="shared" ca="1" si="56"/>
        <v>0</v>
      </c>
      <c r="AD168" s="73"/>
      <c r="AE168" s="74"/>
    </row>
    <row r="169" spans="1:31">
      <c r="A169" s="65">
        <f t="shared" si="57"/>
        <v>42095</v>
      </c>
      <c r="B169" s="66">
        <f>'Inputs-Summary'!$B$7</f>
        <v>3017157.2166295233</v>
      </c>
      <c r="C169" s="75"/>
      <c r="D169" s="67">
        <f t="shared" si="39"/>
        <v>3017157.2166295233</v>
      </c>
      <c r="E169" s="56">
        <f t="shared" si="40"/>
        <v>0</v>
      </c>
      <c r="F169" s="56">
        <f t="shared" ca="1" si="41"/>
        <v>0</v>
      </c>
      <c r="G169" s="68">
        <f>VLOOKUP($A169,[0]!Table,MATCH(G$4,[0]!Curves,0))</f>
        <v>4.28</v>
      </c>
      <c r="H169" s="69">
        <f t="shared" si="42"/>
        <v>4.28</v>
      </c>
      <c r="I169" s="68">
        <f>'Inputs-Summary'!$B$16</f>
        <v>1.85</v>
      </c>
      <c r="J169" s="68">
        <f>VLOOKUP($A169,[0]!Table,MATCH(J$4,[0]!Curves,0))</f>
        <v>0</v>
      </c>
      <c r="K169" s="69">
        <f t="shared" si="43"/>
        <v>0</v>
      </c>
      <c r="L169" s="87">
        <f t="shared" si="44"/>
        <v>0</v>
      </c>
      <c r="M169" s="68">
        <f>VLOOKUP($A169,[0]!Table,MATCH(M$4,[0]!Curves,0))</f>
        <v>2.5000000000000001E-3</v>
      </c>
      <c r="N169" s="69">
        <f t="shared" si="45"/>
        <v>2.5000000000000001E-3</v>
      </c>
      <c r="O169" s="87">
        <f t="shared" si="46"/>
        <v>2.5000000000000001E-3</v>
      </c>
      <c r="P169" s="60"/>
      <c r="Q169" s="87">
        <f t="shared" si="47"/>
        <v>4.28</v>
      </c>
      <c r="R169" s="87">
        <f t="shared" si="48"/>
        <v>4.28</v>
      </c>
      <c r="S169" s="87">
        <f t="shared" si="49"/>
        <v>1.85</v>
      </c>
      <c r="T169" s="70"/>
      <c r="U169" s="22">
        <f t="shared" si="50"/>
        <v>30</v>
      </c>
      <c r="V169" s="71">
        <f t="shared" si="51"/>
        <v>42095</v>
      </c>
      <c r="W169" s="22">
        <f t="shared" ca="1" si="52"/>
        <v>5031</v>
      </c>
      <c r="X169" s="68">
        <f>VLOOKUP($A169,[0]!Table,MATCH(X$4,[0]!Curves,0))</f>
        <v>6.4152616074857297E-2</v>
      </c>
      <c r="Y169" s="72">
        <f t="shared" ca="1" si="53"/>
        <v>0.41904783737145584</v>
      </c>
      <c r="Z169" s="22">
        <f t="shared" si="54"/>
        <v>0</v>
      </c>
      <c r="AA169" s="22">
        <f t="shared" si="55"/>
        <v>0</v>
      </c>
      <c r="AC169" s="62">
        <f t="shared" ca="1" si="56"/>
        <v>0</v>
      </c>
      <c r="AD169" s="73"/>
      <c r="AE169" s="74"/>
    </row>
    <row r="170" spans="1:31" ht="12" customHeight="1">
      <c r="A170" s="65">
        <f t="shared" si="57"/>
        <v>42125</v>
      </c>
      <c r="B170" s="66">
        <f>'Inputs-Summary'!$B$7</f>
        <v>3017157.2166295233</v>
      </c>
      <c r="C170" s="75"/>
      <c r="D170" s="67">
        <f t="shared" si="39"/>
        <v>3017157.2166295233</v>
      </c>
      <c r="E170" s="56">
        <f t="shared" si="40"/>
        <v>0</v>
      </c>
      <c r="F170" s="56">
        <f t="shared" ca="1" si="41"/>
        <v>0</v>
      </c>
      <c r="G170" s="68">
        <f>VLOOKUP($A170,[0]!Table,MATCH(G$4,[0]!Curves,0))</f>
        <v>4.2699999999999996</v>
      </c>
      <c r="H170" s="69">
        <f t="shared" si="42"/>
        <v>4.2699999999999996</v>
      </c>
      <c r="I170" s="68">
        <f>'Inputs-Summary'!$B$16</f>
        <v>1.85</v>
      </c>
      <c r="J170" s="68">
        <f>VLOOKUP($A170,[0]!Table,MATCH(J$4,[0]!Curves,0))</f>
        <v>0</v>
      </c>
      <c r="K170" s="69">
        <f t="shared" si="43"/>
        <v>0</v>
      </c>
      <c r="L170" s="87">
        <f t="shared" si="44"/>
        <v>0</v>
      </c>
      <c r="M170" s="68">
        <f>VLOOKUP($A170,[0]!Table,MATCH(M$4,[0]!Curves,0))</f>
        <v>2.5000000000000001E-3</v>
      </c>
      <c r="N170" s="69">
        <f t="shared" si="45"/>
        <v>2.5000000000000001E-3</v>
      </c>
      <c r="O170" s="87">
        <f t="shared" si="46"/>
        <v>2.5000000000000001E-3</v>
      </c>
      <c r="P170" s="60"/>
      <c r="Q170" s="87">
        <f t="shared" si="47"/>
        <v>4.2699999999999996</v>
      </c>
      <c r="R170" s="87">
        <f t="shared" si="48"/>
        <v>4.2699999999999996</v>
      </c>
      <c r="S170" s="87">
        <f t="shared" si="49"/>
        <v>1.85</v>
      </c>
      <c r="T170" s="70"/>
      <c r="U170" s="22">
        <f t="shared" si="50"/>
        <v>31</v>
      </c>
      <c r="V170" s="71">
        <f t="shared" si="51"/>
        <v>42125</v>
      </c>
      <c r="W170" s="22">
        <f t="shared" ca="1" si="52"/>
        <v>5061</v>
      </c>
      <c r="X170" s="68">
        <f>VLOOKUP($A170,[0]!Table,MATCH(X$4,[0]!Curves,0))</f>
        <v>6.41924188358622E-2</v>
      </c>
      <c r="Y170" s="72">
        <f t="shared" ca="1" si="53"/>
        <v>0.41665737739187858</v>
      </c>
      <c r="Z170" s="22">
        <f t="shared" si="54"/>
        <v>0</v>
      </c>
      <c r="AA170" s="22">
        <f t="shared" si="55"/>
        <v>0</v>
      </c>
      <c r="AC170" s="62">
        <f t="shared" ca="1" si="56"/>
        <v>0</v>
      </c>
      <c r="AD170" s="73"/>
      <c r="AE170" s="74"/>
    </row>
    <row r="171" spans="1:31" ht="12" customHeight="1">
      <c r="A171" s="65">
        <f t="shared" si="57"/>
        <v>42156</v>
      </c>
      <c r="B171" s="66">
        <f>'Inputs-Summary'!$B$7</f>
        <v>3017157.2166295233</v>
      </c>
      <c r="C171" s="75"/>
      <c r="D171" s="67">
        <f t="shared" si="39"/>
        <v>3017157.2166295233</v>
      </c>
      <c r="E171" s="56">
        <f t="shared" si="40"/>
        <v>0</v>
      </c>
      <c r="F171" s="56">
        <f t="shared" ca="1" si="41"/>
        <v>0</v>
      </c>
      <c r="G171" s="68">
        <f>VLOOKUP($A171,[0]!Table,MATCH(G$4,[0]!Curves,0))</f>
        <v>4.306</v>
      </c>
      <c r="H171" s="69">
        <f t="shared" si="42"/>
        <v>4.306</v>
      </c>
      <c r="I171" s="68">
        <f>'Inputs-Summary'!$B$16</f>
        <v>1.85</v>
      </c>
      <c r="J171" s="68">
        <f>VLOOKUP($A171,[0]!Table,MATCH(J$4,[0]!Curves,0))</f>
        <v>0</v>
      </c>
      <c r="K171" s="69">
        <f t="shared" si="43"/>
        <v>0</v>
      </c>
      <c r="L171" s="87">
        <f t="shared" si="44"/>
        <v>0</v>
      </c>
      <c r="M171" s="68">
        <f>VLOOKUP($A171,[0]!Table,MATCH(M$4,[0]!Curves,0))</f>
        <v>2.5000000000000001E-3</v>
      </c>
      <c r="N171" s="69">
        <f t="shared" si="45"/>
        <v>2.5000000000000001E-3</v>
      </c>
      <c r="O171" s="87">
        <f t="shared" si="46"/>
        <v>2.5000000000000001E-3</v>
      </c>
      <c r="P171" s="60"/>
      <c r="Q171" s="87">
        <f t="shared" si="47"/>
        <v>4.306</v>
      </c>
      <c r="R171" s="87">
        <f t="shared" si="48"/>
        <v>4.306</v>
      </c>
      <c r="S171" s="87">
        <f t="shared" si="49"/>
        <v>1.85</v>
      </c>
      <c r="T171" s="70"/>
      <c r="U171" s="22">
        <f t="shared" si="50"/>
        <v>30</v>
      </c>
      <c r="V171" s="71">
        <f t="shared" si="51"/>
        <v>42156</v>
      </c>
      <c r="W171" s="22">
        <f t="shared" ca="1" si="52"/>
        <v>5092</v>
      </c>
      <c r="X171" s="68">
        <f>VLOOKUP($A171,[0]!Table,MATCH(X$4,[0]!Curves,0))</f>
        <v>6.42335483561189E-2</v>
      </c>
      <c r="Y171" s="72">
        <f t="shared" ca="1" si="53"/>
        <v>0.41419880810741666</v>
      </c>
      <c r="Z171" s="22">
        <f t="shared" si="54"/>
        <v>0</v>
      </c>
      <c r="AA171" s="22">
        <f t="shared" si="55"/>
        <v>0</v>
      </c>
      <c r="AC171" s="62">
        <f t="shared" ca="1" si="56"/>
        <v>0</v>
      </c>
      <c r="AD171" s="73"/>
      <c r="AE171" s="74"/>
    </row>
    <row r="172" spans="1:31" ht="12" customHeight="1">
      <c r="A172" s="65">
        <f t="shared" si="57"/>
        <v>42186</v>
      </c>
      <c r="B172" s="66">
        <f>'Inputs-Summary'!$B$7</f>
        <v>3017157.2166295233</v>
      </c>
      <c r="C172" s="75"/>
      <c r="D172" s="67">
        <f t="shared" si="39"/>
        <v>3017157.2166295233</v>
      </c>
      <c r="E172" s="56">
        <f t="shared" si="40"/>
        <v>0</v>
      </c>
      <c r="F172" s="56">
        <f t="shared" ca="1" si="41"/>
        <v>0</v>
      </c>
      <c r="G172" s="68">
        <f>VLOOKUP($A172,[0]!Table,MATCH(G$4,[0]!Curves,0))</f>
        <v>4.351</v>
      </c>
      <c r="H172" s="69">
        <f t="shared" si="42"/>
        <v>4.351</v>
      </c>
      <c r="I172" s="68">
        <f>'Inputs-Summary'!$B$16</f>
        <v>1.85</v>
      </c>
      <c r="J172" s="68">
        <f>VLOOKUP($A172,[0]!Table,MATCH(J$4,[0]!Curves,0))</f>
        <v>0</v>
      </c>
      <c r="K172" s="69">
        <f t="shared" si="43"/>
        <v>0</v>
      </c>
      <c r="L172" s="87">
        <f t="shared" si="44"/>
        <v>0</v>
      </c>
      <c r="M172" s="68">
        <f>VLOOKUP($A172,[0]!Table,MATCH(M$4,[0]!Curves,0))</f>
        <v>2.5000000000000001E-3</v>
      </c>
      <c r="N172" s="69">
        <f t="shared" si="45"/>
        <v>2.5000000000000001E-3</v>
      </c>
      <c r="O172" s="87">
        <f t="shared" si="46"/>
        <v>2.5000000000000001E-3</v>
      </c>
      <c r="P172" s="60"/>
      <c r="Q172" s="87">
        <f t="shared" si="47"/>
        <v>4.351</v>
      </c>
      <c r="R172" s="87">
        <f t="shared" si="48"/>
        <v>4.351</v>
      </c>
      <c r="S172" s="87">
        <f t="shared" si="49"/>
        <v>1.85</v>
      </c>
      <c r="T172" s="70"/>
      <c r="U172" s="22">
        <f t="shared" si="50"/>
        <v>31</v>
      </c>
      <c r="V172" s="71">
        <f t="shared" si="51"/>
        <v>42186</v>
      </c>
      <c r="W172" s="22">
        <f t="shared" ca="1" si="52"/>
        <v>5122</v>
      </c>
      <c r="X172" s="68">
        <f>VLOOKUP($A172,[0]!Table,MATCH(X$4,[0]!Curves,0))</f>
        <v>6.4273351118191407E-2</v>
      </c>
      <c r="Y172" s="72">
        <f t="shared" ca="1" si="53"/>
        <v>0.41183071315040887</v>
      </c>
      <c r="Z172" s="22">
        <f t="shared" si="54"/>
        <v>0</v>
      </c>
      <c r="AA172" s="22">
        <f t="shared" si="55"/>
        <v>0</v>
      </c>
      <c r="AC172" s="62">
        <f t="shared" ca="1" si="56"/>
        <v>0</v>
      </c>
      <c r="AD172" s="73"/>
      <c r="AE172" s="74"/>
    </row>
    <row r="173" spans="1:31" ht="12" customHeight="1">
      <c r="A173" s="65">
        <f t="shared" si="57"/>
        <v>42217</v>
      </c>
      <c r="B173" s="66">
        <f>'Inputs-Summary'!$B$7</f>
        <v>3017157.2166295233</v>
      </c>
      <c r="C173" s="75"/>
      <c r="D173" s="67">
        <f t="shared" si="39"/>
        <v>3017157.2166295233</v>
      </c>
      <c r="E173" s="56">
        <f t="shared" si="40"/>
        <v>0</v>
      </c>
      <c r="F173" s="56">
        <f t="shared" ca="1" si="41"/>
        <v>0</v>
      </c>
      <c r="G173" s="68">
        <f>VLOOKUP($A173,[0]!Table,MATCH(G$4,[0]!Curves,0))</f>
        <v>4.399</v>
      </c>
      <c r="H173" s="69">
        <f t="shared" si="42"/>
        <v>4.399</v>
      </c>
      <c r="I173" s="68">
        <f>'Inputs-Summary'!$B$16</f>
        <v>1.85</v>
      </c>
      <c r="J173" s="68">
        <f>VLOOKUP($A173,[0]!Table,MATCH(J$4,[0]!Curves,0))</f>
        <v>0</v>
      </c>
      <c r="K173" s="69">
        <f t="shared" si="43"/>
        <v>0</v>
      </c>
      <c r="L173" s="87">
        <f t="shared" si="44"/>
        <v>0</v>
      </c>
      <c r="M173" s="68">
        <f>VLOOKUP($A173,[0]!Table,MATCH(M$4,[0]!Curves,0))</f>
        <v>2.5000000000000001E-3</v>
      </c>
      <c r="N173" s="69">
        <f t="shared" si="45"/>
        <v>2.5000000000000001E-3</v>
      </c>
      <c r="O173" s="87">
        <f t="shared" si="46"/>
        <v>2.5000000000000001E-3</v>
      </c>
      <c r="P173" s="60"/>
      <c r="Q173" s="87">
        <f t="shared" si="47"/>
        <v>4.399</v>
      </c>
      <c r="R173" s="87">
        <f t="shared" si="48"/>
        <v>4.399</v>
      </c>
      <c r="S173" s="87">
        <f t="shared" si="49"/>
        <v>1.85</v>
      </c>
      <c r="T173" s="70"/>
      <c r="U173" s="22">
        <f t="shared" si="50"/>
        <v>31</v>
      </c>
      <c r="V173" s="71">
        <f t="shared" si="51"/>
        <v>42217</v>
      </c>
      <c r="W173" s="22">
        <f t="shared" ca="1" si="52"/>
        <v>5153</v>
      </c>
      <c r="X173" s="68">
        <f>VLOOKUP($A173,[0]!Table,MATCH(X$4,[0]!Curves,0))</f>
        <v>6.4314480639552099E-2</v>
      </c>
      <c r="Y173" s="72">
        <f t="shared" ca="1" si="53"/>
        <v>0.40939518425152521</v>
      </c>
      <c r="Z173" s="22">
        <f t="shared" si="54"/>
        <v>0</v>
      </c>
      <c r="AA173" s="22">
        <f t="shared" si="55"/>
        <v>0</v>
      </c>
      <c r="AC173" s="62">
        <f t="shared" ca="1" si="56"/>
        <v>0</v>
      </c>
      <c r="AD173" s="73"/>
      <c r="AE173" s="74"/>
    </row>
    <row r="174" spans="1:31" ht="12" customHeight="1">
      <c r="A174" s="65">
        <f t="shared" si="57"/>
        <v>42248</v>
      </c>
      <c r="B174" s="66">
        <f>'Inputs-Summary'!$B$7</f>
        <v>3017157.2166295233</v>
      </c>
      <c r="C174" s="75"/>
      <c r="D174" s="67">
        <f t="shared" si="39"/>
        <v>3017157.2166295233</v>
      </c>
      <c r="E174" s="56">
        <f t="shared" si="40"/>
        <v>0</v>
      </c>
      <c r="F174" s="56">
        <f t="shared" ca="1" si="41"/>
        <v>0</v>
      </c>
      <c r="G174" s="68">
        <f>VLOOKUP($A174,[0]!Table,MATCH(G$4,[0]!Curves,0))</f>
        <v>4.4130000000000003</v>
      </c>
      <c r="H174" s="69">
        <f t="shared" si="42"/>
        <v>4.4130000000000003</v>
      </c>
      <c r="I174" s="68">
        <f>'Inputs-Summary'!$B$16</f>
        <v>1.85</v>
      </c>
      <c r="J174" s="68">
        <f>VLOOKUP($A174,[0]!Table,MATCH(J$4,[0]!Curves,0))</f>
        <v>0</v>
      </c>
      <c r="K174" s="69">
        <f t="shared" si="43"/>
        <v>0</v>
      </c>
      <c r="L174" s="87">
        <f t="shared" si="44"/>
        <v>0</v>
      </c>
      <c r="M174" s="68">
        <f>VLOOKUP($A174,[0]!Table,MATCH(M$4,[0]!Curves,0))</f>
        <v>2.5000000000000001E-3</v>
      </c>
      <c r="N174" s="69">
        <f t="shared" si="45"/>
        <v>2.5000000000000001E-3</v>
      </c>
      <c r="O174" s="87">
        <f t="shared" si="46"/>
        <v>2.5000000000000001E-3</v>
      </c>
      <c r="P174" s="60"/>
      <c r="Q174" s="87">
        <f t="shared" si="47"/>
        <v>4.4130000000000003</v>
      </c>
      <c r="R174" s="87">
        <f t="shared" si="48"/>
        <v>4.4130000000000003</v>
      </c>
      <c r="S174" s="87">
        <f t="shared" si="49"/>
        <v>1.85</v>
      </c>
      <c r="T174" s="70"/>
      <c r="U174" s="22">
        <f t="shared" si="50"/>
        <v>30</v>
      </c>
      <c r="V174" s="71">
        <f t="shared" si="51"/>
        <v>42248</v>
      </c>
      <c r="W174" s="22">
        <f t="shared" ca="1" si="52"/>
        <v>5184</v>
      </c>
      <c r="X174" s="68">
        <f>VLOOKUP($A174,[0]!Table,MATCH(X$4,[0]!Curves,0))</f>
        <v>6.4355610161473301E-2</v>
      </c>
      <c r="Y174" s="72">
        <f t="shared" ca="1" si="53"/>
        <v>0.40697131060243125</v>
      </c>
      <c r="Z174" s="22">
        <f t="shared" si="54"/>
        <v>0</v>
      </c>
      <c r="AA174" s="22">
        <f t="shared" si="55"/>
        <v>0</v>
      </c>
      <c r="AC174" s="62">
        <f t="shared" ca="1" si="56"/>
        <v>0</v>
      </c>
      <c r="AD174" s="73"/>
      <c r="AE174" s="74"/>
    </row>
    <row r="175" spans="1:31" ht="12" customHeight="1">
      <c r="A175" s="65">
        <f t="shared" si="57"/>
        <v>42278</v>
      </c>
      <c r="B175" s="66">
        <f>'Inputs-Summary'!$B$7</f>
        <v>3017157.2166295233</v>
      </c>
      <c r="C175" s="75"/>
      <c r="D175" s="67">
        <f t="shared" si="39"/>
        <v>3017157.2166295233</v>
      </c>
      <c r="E175" s="56">
        <f t="shared" si="40"/>
        <v>0</v>
      </c>
      <c r="F175" s="56">
        <f t="shared" ca="1" si="41"/>
        <v>0</v>
      </c>
      <c r="G175" s="68">
        <f>VLOOKUP($A175,[0]!Table,MATCH(G$4,[0]!Curves,0))</f>
        <v>4.4409999999999998</v>
      </c>
      <c r="H175" s="69">
        <f t="shared" si="42"/>
        <v>4.4409999999999998</v>
      </c>
      <c r="I175" s="68">
        <f>'Inputs-Summary'!$B$16</f>
        <v>1.85</v>
      </c>
      <c r="J175" s="68">
        <f>VLOOKUP($A175,[0]!Table,MATCH(J$4,[0]!Curves,0))</f>
        <v>0</v>
      </c>
      <c r="K175" s="69">
        <f t="shared" si="43"/>
        <v>0</v>
      </c>
      <c r="L175" s="87">
        <f t="shared" si="44"/>
        <v>0</v>
      </c>
      <c r="M175" s="68">
        <f>VLOOKUP($A175,[0]!Table,MATCH(M$4,[0]!Curves,0))</f>
        <v>2.5000000000000001E-3</v>
      </c>
      <c r="N175" s="69">
        <f t="shared" si="45"/>
        <v>2.5000000000000001E-3</v>
      </c>
      <c r="O175" s="87">
        <f t="shared" si="46"/>
        <v>2.5000000000000001E-3</v>
      </c>
      <c r="P175" s="60"/>
      <c r="Q175" s="87">
        <f t="shared" si="47"/>
        <v>4.4409999999999998</v>
      </c>
      <c r="R175" s="87">
        <f t="shared" si="48"/>
        <v>4.4409999999999998</v>
      </c>
      <c r="S175" s="87">
        <f t="shared" si="49"/>
        <v>1.85</v>
      </c>
      <c r="T175" s="70"/>
      <c r="U175" s="22">
        <f t="shared" si="50"/>
        <v>31</v>
      </c>
      <c r="V175" s="71">
        <f t="shared" si="51"/>
        <v>42278</v>
      </c>
      <c r="W175" s="22">
        <f t="shared" ca="1" si="52"/>
        <v>5214</v>
      </c>
      <c r="X175" s="68">
        <f>VLOOKUP($A175,[0]!Table,MATCH(X$4,[0]!Curves,0))</f>
        <v>6.4395412925156895E-2</v>
      </c>
      <c r="Y175" s="72">
        <f t="shared" ca="1" si="53"/>
        <v>0.4046366895991611</v>
      </c>
      <c r="Z175" s="22">
        <f t="shared" si="54"/>
        <v>0</v>
      </c>
      <c r="AA175" s="22">
        <f t="shared" si="55"/>
        <v>0</v>
      </c>
      <c r="AC175" s="62">
        <f t="shared" ca="1" si="56"/>
        <v>0</v>
      </c>
      <c r="AD175" s="73"/>
      <c r="AE175" s="74"/>
    </row>
    <row r="176" spans="1:31" ht="12" customHeight="1">
      <c r="A176" s="65">
        <f t="shared" si="57"/>
        <v>42309</v>
      </c>
      <c r="B176" s="66">
        <f>'Inputs-Summary'!$B$7</f>
        <v>3017157.2166295233</v>
      </c>
      <c r="C176" s="75"/>
      <c r="D176" s="67">
        <f t="shared" si="39"/>
        <v>3017157.2166295233</v>
      </c>
      <c r="E176" s="56">
        <f t="shared" si="40"/>
        <v>0</v>
      </c>
      <c r="F176" s="56">
        <f t="shared" ca="1" si="41"/>
        <v>0</v>
      </c>
      <c r="G176" s="68">
        <f>VLOOKUP($A176,[0]!Table,MATCH(G$4,[0]!Curves,0))</f>
        <v>4.5760000000000005</v>
      </c>
      <c r="H176" s="69">
        <f t="shared" si="42"/>
        <v>4.5760000000000005</v>
      </c>
      <c r="I176" s="68">
        <f>'Inputs-Summary'!$B$16</f>
        <v>1.85</v>
      </c>
      <c r="J176" s="68">
        <f>VLOOKUP($A176,[0]!Table,MATCH(J$4,[0]!Curves,0))</f>
        <v>0</v>
      </c>
      <c r="K176" s="69">
        <f t="shared" si="43"/>
        <v>0</v>
      </c>
      <c r="L176" s="87">
        <f t="shared" si="44"/>
        <v>0</v>
      </c>
      <c r="M176" s="68">
        <f>VLOOKUP($A176,[0]!Table,MATCH(M$4,[0]!Curves,0))</f>
        <v>2.5000000000000001E-3</v>
      </c>
      <c r="N176" s="69">
        <f t="shared" si="45"/>
        <v>2.5000000000000001E-3</v>
      </c>
      <c r="O176" s="87">
        <f t="shared" si="46"/>
        <v>2.5000000000000001E-3</v>
      </c>
      <c r="P176" s="60"/>
      <c r="Q176" s="87">
        <f t="shared" si="47"/>
        <v>4.5760000000000005</v>
      </c>
      <c r="R176" s="87">
        <f t="shared" si="48"/>
        <v>4.5760000000000005</v>
      </c>
      <c r="S176" s="87">
        <f t="shared" si="49"/>
        <v>1.85</v>
      </c>
      <c r="T176" s="70"/>
      <c r="U176" s="22">
        <f t="shared" si="50"/>
        <v>30</v>
      </c>
      <c r="V176" s="71">
        <f t="shared" si="51"/>
        <v>42309</v>
      </c>
      <c r="W176" s="22">
        <f t="shared" ca="1" si="52"/>
        <v>5245</v>
      </c>
      <c r="X176" s="68">
        <f>VLOOKUP($A176,[0]!Table,MATCH(X$4,[0]!Curves,0))</f>
        <v>6.4436542448181602E-2</v>
      </c>
      <c r="Y176" s="72">
        <f t="shared" ca="1" si="53"/>
        <v>0.40223564450485799</v>
      </c>
      <c r="Z176" s="22">
        <f t="shared" si="54"/>
        <v>0</v>
      </c>
      <c r="AA176" s="22">
        <f t="shared" si="55"/>
        <v>0</v>
      </c>
      <c r="AC176" s="62">
        <f t="shared" ca="1" si="56"/>
        <v>0</v>
      </c>
      <c r="AD176" s="73"/>
      <c r="AE176" s="74"/>
    </row>
    <row r="177" spans="1:31" ht="12" customHeight="1">
      <c r="A177" s="65">
        <f t="shared" si="57"/>
        <v>42339</v>
      </c>
      <c r="B177" s="66">
        <f>'Inputs-Summary'!$B$7</f>
        <v>3017157.2166295233</v>
      </c>
      <c r="C177" s="75"/>
      <c r="D177" s="67">
        <f t="shared" si="39"/>
        <v>3017157.2166295233</v>
      </c>
      <c r="E177" s="56">
        <f t="shared" si="40"/>
        <v>0</v>
      </c>
      <c r="F177" s="56">
        <f t="shared" ca="1" si="41"/>
        <v>0</v>
      </c>
      <c r="G177" s="68">
        <f>VLOOKUP($A177,[0]!Table,MATCH(G$4,[0]!Curves,0))</f>
        <v>4.7110000000000003</v>
      </c>
      <c r="H177" s="69">
        <f t="shared" si="42"/>
        <v>4.7110000000000003</v>
      </c>
      <c r="I177" s="68">
        <f>'Inputs-Summary'!$B$16</f>
        <v>1.85</v>
      </c>
      <c r="J177" s="68">
        <f>VLOOKUP($A177,[0]!Table,MATCH(J$4,[0]!Curves,0))</f>
        <v>0</v>
      </c>
      <c r="K177" s="69">
        <f t="shared" si="43"/>
        <v>0</v>
      </c>
      <c r="L177" s="87">
        <f t="shared" si="44"/>
        <v>0</v>
      </c>
      <c r="M177" s="68">
        <f>VLOOKUP($A177,[0]!Table,MATCH(M$4,[0]!Curves,0))</f>
        <v>2.5000000000000001E-3</v>
      </c>
      <c r="N177" s="69">
        <f t="shared" si="45"/>
        <v>2.5000000000000001E-3</v>
      </c>
      <c r="O177" s="87">
        <f t="shared" si="46"/>
        <v>2.5000000000000001E-3</v>
      </c>
      <c r="P177" s="60"/>
      <c r="Q177" s="87">
        <f t="shared" si="47"/>
        <v>4.7110000000000003</v>
      </c>
      <c r="R177" s="87">
        <f t="shared" si="48"/>
        <v>4.7110000000000003</v>
      </c>
      <c r="S177" s="87">
        <f t="shared" si="49"/>
        <v>1.85</v>
      </c>
      <c r="T177" s="70"/>
      <c r="U177" s="22">
        <f t="shared" si="50"/>
        <v>31</v>
      </c>
      <c r="V177" s="71">
        <f t="shared" si="51"/>
        <v>42339</v>
      </c>
      <c r="W177" s="22">
        <f t="shared" ca="1" si="52"/>
        <v>5275</v>
      </c>
      <c r="X177" s="68">
        <f>VLOOKUP($A177,[0]!Table,MATCH(X$4,[0]!Curves,0))</f>
        <v>6.44763452129338E-2</v>
      </c>
      <c r="Y177" s="72">
        <f t="shared" ca="1" si="53"/>
        <v>0.39992304761116471</v>
      </c>
      <c r="Z177" s="22">
        <f t="shared" si="54"/>
        <v>0</v>
      </c>
      <c r="AA177" s="22">
        <f t="shared" si="55"/>
        <v>0</v>
      </c>
      <c r="AC177" s="62">
        <f t="shared" ca="1" si="56"/>
        <v>0</v>
      </c>
      <c r="AD177" s="73"/>
      <c r="AE177" s="74"/>
    </row>
    <row r="178" spans="1:31" ht="12" customHeight="1">
      <c r="A178" s="65">
        <f t="shared" si="57"/>
        <v>42370</v>
      </c>
      <c r="B178" s="66">
        <f>'Inputs-Summary'!$B$7</f>
        <v>3017157.2166295233</v>
      </c>
      <c r="C178" s="75"/>
      <c r="D178" s="67">
        <f t="shared" si="39"/>
        <v>3017157.2166295233</v>
      </c>
      <c r="E178" s="56">
        <f t="shared" si="40"/>
        <v>0</v>
      </c>
      <c r="F178" s="56">
        <f t="shared" ca="1" si="41"/>
        <v>0</v>
      </c>
      <c r="G178" s="68">
        <f>VLOOKUP($A178,[0]!Table,MATCH(G$4,[0]!Curves,0))</f>
        <v>4.8260000000000005</v>
      </c>
      <c r="H178" s="69">
        <f t="shared" si="42"/>
        <v>4.8260000000000005</v>
      </c>
      <c r="I178" s="68">
        <f>'Inputs-Summary'!$B$16</f>
        <v>1.85</v>
      </c>
      <c r="J178" s="68">
        <f>VLOOKUP($A178,[0]!Table,MATCH(J$4,[0]!Curves,0))</f>
        <v>0</v>
      </c>
      <c r="K178" s="69">
        <f t="shared" si="43"/>
        <v>0</v>
      </c>
      <c r="L178" s="87">
        <f t="shared" si="44"/>
        <v>0</v>
      </c>
      <c r="M178" s="68">
        <f>VLOOKUP($A178,[0]!Table,MATCH(M$4,[0]!Curves,0))</f>
        <v>2.5000000000000001E-3</v>
      </c>
      <c r="N178" s="69">
        <f t="shared" si="45"/>
        <v>2.5000000000000001E-3</v>
      </c>
      <c r="O178" s="87">
        <f t="shared" si="46"/>
        <v>2.5000000000000001E-3</v>
      </c>
      <c r="P178" s="60"/>
      <c r="Q178" s="87">
        <f t="shared" si="47"/>
        <v>4.8260000000000005</v>
      </c>
      <c r="R178" s="87">
        <f t="shared" si="48"/>
        <v>4.8260000000000005</v>
      </c>
      <c r="S178" s="87">
        <f t="shared" si="49"/>
        <v>1.85</v>
      </c>
      <c r="T178" s="70"/>
      <c r="U178" s="22">
        <f t="shared" si="50"/>
        <v>31</v>
      </c>
      <c r="V178" s="71">
        <f t="shared" si="51"/>
        <v>42370</v>
      </c>
      <c r="W178" s="22">
        <f t="shared" ca="1" si="52"/>
        <v>5306</v>
      </c>
      <c r="X178" s="68">
        <f>VLOOKUP($A178,[0]!Table,MATCH(X$4,[0]!Curves,0))</f>
        <v>6.4517474737062E-2</v>
      </c>
      <c r="Y178" s="72">
        <f t="shared" ca="1" si="53"/>
        <v>0.39754469041776036</v>
      </c>
      <c r="Z178" s="22">
        <f t="shared" si="54"/>
        <v>0</v>
      </c>
      <c r="AA178" s="22">
        <f t="shared" si="55"/>
        <v>0</v>
      </c>
      <c r="AC178" s="62">
        <f t="shared" ca="1" si="56"/>
        <v>0</v>
      </c>
      <c r="AD178" s="73"/>
      <c r="AE178" s="74"/>
    </row>
    <row r="179" spans="1:31" ht="12" customHeight="1">
      <c r="A179" s="65">
        <f t="shared" si="57"/>
        <v>42401</v>
      </c>
      <c r="B179" s="66">
        <f>'Inputs-Summary'!$B$7</f>
        <v>3017157.2166295233</v>
      </c>
      <c r="C179" s="75"/>
      <c r="D179" s="67">
        <f t="shared" si="39"/>
        <v>3017157.2166295233</v>
      </c>
      <c r="E179" s="56">
        <f t="shared" si="40"/>
        <v>0</v>
      </c>
      <c r="F179" s="56">
        <f t="shared" ca="1" si="41"/>
        <v>0</v>
      </c>
      <c r="G179" s="68">
        <f>VLOOKUP($A179,[0]!Table,MATCH(G$4,[0]!Curves,0))</f>
        <v>4.7080000000000002</v>
      </c>
      <c r="H179" s="69">
        <f t="shared" si="42"/>
        <v>4.7080000000000002</v>
      </c>
      <c r="I179" s="68">
        <f>'Inputs-Summary'!$B$16</f>
        <v>1.85</v>
      </c>
      <c r="J179" s="68">
        <f>VLOOKUP($A179,[0]!Table,MATCH(J$4,[0]!Curves,0))</f>
        <v>0</v>
      </c>
      <c r="K179" s="69">
        <f t="shared" si="43"/>
        <v>0</v>
      </c>
      <c r="L179" s="87">
        <f t="shared" si="44"/>
        <v>0</v>
      </c>
      <c r="M179" s="68">
        <f>VLOOKUP($A179,[0]!Table,MATCH(M$4,[0]!Curves,0))</f>
        <v>2.5000000000000001E-3</v>
      </c>
      <c r="N179" s="69">
        <f t="shared" si="45"/>
        <v>2.5000000000000001E-3</v>
      </c>
      <c r="O179" s="87">
        <f t="shared" si="46"/>
        <v>2.5000000000000001E-3</v>
      </c>
      <c r="P179" s="60"/>
      <c r="Q179" s="87">
        <f t="shared" si="47"/>
        <v>4.7080000000000002</v>
      </c>
      <c r="R179" s="87">
        <f t="shared" si="48"/>
        <v>4.7080000000000002</v>
      </c>
      <c r="S179" s="87">
        <f t="shared" si="49"/>
        <v>1.85</v>
      </c>
      <c r="T179" s="70"/>
      <c r="U179" s="22">
        <f t="shared" si="50"/>
        <v>29</v>
      </c>
      <c r="V179" s="71">
        <f t="shared" si="51"/>
        <v>42401</v>
      </c>
      <c r="W179" s="22">
        <f t="shared" ca="1" si="52"/>
        <v>5337</v>
      </c>
      <c r="X179" s="68">
        <f>VLOOKUP($A179,[0]!Table,MATCH(X$4,[0]!Curves,0))</f>
        <v>6.4558604261751598E-2</v>
      </c>
      <c r="Y179" s="72">
        <f t="shared" ca="1" si="53"/>
        <v>0.39517780919264994</v>
      </c>
      <c r="Z179" s="22">
        <f t="shared" si="54"/>
        <v>0</v>
      </c>
      <c r="AA179" s="22">
        <f t="shared" si="55"/>
        <v>0</v>
      </c>
      <c r="AC179" s="62">
        <f t="shared" ca="1" si="56"/>
        <v>0</v>
      </c>
      <c r="AD179" s="73"/>
      <c r="AE179" s="74"/>
    </row>
    <row r="180" spans="1:31" ht="12" customHeight="1">
      <c r="A180" s="65">
        <f t="shared" si="57"/>
        <v>42430</v>
      </c>
      <c r="B180" s="66">
        <f>'Inputs-Summary'!$B$7</f>
        <v>3017157.2166295233</v>
      </c>
      <c r="C180" s="75"/>
      <c r="D180" s="67">
        <f t="shared" si="39"/>
        <v>3017157.2166295233</v>
      </c>
      <c r="E180" s="56">
        <f t="shared" si="40"/>
        <v>0</v>
      </c>
      <c r="F180" s="56">
        <f t="shared" ca="1" si="41"/>
        <v>0</v>
      </c>
      <c r="G180" s="68">
        <f>VLOOKUP($A180,[0]!Table,MATCH(G$4,[0]!Curves,0))</f>
        <v>4.5750000000000002</v>
      </c>
      <c r="H180" s="69">
        <f t="shared" si="42"/>
        <v>4.5750000000000002</v>
      </c>
      <c r="I180" s="68">
        <f>'Inputs-Summary'!$B$16</f>
        <v>1.85</v>
      </c>
      <c r="J180" s="68">
        <f>VLOOKUP($A180,[0]!Table,MATCH(J$4,[0]!Curves,0))</f>
        <v>0</v>
      </c>
      <c r="K180" s="69">
        <f t="shared" si="43"/>
        <v>0</v>
      </c>
      <c r="L180" s="87">
        <f t="shared" si="44"/>
        <v>0</v>
      </c>
      <c r="M180" s="68">
        <f>VLOOKUP($A180,[0]!Table,MATCH(M$4,[0]!Curves,0))</f>
        <v>0</v>
      </c>
      <c r="N180" s="69">
        <f t="shared" si="45"/>
        <v>0</v>
      </c>
      <c r="O180" s="87">
        <f t="shared" si="46"/>
        <v>0</v>
      </c>
      <c r="P180" s="60"/>
      <c r="Q180" s="87">
        <f t="shared" si="47"/>
        <v>4.5750000000000002</v>
      </c>
      <c r="R180" s="87">
        <f t="shared" si="48"/>
        <v>4.5750000000000002</v>
      </c>
      <c r="S180" s="87">
        <f t="shared" si="49"/>
        <v>1.85</v>
      </c>
      <c r="T180" s="70"/>
      <c r="U180" s="22">
        <f t="shared" si="50"/>
        <v>31</v>
      </c>
      <c r="V180" s="71">
        <f t="shared" si="51"/>
        <v>42430</v>
      </c>
      <c r="W180" s="22">
        <f t="shared" ca="1" si="52"/>
        <v>5366</v>
      </c>
      <c r="X180" s="68">
        <f>VLOOKUP($A180,[0]!Table,MATCH(X$4,[0]!Curves,0))</f>
        <v>6.4597080269226795E-2</v>
      </c>
      <c r="Y180" s="72">
        <f t="shared" ca="1" si="53"/>
        <v>0.39297398703028907</v>
      </c>
      <c r="Z180" s="22">
        <f t="shared" si="54"/>
        <v>0</v>
      </c>
      <c r="AA180" s="22">
        <f t="shared" si="55"/>
        <v>0</v>
      </c>
      <c r="AC180" s="62">
        <f t="shared" ca="1" si="56"/>
        <v>0</v>
      </c>
      <c r="AD180" s="73"/>
      <c r="AE180" s="74"/>
    </row>
    <row r="181" spans="1:31" ht="12" customHeight="1">
      <c r="A181" s="65">
        <f t="shared" si="57"/>
        <v>42461</v>
      </c>
      <c r="B181" s="66">
        <f>'Inputs-Summary'!$B$7</f>
        <v>3017157.2166295233</v>
      </c>
      <c r="C181" s="75"/>
      <c r="D181" s="67">
        <f t="shared" si="39"/>
        <v>3017157.2166295233</v>
      </c>
      <c r="E181" s="56">
        <f t="shared" si="40"/>
        <v>0</v>
      </c>
      <c r="F181" s="56">
        <f t="shared" ca="1" si="41"/>
        <v>0</v>
      </c>
      <c r="G181" s="68">
        <f>VLOOKUP($A181,[0]!Table,MATCH(G$4,[0]!Curves,0))</f>
        <v>4.3600000000000003</v>
      </c>
      <c r="H181" s="69">
        <f t="shared" si="42"/>
        <v>4.3600000000000003</v>
      </c>
      <c r="I181" s="68">
        <f>'Inputs-Summary'!$B$16</f>
        <v>1.85</v>
      </c>
      <c r="J181" s="68">
        <f>VLOOKUP($A181,[0]!Table,MATCH(J$4,[0]!Curves,0))</f>
        <v>0</v>
      </c>
      <c r="K181" s="69">
        <f t="shared" si="43"/>
        <v>0</v>
      </c>
      <c r="L181" s="87">
        <f t="shared" si="44"/>
        <v>0</v>
      </c>
      <c r="M181" s="68">
        <f>VLOOKUP($A181,[0]!Table,MATCH(M$4,[0]!Curves,0))</f>
        <v>0</v>
      </c>
      <c r="N181" s="69">
        <f t="shared" si="45"/>
        <v>0</v>
      </c>
      <c r="O181" s="87">
        <f t="shared" si="46"/>
        <v>0</v>
      </c>
      <c r="P181" s="60"/>
      <c r="Q181" s="87">
        <f t="shared" si="47"/>
        <v>4.3600000000000003</v>
      </c>
      <c r="R181" s="87">
        <f t="shared" si="48"/>
        <v>4.3600000000000003</v>
      </c>
      <c r="S181" s="87">
        <f t="shared" si="49"/>
        <v>1.85</v>
      </c>
      <c r="T181" s="70"/>
      <c r="U181" s="22">
        <f t="shared" si="50"/>
        <v>30</v>
      </c>
      <c r="V181" s="71">
        <f t="shared" si="51"/>
        <v>42461</v>
      </c>
      <c r="W181" s="22">
        <f t="shared" ca="1" si="52"/>
        <v>5397</v>
      </c>
      <c r="X181" s="68">
        <f>VLOOKUP($A181,[0]!Table,MATCH(X$4,[0]!Curves,0))</f>
        <v>6.4638209795001803E-2</v>
      </c>
      <c r="Y181" s="72">
        <f t="shared" ca="1" si="53"/>
        <v>0.3906292139969656</v>
      </c>
      <c r="Z181" s="22">
        <f t="shared" si="54"/>
        <v>0</v>
      </c>
      <c r="AA181" s="22">
        <f t="shared" si="55"/>
        <v>0</v>
      </c>
      <c r="AC181" s="62">
        <f t="shared" ca="1" si="56"/>
        <v>0</v>
      </c>
      <c r="AD181" s="73"/>
      <c r="AE181" s="74"/>
    </row>
    <row r="182" spans="1:31" ht="12" customHeight="1">
      <c r="A182" s="65">
        <f t="shared" si="57"/>
        <v>42491</v>
      </c>
      <c r="B182" s="66">
        <f>'Inputs-Summary'!$B$7</f>
        <v>3017157.2166295233</v>
      </c>
      <c r="C182" s="75"/>
      <c r="D182" s="67">
        <f t="shared" si="39"/>
        <v>3017157.2166295233</v>
      </c>
      <c r="E182" s="56">
        <f t="shared" si="40"/>
        <v>0</v>
      </c>
      <c r="F182" s="56">
        <f t="shared" ca="1" si="41"/>
        <v>0</v>
      </c>
      <c r="G182" s="68">
        <f>VLOOKUP($A182,[0]!Table,MATCH(G$4,[0]!Curves,0))</f>
        <v>4.3499999999999996</v>
      </c>
      <c r="H182" s="69">
        <f t="shared" si="42"/>
        <v>4.3499999999999996</v>
      </c>
      <c r="I182" s="68">
        <f>'Inputs-Summary'!$B$16</f>
        <v>1.85</v>
      </c>
      <c r="J182" s="68">
        <f>VLOOKUP($A182,[0]!Table,MATCH(J$4,[0]!Curves,0))</f>
        <v>0</v>
      </c>
      <c r="K182" s="69">
        <f t="shared" si="43"/>
        <v>0</v>
      </c>
      <c r="L182" s="87">
        <f t="shared" si="44"/>
        <v>0</v>
      </c>
      <c r="M182" s="68">
        <f>VLOOKUP($A182,[0]!Table,MATCH(M$4,[0]!Curves,0))</f>
        <v>0</v>
      </c>
      <c r="N182" s="69">
        <f t="shared" si="45"/>
        <v>0</v>
      </c>
      <c r="O182" s="87">
        <f t="shared" si="46"/>
        <v>0</v>
      </c>
      <c r="P182" s="60"/>
      <c r="Q182" s="87">
        <f t="shared" si="47"/>
        <v>4.3499999999999996</v>
      </c>
      <c r="R182" s="87">
        <f t="shared" si="48"/>
        <v>4.3499999999999996</v>
      </c>
      <c r="S182" s="87">
        <f t="shared" si="49"/>
        <v>1.85</v>
      </c>
      <c r="T182" s="70"/>
      <c r="U182" s="22">
        <f t="shared" si="50"/>
        <v>31</v>
      </c>
      <c r="V182" s="71">
        <f t="shared" si="51"/>
        <v>42491</v>
      </c>
      <c r="W182" s="22">
        <f t="shared" ca="1" si="52"/>
        <v>5427</v>
      </c>
      <c r="X182" s="68">
        <f>VLOOKUP($A182,[0]!Table,MATCH(X$4,[0]!Curves,0))</f>
        <v>6.4678012562414497E-2</v>
      </c>
      <c r="Y182" s="72">
        <f t="shared" ca="1" si="53"/>
        <v>0.38837090410607167</v>
      </c>
      <c r="Z182" s="22">
        <f t="shared" si="54"/>
        <v>0</v>
      </c>
      <c r="AA182" s="22">
        <f t="shared" si="55"/>
        <v>0</v>
      </c>
      <c r="AC182" s="62">
        <f t="shared" ca="1" si="56"/>
        <v>0</v>
      </c>
      <c r="AD182" s="73"/>
      <c r="AE182" s="74"/>
    </row>
    <row r="183" spans="1:31" ht="12" customHeight="1">
      <c r="A183" s="65">
        <f t="shared" si="57"/>
        <v>42522</v>
      </c>
      <c r="B183" s="66">
        <f>'Inputs-Summary'!$B$7</f>
        <v>3017157.2166295233</v>
      </c>
      <c r="C183" s="75"/>
      <c r="D183" s="67">
        <f t="shared" si="39"/>
        <v>3017157.2166295233</v>
      </c>
      <c r="E183" s="56">
        <f t="shared" si="40"/>
        <v>0</v>
      </c>
      <c r="F183" s="56">
        <f t="shared" ca="1" si="41"/>
        <v>0</v>
      </c>
      <c r="G183" s="68">
        <f>VLOOKUP($A183,[0]!Table,MATCH(G$4,[0]!Curves,0))</f>
        <v>4.3860000000000001</v>
      </c>
      <c r="H183" s="69">
        <f t="shared" si="42"/>
        <v>4.3860000000000001</v>
      </c>
      <c r="I183" s="68">
        <f>'Inputs-Summary'!$B$16</f>
        <v>1.85</v>
      </c>
      <c r="J183" s="68">
        <f>VLOOKUP($A183,[0]!Table,MATCH(J$4,[0]!Curves,0))</f>
        <v>0</v>
      </c>
      <c r="K183" s="69">
        <f t="shared" si="43"/>
        <v>0</v>
      </c>
      <c r="L183" s="87">
        <f t="shared" si="44"/>
        <v>0</v>
      </c>
      <c r="M183" s="68">
        <f>VLOOKUP($A183,[0]!Table,MATCH(M$4,[0]!Curves,0))</f>
        <v>0</v>
      </c>
      <c r="N183" s="69">
        <f t="shared" si="45"/>
        <v>0</v>
      </c>
      <c r="O183" s="87">
        <f t="shared" si="46"/>
        <v>0</v>
      </c>
      <c r="P183" s="60"/>
      <c r="Q183" s="87">
        <f t="shared" si="47"/>
        <v>4.3860000000000001</v>
      </c>
      <c r="R183" s="87">
        <f t="shared" si="48"/>
        <v>4.3860000000000001</v>
      </c>
      <c r="S183" s="87">
        <f t="shared" si="49"/>
        <v>1.85</v>
      </c>
      <c r="T183" s="70"/>
      <c r="U183" s="22">
        <f t="shared" si="50"/>
        <v>30</v>
      </c>
      <c r="V183" s="71">
        <f t="shared" si="51"/>
        <v>42522</v>
      </c>
      <c r="W183" s="22">
        <f t="shared" ca="1" si="52"/>
        <v>5458</v>
      </c>
      <c r="X183" s="68">
        <f>VLOOKUP($A183,[0]!Table,MATCH(X$4,[0]!Curves,0))</f>
        <v>6.4719142089292997E-2</v>
      </c>
      <c r="Y183" s="72">
        <f t="shared" ca="1" si="53"/>
        <v>0.38604846791552661</v>
      </c>
      <c r="Z183" s="22">
        <f t="shared" si="54"/>
        <v>0</v>
      </c>
      <c r="AA183" s="22">
        <f t="shared" si="55"/>
        <v>0</v>
      </c>
      <c r="AC183" s="62">
        <f t="shared" ca="1" si="56"/>
        <v>0</v>
      </c>
      <c r="AD183" s="73"/>
      <c r="AE183" s="74"/>
    </row>
    <row r="184" spans="1:31" ht="12" customHeight="1">
      <c r="A184" s="65">
        <f t="shared" si="57"/>
        <v>42552</v>
      </c>
      <c r="B184" s="66">
        <f>'Inputs-Summary'!$B$7</f>
        <v>3017157.2166295233</v>
      </c>
      <c r="C184" s="75"/>
      <c r="D184" s="67">
        <f t="shared" si="39"/>
        <v>3017157.2166295233</v>
      </c>
      <c r="E184" s="56">
        <f t="shared" si="40"/>
        <v>0</v>
      </c>
      <c r="F184" s="56">
        <f t="shared" ca="1" si="41"/>
        <v>0</v>
      </c>
      <c r="G184" s="68">
        <f>VLOOKUP($A184,[0]!Table,MATCH(G$4,[0]!Curves,0))</f>
        <v>4.431</v>
      </c>
      <c r="H184" s="69">
        <f t="shared" si="42"/>
        <v>4.431</v>
      </c>
      <c r="I184" s="68">
        <f>'Inputs-Summary'!$B$16</f>
        <v>1.85</v>
      </c>
      <c r="J184" s="68">
        <f>VLOOKUP($A184,[0]!Table,MATCH(J$4,[0]!Curves,0))</f>
        <v>0</v>
      </c>
      <c r="K184" s="69">
        <f t="shared" si="43"/>
        <v>0</v>
      </c>
      <c r="L184" s="87">
        <f t="shared" si="44"/>
        <v>0</v>
      </c>
      <c r="M184" s="68">
        <f>VLOOKUP($A184,[0]!Table,MATCH(M$4,[0]!Curves,0))</f>
        <v>0</v>
      </c>
      <c r="N184" s="69">
        <f t="shared" si="45"/>
        <v>0</v>
      </c>
      <c r="O184" s="87">
        <f t="shared" si="46"/>
        <v>0</v>
      </c>
      <c r="P184" s="60"/>
      <c r="Q184" s="87">
        <f t="shared" si="47"/>
        <v>4.431</v>
      </c>
      <c r="R184" s="87">
        <f t="shared" si="48"/>
        <v>4.431</v>
      </c>
      <c r="S184" s="87">
        <f t="shared" si="49"/>
        <v>1.85</v>
      </c>
      <c r="T184" s="70"/>
      <c r="U184" s="22">
        <f t="shared" si="50"/>
        <v>31</v>
      </c>
      <c r="V184" s="71">
        <f t="shared" si="51"/>
        <v>42552</v>
      </c>
      <c r="W184" s="22">
        <f t="shared" ca="1" si="52"/>
        <v>5488</v>
      </c>
      <c r="X184" s="68">
        <f>VLOOKUP($A184,[0]!Table,MATCH(X$4,[0]!Curves,0))</f>
        <v>6.4758944857773698E-2</v>
      </c>
      <c r="Y184" s="72">
        <f t="shared" ca="1" si="53"/>
        <v>0.38381170607380394</v>
      </c>
      <c r="Z184" s="22">
        <f t="shared" si="54"/>
        <v>0</v>
      </c>
      <c r="AA184" s="22">
        <f t="shared" si="55"/>
        <v>0</v>
      </c>
      <c r="AC184" s="62">
        <f t="shared" ca="1" si="56"/>
        <v>0</v>
      </c>
      <c r="AD184" s="73"/>
      <c r="AE184" s="74"/>
    </row>
    <row r="185" spans="1:31" ht="12" customHeight="1">
      <c r="A185" s="65">
        <f t="shared" si="57"/>
        <v>42583</v>
      </c>
      <c r="B185" s="66">
        <f>'Inputs-Summary'!$B$7</f>
        <v>3017157.2166295233</v>
      </c>
      <c r="C185" s="75"/>
      <c r="D185" s="67">
        <f t="shared" si="39"/>
        <v>3017157.2166295233</v>
      </c>
      <c r="E185" s="56">
        <f t="shared" si="40"/>
        <v>0</v>
      </c>
      <c r="F185" s="56">
        <f t="shared" ca="1" si="41"/>
        <v>0</v>
      </c>
      <c r="G185" s="68">
        <f>VLOOKUP($A185,[0]!Table,MATCH(G$4,[0]!Curves,0))</f>
        <v>4.4790000000000001</v>
      </c>
      <c r="H185" s="69">
        <f t="shared" si="42"/>
        <v>4.4790000000000001</v>
      </c>
      <c r="I185" s="68">
        <f>'Inputs-Summary'!$B$16</f>
        <v>1.85</v>
      </c>
      <c r="J185" s="68">
        <f>VLOOKUP($A185,[0]!Table,MATCH(J$4,[0]!Curves,0))</f>
        <v>0</v>
      </c>
      <c r="K185" s="69">
        <f t="shared" si="43"/>
        <v>0</v>
      </c>
      <c r="L185" s="87">
        <f t="shared" si="44"/>
        <v>0</v>
      </c>
      <c r="M185" s="68">
        <f>VLOOKUP($A185,[0]!Table,MATCH(M$4,[0]!Curves,0))</f>
        <v>0</v>
      </c>
      <c r="N185" s="69">
        <f t="shared" si="45"/>
        <v>0</v>
      </c>
      <c r="O185" s="87">
        <f t="shared" si="46"/>
        <v>0</v>
      </c>
      <c r="P185" s="60"/>
      <c r="Q185" s="87">
        <f t="shared" si="47"/>
        <v>4.4790000000000001</v>
      </c>
      <c r="R185" s="87">
        <f t="shared" si="48"/>
        <v>4.4790000000000001</v>
      </c>
      <c r="S185" s="87">
        <f t="shared" si="49"/>
        <v>1.85</v>
      </c>
      <c r="T185" s="70"/>
      <c r="U185" s="22">
        <f t="shared" si="50"/>
        <v>31</v>
      </c>
      <c r="V185" s="71">
        <f t="shared" si="51"/>
        <v>42583</v>
      </c>
      <c r="W185" s="22">
        <f t="shared" ca="1" si="52"/>
        <v>5519</v>
      </c>
      <c r="X185" s="68">
        <f>VLOOKUP($A185,[0]!Table,MATCH(X$4,[0]!Curves,0))</f>
        <v>6.4800074385755302E-2</v>
      </c>
      <c r="Y185" s="72">
        <f t="shared" ca="1" si="53"/>
        <v>0.38151146565234934</v>
      </c>
      <c r="Z185" s="22">
        <f t="shared" si="54"/>
        <v>0</v>
      </c>
      <c r="AA185" s="22">
        <f t="shared" si="55"/>
        <v>0</v>
      </c>
      <c r="AC185" s="62">
        <f t="shared" ca="1" si="56"/>
        <v>0</v>
      </c>
      <c r="AD185" s="73"/>
      <c r="AE185" s="74"/>
    </row>
    <row r="186" spans="1:31" ht="12" customHeight="1">
      <c r="A186" s="65">
        <f t="shared" si="57"/>
        <v>42614</v>
      </c>
      <c r="B186" s="66">
        <f>'Inputs-Summary'!$B$7</f>
        <v>3017157.2166295233</v>
      </c>
      <c r="C186" s="75"/>
      <c r="D186" s="67">
        <f t="shared" si="39"/>
        <v>3017157.2166295233</v>
      </c>
      <c r="E186" s="56">
        <f t="shared" si="40"/>
        <v>0</v>
      </c>
      <c r="F186" s="56">
        <f t="shared" ca="1" si="41"/>
        <v>0</v>
      </c>
      <c r="G186" s="68">
        <f>VLOOKUP($A186,[0]!Table,MATCH(G$4,[0]!Curves,0))</f>
        <v>4.4930000000000003</v>
      </c>
      <c r="H186" s="69">
        <f t="shared" si="42"/>
        <v>4.4930000000000003</v>
      </c>
      <c r="I186" s="68">
        <f>'Inputs-Summary'!$B$16</f>
        <v>1.85</v>
      </c>
      <c r="J186" s="68">
        <f>VLOOKUP($A186,[0]!Table,MATCH(J$4,[0]!Curves,0))</f>
        <v>0</v>
      </c>
      <c r="K186" s="69">
        <f t="shared" si="43"/>
        <v>0</v>
      </c>
      <c r="L186" s="87">
        <f t="shared" si="44"/>
        <v>0</v>
      </c>
      <c r="M186" s="68">
        <f>VLOOKUP($A186,[0]!Table,MATCH(M$4,[0]!Curves,0))</f>
        <v>0</v>
      </c>
      <c r="N186" s="69">
        <f t="shared" si="45"/>
        <v>0</v>
      </c>
      <c r="O186" s="87">
        <f t="shared" si="46"/>
        <v>0</v>
      </c>
      <c r="P186" s="60"/>
      <c r="Q186" s="87">
        <f t="shared" si="47"/>
        <v>4.4930000000000003</v>
      </c>
      <c r="R186" s="87">
        <f t="shared" si="48"/>
        <v>4.4930000000000003</v>
      </c>
      <c r="S186" s="87">
        <f t="shared" si="49"/>
        <v>1.85</v>
      </c>
      <c r="T186" s="70"/>
      <c r="U186" s="22">
        <f t="shared" si="50"/>
        <v>30</v>
      </c>
      <c r="V186" s="71">
        <f t="shared" si="51"/>
        <v>42614</v>
      </c>
      <c r="W186" s="22">
        <f t="shared" ca="1" si="52"/>
        <v>5550</v>
      </c>
      <c r="X186" s="68">
        <f>VLOOKUP($A186,[0]!Table,MATCH(X$4,[0]!Curves,0))</f>
        <v>6.4841203914298304E-2</v>
      </c>
      <c r="Y186" s="72">
        <f t="shared" ca="1" si="53"/>
        <v>0.37922245095675727</v>
      </c>
      <c r="Z186" s="22">
        <f t="shared" si="54"/>
        <v>0</v>
      </c>
      <c r="AA186" s="22">
        <f t="shared" si="55"/>
        <v>0</v>
      </c>
      <c r="AC186" s="62">
        <f t="shared" ca="1" si="56"/>
        <v>0</v>
      </c>
      <c r="AD186" s="73"/>
      <c r="AE186" s="74"/>
    </row>
    <row r="187" spans="1:31" ht="12" customHeight="1">
      <c r="A187" s="65">
        <f t="shared" si="57"/>
        <v>42644</v>
      </c>
      <c r="B187" s="66">
        <f>'Inputs-Summary'!$B$7</f>
        <v>3017157.2166295233</v>
      </c>
      <c r="C187" s="75"/>
      <c r="D187" s="67">
        <f t="shared" si="39"/>
        <v>3017157.2166295233</v>
      </c>
      <c r="E187" s="56">
        <f t="shared" si="40"/>
        <v>0</v>
      </c>
      <c r="F187" s="56">
        <f t="shared" ca="1" si="41"/>
        <v>0</v>
      </c>
      <c r="G187" s="68">
        <f>VLOOKUP($A187,[0]!Table,MATCH(G$4,[0]!Curves,0))</f>
        <v>4.5209999999999999</v>
      </c>
      <c r="H187" s="69">
        <f t="shared" si="42"/>
        <v>4.5209999999999999</v>
      </c>
      <c r="I187" s="68">
        <f>'Inputs-Summary'!$B$16</f>
        <v>1.85</v>
      </c>
      <c r="J187" s="68">
        <f>VLOOKUP($A187,[0]!Table,MATCH(J$4,[0]!Curves,0))</f>
        <v>0</v>
      </c>
      <c r="K187" s="69">
        <f t="shared" si="43"/>
        <v>0</v>
      </c>
      <c r="L187" s="87">
        <f t="shared" si="44"/>
        <v>0</v>
      </c>
      <c r="M187" s="68">
        <f>VLOOKUP($A187,[0]!Table,MATCH(M$4,[0]!Curves,0))</f>
        <v>0</v>
      </c>
      <c r="N187" s="69">
        <f t="shared" si="45"/>
        <v>0</v>
      </c>
      <c r="O187" s="87">
        <f t="shared" si="46"/>
        <v>0</v>
      </c>
      <c r="P187" s="60"/>
      <c r="Q187" s="87">
        <f t="shared" si="47"/>
        <v>4.5209999999999999</v>
      </c>
      <c r="R187" s="87">
        <f t="shared" si="48"/>
        <v>4.5209999999999999</v>
      </c>
      <c r="S187" s="87">
        <f t="shared" si="49"/>
        <v>1.85</v>
      </c>
      <c r="T187" s="70"/>
      <c r="U187" s="22">
        <f t="shared" si="50"/>
        <v>31</v>
      </c>
      <c r="V187" s="71">
        <f t="shared" si="51"/>
        <v>42644</v>
      </c>
      <c r="W187" s="22">
        <f t="shared" ca="1" si="52"/>
        <v>5580</v>
      </c>
      <c r="X187" s="68">
        <f>VLOOKUP($A187,[0]!Table,MATCH(X$4,[0]!Curves,0))</f>
        <v>6.4881006684389203E-2</v>
      </c>
      <c r="Y187" s="72">
        <f t="shared" ca="1" si="53"/>
        <v>0.37701792948443136</v>
      </c>
      <c r="Z187" s="22">
        <f t="shared" si="54"/>
        <v>0</v>
      </c>
      <c r="AA187" s="22">
        <f t="shared" si="55"/>
        <v>0</v>
      </c>
      <c r="AC187" s="62">
        <f t="shared" ca="1" si="56"/>
        <v>0</v>
      </c>
      <c r="AD187" s="73"/>
      <c r="AE187" s="74"/>
    </row>
    <row r="188" spans="1:31" ht="12" customHeight="1">
      <c r="A188" s="65">
        <f t="shared" si="57"/>
        <v>42675</v>
      </c>
      <c r="B188" s="66">
        <f>'Inputs-Summary'!$B$7</f>
        <v>3017157.2166295233</v>
      </c>
      <c r="C188" s="75"/>
      <c r="D188" s="67">
        <f t="shared" si="39"/>
        <v>3017157.2166295233</v>
      </c>
      <c r="E188" s="56">
        <f t="shared" si="40"/>
        <v>0</v>
      </c>
      <c r="F188" s="56">
        <f t="shared" ca="1" si="41"/>
        <v>0</v>
      </c>
      <c r="G188" s="68">
        <f>VLOOKUP($A188,[0]!Table,MATCH(G$4,[0]!Curves,0))</f>
        <v>4.6560000000000006</v>
      </c>
      <c r="H188" s="69">
        <f t="shared" si="42"/>
        <v>4.6560000000000006</v>
      </c>
      <c r="I188" s="68">
        <f>'Inputs-Summary'!$B$16</f>
        <v>1.85</v>
      </c>
      <c r="J188" s="68">
        <f>VLOOKUP($A188,[0]!Table,MATCH(J$4,[0]!Curves,0))</f>
        <v>0</v>
      </c>
      <c r="K188" s="69">
        <f t="shared" si="43"/>
        <v>0</v>
      </c>
      <c r="L188" s="87">
        <f t="shared" si="44"/>
        <v>0</v>
      </c>
      <c r="M188" s="68">
        <f>VLOOKUP($A188,[0]!Table,MATCH(M$4,[0]!Curves,0))</f>
        <v>0</v>
      </c>
      <c r="N188" s="69">
        <f t="shared" si="45"/>
        <v>0</v>
      </c>
      <c r="O188" s="87">
        <f t="shared" si="46"/>
        <v>0</v>
      </c>
      <c r="P188" s="60"/>
      <c r="Q188" s="87">
        <f t="shared" si="47"/>
        <v>4.6560000000000006</v>
      </c>
      <c r="R188" s="87">
        <f t="shared" si="48"/>
        <v>4.6560000000000006</v>
      </c>
      <c r="S188" s="87">
        <f t="shared" si="49"/>
        <v>1.85</v>
      </c>
      <c r="T188" s="70"/>
      <c r="U188" s="22">
        <f t="shared" si="50"/>
        <v>30</v>
      </c>
      <c r="V188" s="71">
        <f t="shared" si="51"/>
        <v>42675</v>
      </c>
      <c r="W188" s="22">
        <f t="shared" ca="1" si="52"/>
        <v>5611</v>
      </c>
      <c r="X188" s="68">
        <f>VLOOKUP($A188,[0]!Table,MATCH(X$4,[0]!Curves,0))</f>
        <v>6.4922136214035295E-2</v>
      </c>
      <c r="Y188" s="72">
        <f t="shared" ca="1" si="53"/>
        <v>0.37475089763752051</v>
      </c>
      <c r="Z188" s="22">
        <f t="shared" si="54"/>
        <v>0</v>
      </c>
      <c r="AA188" s="22">
        <f t="shared" si="55"/>
        <v>0</v>
      </c>
      <c r="AC188" s="62">
        <f t="shared" ca="1" si="56"/>
        <v>0</v>
      </c>
      <c r="AD188" s="73"/>
      <c r="AE188" s="74"/>
    </row>
    <row r="189" spans="1:31" ht="12" customHeight="1">
      <c r="A189" s="65">
        <f t="shared" si="57"/>
        <v>42705</v>
      </c>
      <c r="B189" s="66">
        <f>'Inputs-Summary'!$B$7</f>
        <v>3017157.2166295233</v>
      </c>
      <c r="C189" s="75"/>
      <c r="D189" s="67">
        <f t="shared" si="39"/>
        <v>3017157.2166295233</v>
      </c>
      <c r="E189" s="56">
        <f t="shared" si="40"/>
        <v>0</v>
      </c>
      <c r="F189" s="56">
        <f t="shared" ca="1" si="41"/>
        <v>0</v>
      </c>
      <c r="G189" s="68">
        <f>VLOOKUP($A189,[0]!Table,MATCH(G$4,[0]!Curves,0))</f>
        <v>4.7910000000000004</v>
      </c>
      <c r="H189" s="69">
        <f t="shared" si="42"/>
        <v>4.7910000000000004</v>
      </c>
      <c r="I189" s="68">
        <f>'Inputs-Summary'!$B$16</f>
        <v>1.85</v>
      </c>
      <c r="J189" s="68">
        <f>VLOOKUP($A189,[0]!Table,MATCH(J$4,[0]!Curves,0))</f>
        <v>0</v>
      </c>
      <c r="K189" s="69">
        <f t="shared" si="43"/>
        <v>0</v>
      </c>
      <c r="L189" s="87">
        <f t="shared" si="44"/>
        <v>0</v>
      </c>
      <c r="M189" s="68">
        <f>VLOOKUP($A189,[0]!Table,MATCH(M$4,[0]!Curves,0))</f>
        <v>0</v>
      </c>
      <c r="N189" s="69">
        <f t="shared" si="45"/>
        <v>0</v>
      </c>
      <c r="O189" s="87">
        <f t="shared" si="46"/>
        <v>0</v>
      </c>
      <c r="P189" s="60"/>
      <c r="Q189" s="87">
        <f t="shared" si="47"/>
        <v>4.7910000000000004</v>
      </c>
      <c r="R189" s="87">
        <f t="shared" si="48"/>
        <v>4.7910000000000004</v>
      </c>
      <c r="S189" s="87">
        <f t="shared" si="49"/>
        <v>1.85</v>
      </c>
      <c r="T189" s="70"/>
      <c r="U189" s="22">
        <f t="shared" si="50"/>
        <v>31</v>
      </c>
      <c r="V189" s="71">
        <f t="shared" si="51"/>
        <v>42705</v>
      </c>
      <c r="W189" s="22">
        <f t="shared" ca="1" si="52"/>
        <v>5641</v>
      </c>
      <c r="X189" s="68">
        <f>VLOOKUP($A189,[0]!Table,MATCH(X$4,[0]!Curves,0))</f>
        <v>6.4961938985194298E-2</v>
      </c>
      <c r="Y189" s="72">
        <f t="shared" ca="1" si="53"/>
        <v>0.37256758154731412</v>
      </c>
      <c r="Z189" s="22">
        <f t="shared" si="54"/>
        <v>0</v>
      </c>
      <c r="AA189" s="22">
        <f t="shared" si="55"/>
        <v>0</v>
      </c>
      <c r="AC189" s="62">
        <f t="shared" ca="1" si="56"/>
        <v>0</v>
      </c>
      <c r="AD189" s="73"/>
      <c r="AE189" s="74"/>
    </row>
    <row r="190" spans="1:31" ht="12" customHeight="1">
      <c r="A190" s="65">
        <f t="shared" si="57"/>
        <v>42736</v>
      </c>
      <c r="B190" s="66">
        <f>'Inputs-Summary'!$B$7</f>
        <v>3017157.2166295233</v>
      </c>
      <c r="C190" s="75"/>
      <c r="D190" s="67">
        <f t="shared" si="39"/>
        <v>3017157.2166295233</v>
      </c>
      <c r="E190" s="56">
        <f t="shared" si="40"/>
        <v>0</v>
      </c>
      <c r="F190" s="56">
        <f t="shared" ca="1" si="41"/>
        <v>0</v>
      </c>
      <c r="G190" s="68">
        <f>VLOOKUP($A190,[0]!Table,MATCH(G$4,[0]!Curves,0))</f>
        <v>4.9060000000000006</v>
      </c>
      <c r="H190" s="69">
        <f t="shared" si="42"/>
        <v>4.9060000000000006</v>
      </c>
      <c r="I190" s="68">
        <f>'Inputs-Summary'!$B$16</f>
        <v>1.85</v>
      </c>
      <c r="J190" s="68">
        <f>VLOOKUP($A190,[0]!Table,MATCH(J$4,[0]!Curves,0))</f>
        <v>0</v>
      </c>
      <c r="K190" s="69">
        <f t="shared" si="43"/>
        <v>0</v>
      </c>
      <c r="L190" s="87">
        <f t="shared" si="44"/>
        <v>0</v>
      </c>
      <c r="M190" s="68">
        <f>VLOOKUP($A190,[0]!Table,MATCH(M$4,[0]!Curves,0))</f>
        <v>0</v>
      </c>
      <c r="N190" s="69">
        <f t="shared" si="45"/>
        <v>0</v>
      </c>
      <c r="O190" s="87">
        <f t="shared" si="46"/>
        <v>0</v>
      </c>
      <c r="P190" s="60"/>
      <c r="Q190" s="87">
        <f t="shared" si="47"/>
        <v>4.9060000000000006</v>
      </c>
      <c r="R190" s="87">
        <f t="shared" si="48"/>
        <v>4.9060000000000006</v>
      </c>
      <c r="S190" s="87">
        <f t="shared" si="49"/>
        <v>1.85</v>
      </c>
      <c r="T190" s="70"/>
      <c r="U190" s="22">
        <f t="shared" si="50"/>
        <v>31</v>
      </c>
      <c r="V190" s="71">
        <f t="shared" si="51"/>
        <v>42736</v>
      </c>
      <c r="W190" s="22">
        <f t="shared" ca="1" si="52"/>
        <v>5672</v>
      </c>
      <c r="X190" s="68">
        <f>VLOOKUP($A190,[0]!Table,MATCH(X$4,[0]!Curves,0))</f>
        <v>6.5003068515944007E-2</v>
      </c>
      <c r="Y190" s="72">
        <f t="shared" ca="1" si="53"/>
        <v>0.37032239129498934</v>
      </c>
      <c r="Z190" s="22">
        <f t="shared" si="54"/>
        <v>0</v>
      </c>
      <c r="AA190" s="22">
        <f t="shared" si="55"/>
        <v>0</v>
      </c>
      <c r="AC190" s="62">
        <f t="shared" ca="1" si="56"/>
        <v>0</v>
      </c>
      <c r="AD190" s="73"/>
      <c r="AE190" s="74"/>
    </row>
    <row r="191" spans="1:31" ht="12" customHeight="1">
      <c r="A191" s="65">
        <f t="shared" si="57"/>
        <v>42767</v>
      </c>
      <c r="B191" s="66">
        <f>'Inputs-Summary'!$B$7</f>
        <v>3017157.2166295233</v>
      </c>
      <c r="C191" s="75"/>
      <c r="D191" s="67">
        <f t="shared" si="39"/>
        <v>3017157.2166295233</v>
      </c>
      <c r="E191" s="56">
        <f t="shared" si="40"/>
        <v>0</v>
      </c>
      <c r="F191" s="56">
        <f t="shared" ca="1" si="41"/>
        <v>0</v>
      </c>
      <c r="G191" s="68">
        <f>VLOOKUP($A191,[0]!Table,MATCH(G$4,[0]!Curves,0))</f>
        <v>4.7880000000000003</v>
      </c>
      <c r="H191" s="69">
        <f t="shared" si="42"/>
        <v>4.7880000000000003</v>
      </c>
      <c r="I191" s="68">
        <f>'Inputs-Summary'!$B$16</f>
        <v>1.85</v>
      </c>
      <c r="J191" s="68">
        <f>VLOOKUP($A191,[0]!Table,MATCH(J$4,[0]!Curves,0))</f>
        <v>0</v>
      </c>
      <c r="K191" s="69">
        <f t="shared" si="43"/>
        <v>0</v>
      </c>
      <c r="L191" s="87">
        <f t="shared" si="44"/>
        <v>0</v>
      </c>
      <c r="M191" s="68">
        <f>VLOOKUP($A191,[0]!Table,MATCH(M$4,[0]!Curves,0))</f>
        <v>0</v>
      </c>
      <c r="N191" s="69">
        <f t="shared" si="45"/>
        <v>0</v>
      </c>
      <c r="O191" s="87">
        <f t="shared" si="46"/>
        <v>0</v>
      </c>
      <c r="P191" s="60"/>
      <c r="Q191" s="87">
        <f t="shared" si="47"/>
        <v>4.7880000000000003</v>
      </c>
      <c r="R191" s="87">
        <f t="shared" si="48"/>
        <v>4.7880000000000003</v>
      </c>
      <c r="S191" s="87">
        <f t="shared" si="49"/>
        <v>1.85</v>
      </c>
      <c r="T191" s="70"/>
      <c r="U191" s="22">
        <f t="shared" si="50"/>
        <v>28</v>
      </c>
      <c r="V191" s="71">
        <f t="shared" si="51"/>
        <v>42767</v>
      </c>
      <c r="W191" s="22">
        <f t="shared" ca="1" si="52"/>
        <v>5703</v>
      </c>
      <c r="X191" s="68">
        <f>VLOOKUP($A191,[0]!Table,MATCH(X$4,[0]!Curves,0))</f>
        <v>6.5044198047254004E-2</v>
      </c>
      <c r="Y191" s="72">
        <f t="shared" ca="1" si="53"/>
        <v>0.3680882467217319</v>
      </c>
      <c r="Z191" s="22">
        <f t="shared" si="54"/>
        <v>0</v>
      </c>
      <c r="AA191" s="22">
        <f t="shared" si="55"/>
        <v>0</v>
      </c>
      <c r="AC191" s="62">
        <f t="shared" ca="1" si="56"/>
        <v>0</v>
      </c>
      <c r="AD191" s="73"/>
      <c r="AE191" s="74"/>
    </row>
    <row r="192" spans="1:31" ht="12" customHeight="1">
      <c r="A192" s="65">
        <f t="shared" si="57"/>
        <v>42795</v>
      </c>
      <c r="B192" s="66">
        <f>'Inputs-Summary'!$B$7</f>
        <v>3017157.2166295233</v>
      </c>
      <c r="C192" s="75"/>
      <c r="D192" s="67">
        <f t="shared" si="39"/>
        <v>3017157.2166295233</v>
      </c>
      <c r="E192" s="56">
        <f t="shared" si="40"/>
        <v>0</v>
      </c>
      <c r="F192" s="56">
        <f t="shared" ca="1" si="41"/>
        <v>0</v>
      </c>
      <c r="G192" s="68">
        <f>VLOOKUP($A192,[0]!Table,MATCH(G$4,[0]!Curves,0))</f>
        <v>4.6550000000000002</v>
      </c>
      <c r="H192" s="69">
        <f t="shared" si="42"/>
        <v>4.6550000000000002</v>
      </c>
      <c r="I192" s="68">
        <f>'Inputs-Summary'!$B$16</f>
        <v>1.85</v>
      </c>
      <c r="J192" s="68">
        <f>VLOOKUP($A192,[0]!Table,MATCH(J$4,[0]!Curves,0))</f>
        <v>0</v>
      </c>
      <c r="K192" s="69">
        <f t="shared" si="43"/>
        <v>0</v>
      </c>
      <c r="L192" s="87">
        <f t="shared" si="44"/>
        <v>0</v>
      </c>
      <c r="M192" s="68">
        <f>VLOOKUP($A192,[0]!Table,MATCH(M$4,[0]!Curves,0))</f>
        <v>0</v>
      </c>
      <c r="N192" s="69">
        <f t="shared" si="45"/>
        <v>0</v>
      </c>
      <c r="O192" s="87">
        <f t="shared" si="46"/>
        <v>0</v>
      </c>
      <c r="P192" s="60"/>
      <c r="Q192" s="87">
        <f t="shared" si="47"/>
        <v>4.6550000000000002</v>
      </c>
      <c r="R192" s="87">
        <f t="shared" si="48"/>
        <v>4.6550000000000002</v>
      </c>
      <c r="S192" s="87">
        <f t="shared" si="49"/>
        <v>1.85</v>
      </c>
      <c r="T192" s="70"/>
      <c r="U192" s="22">
        <f t="shared" si="50"/>
        <v>31</v>
      </c>
      <c r="V192" s="71">
        <f t="shared" si="51"/>
        <v>42795</v>
      </c>
      <c r="W192" s="22">
        <f t="shared" ca="1" si="52"/>
        <v>5731</v>
      </c>
      <c r="X192" s="68">
        <f>VLOOKUP($A192,[0]!Table,MATCH(X$4,[0]!Curves,0))</f>
        <v>6.5081347301822606E-2</v>
      </c>
      <c r="Y192" s="72">
        <f t="shared" ca="1" si="53"/>
        <v>0.36607977332678138</v>
      </c>
      <c r="Z192" s="22">
        <f t="shared" si="54"/>
        <v>0</v>
      </c>
      <c r="AA192" s="22">
        <f t="shared" si="55"/>
        <v>0</v>
      </c>
      <c r="AC192" s="62">
        <f t="shared" ca="1" si="56"/>
        <v>0</v>
      </c>
      <c r="AD192" s="73"/>
      <c r="AE192" s="74"/>
    </row>
    <row r="193" spans="1:31" ht="12" customHeight="1">
      <c r="A193" s="65">
        <f t="shared" si="57"/>
        <v>42826</v>
      </c>
      <c r="B193" s="66">
        <f>'Inputs-Summary'!$B$7</f>
        <v>3017157.2166295233</v>
      </c>
      <c r="C193" s="75"/>
      <c r="D193" s="67">
        <f t="shared" si="39"/>
        <v>3017157.2166295233</v>
      </c>
      <c r="E193" s="56">
        <f t="shared" si="40"/>
        <v>0</v>
      </c>
      <c r="F193" s="56">
        <f t="shared" ca="1" si="41"/>
        <v>0</v>
      </c>
      <c r="G193" s="68">
        <f>VLOOKUP($A193,[0]!Table,MATCH(G$4,[0]!Curves,0))</f>
        <v>4.4400000000000004</v>
      </c>
      <c r="H193" s="69">
        <f t="shared" si="42"/>
        <v>4.4400000000000004</v>
      </c>
      <c r="I193" s="68">
        <f>'Inputs-Summary'!$B$16</f>
        <v>1.85</v>
      </c>
      <c r="J193" s="68">
        <f>VLOOKUP($A193,[0]!Table,MATCH(J$4,[0]!Curves,0))</f>
        <v>0</v>
      </c>
      <c r="K193" s="69">
        <f t="shared" si="43"/>
        <v>0</v>
      </c>
      <c r="L193" s="87">
        <f t="shared" si="44"/>
        <v>0</v>
      </c>
      <c r="M193" s="68">
        <f>VLOOKUP($A193,[0]!Table,MATCH(M$4,[0]!Curves,0))</f>
        <v>0</v>
      </c>
      <c r="N193" s="69">
        <f t="shared" si="45"/>
        <v>0</v>
      </c>
      <c r="O193" s="87">
        <f t="shared" si="46"/>
        <v>0</v>
      </c>
      <c r="P193" s="60"/>
      <c r="Q193" s="87">
        <f t="shared" si="47"/>
        <v>4.4400000000000004</v>
      </c>
      <c r="R193" s="87">
        <f t="shared" si="48"/>
        <v>4.4400000000000004</v>
      </c>
      <c r="S193" s="87">
        <f t="shared" si="49"/>
        <v>1.85</v>
      </c>
      <c r="T193" s="70"/>
      <c r="U193" s="22">
        <f t="shared" si="50"/>
        <v>30</v>
      </c>
      <c r="V193" s="71">
        <f t="shared" si="51"/>
        <v>42826</v>
      </c>
      <c r="W193" s="22">
        <f t="shared" ca="1" si="52"/>
        <v>5762</v>
      </c>
      <c r="X193" s="68">
        <f>VLOOKUP($A193,[0]!Table,MATCH(X$4,[0]!Curves,0))</f>
        <v>6.5122476834199805E-2</v>
      </c>
      <c r="Y193" s="72">
        <f t="shared" ca="1" si="53"/>
        <v>0.36386655034064941</v>
      </c>
      <c r="Z193" s="22">
        <f t="shared" si="54"/>
        <v>0</v>
      </c>
      <c r="AA193" s="22">
        <f t="shared" si="55"/>
        <v>0</v>
      </c>
      <c r="AC193" s="62">
        <f t="shared" ca="1" si="56"/>
        <v>0</v>
      </c>
      <c r="AD193" s="73"/>
      <c r="AE193" s="74"/>
    </row>
    <row r="194" spans="1:31" ht="12" customHeight="1">
      <c r="A194" s="65">
        <f t="shared" si="57"/>
        <v>42856</v>
      </c>
      <c r="B194" s="66">
        <f>'Inputs-Summary'!$B$7</f>
        <v>3017157.2166295233</v>
      </c>
      <c r="C194" s="75"/>
      <c r="D194" s="67">
        <f t="shared" si="39"/>
        <v>3017157.2166295233</v>
      </c>
      <c r="E194" s="56">
        <f t="shared" si="40"/>
        <v>0</v>
      </c>
      <c r="F194" s="56">
        <f t="shared" ca="1" si="41"/>
        <v>0</v>
      </c>
      <c r="G194" s="68">
        <f>VLOOKUP($A194,[0]!Table,MATCH(G$4,[0]!Curves,0))</f>
        <v>4.43</v>
      </c>
      <c r="H194" s="69">
        <f t="shared" si="42"/>
        <v>4.43</v>
      </c>
      <c r="I194" s="68">
        <f>'Inputs-Summary'!$B$16</f>
        <v>1.85</v>
      </c>
      <c r="J194" s="68">
        <f>VLOOKUP($A194,[0]!Table,MATCH(J$4,[0]!Curves,0))</f>
        <v>0</v>
      </c>
      <c r="K194" s="69">
        <f t="shared" si="43"/>
        <v>0</v>
      </c>
      <c r="L194" s="87">
        <f t="shared" si="44"/>
        <v>0</v>
      </c>
      <c r="M194" s="68">
        <f>VLOOKUP($A194,[0]!Table,MATCH(M$4,[0]!Curves,0))</f>
        <v>0</v>
      </c>
      <c r="N194" s="69">
        <f t="shared" si="45"/>
        <v>0</v>
      </c>
      <c r="O194" s="87">
        <f t="shared" si="46"/>
        <v>0</v>
      </c>
      <c r="P194" s="60"/>
      <c r="Q194" s="87">
        <f t="shared" si="47"/>
        <v>4.43</v>
      </c>
      <c r="R194" s="87">
        <f t="shared" si="48"/>
        <v>4.43</v>
      </c>
      <c r="S194" s="87">
        <f t="shared" si="49"/>
        <v>1.85</v>
      </c>
      <c r="T194" s="70"/>
      <c r="U194" s="22">
        <f t="shared" si="50"/>
        <v>31</v>
      </c>
      <c r="V194" s="71">
        <f t="shared" si="51"/>
        <v>42856</v>
      </c>
      <c r="W194" s="22">
        <f t="shared" ca="1" si="52"/>
        <v>5792</v>
      </c>
      <c r="X194" s="68">
        <f>VLOOKUP($A194,[0]!Table,MATCH(X$4,[0]!Curves,0))</f>
        <v>6.5162279608001597E-2</v>
      </c>
      <c r="Y194" s="72">
        <f t="shared" ca="1" si="53"/>
        <v>0.36173513808128666</v>
      </c>
      <c r="Z194" s="22">
        <f t="shared" si="54"/>
        <v>0</v>
      </c>
      <c r="AA194" s="22">
        <f t="shared" si="55"/>
        <v>0</v>
      </c>
      <c r="AC194" s="62">
        <f t="shared" ca="1" si="56"/>
        <v>0</v>
      </c>
      <c r="AD194" s="73"/>
      <c r="AE194" s="74"/>
    </row>
    <row r="195" spans="1:31" ht="12" customHeight="1">
      <c r="A195" s="65">
        <f t="shared" si="57"/>
        <v>42887</v>
      </c>
      <c r="B195" s="66">
        <f>'Inputs-Summary'!$B$7</f>
        <v>3017157.2166295233</v>
      </c>
      <c r="C195" s="75"/>
      <c r="D195" s="67">
        <f t="shared" si="39"/>
        <v>3017157.2166295233</v>
      </c>
      <c r="E195" s="56">
        <f t="shared" si="40"/>
        <v>0</v>
      </c>
      <c r="F195" s="56">
        <f t="shared" ca="1" si="41"/>
        <v>0</v>
      </c>
      <c r="G195" s="68">
        <f>VLOOKUP($A195,[0]!Table,MATCH(G$4,[0]!Curves,0))</f>
        <v>4.4660000000000002</v>
      </c>
      <c r="H195" s="69">
        <f t="shared" si="42"/>
        <v>4.4660000000000002</v>
      </c>
      <c r="I195" s="68">
        <f>'Inputs-Summary'!$B$16</f>
        <v>1.85</v>
      </c>
      <c r="J195" s="68">
        <f>VLOOKUP($A195,[0]!Table,MATCH(J$4,[0]!Curves,0))</f>
        <v>0</v>
      </c>
      <c r="K195" s="69">
        <f t="shared" si="43"/>
        <v>0</v>
      </c>
      <c r="L195" s="87">
        <f t="shared" si="44"/>
        <v>0</v>
      </c>
      <c r="M195" s="68">
        <f>VLOOKUP($A195,[0]!Table,MATCH(M$4,[0]!Curves,0))</f>
        <v>0</v>
      </c>
      <c r="N195" s="69">
        <f t="shared" si="45"/>
        <v>0</v>
      </c>
      <c r="O195" s="87">
        <f t="shared" si="46"/>
        <v>0</v>
      </c>
      <c r="P195" s="60"/>
      <c r="Q195" s="87">
        <f t="shared" si="47"/>
        <v>4.4660000000000002</v>
      </c>
      <c r="R195" s="87">
        <f t="shared" si="48"/>
        <v>4.4660000000000002</v>
      </c>
      <c r="S195" s="87">
        <f t="shared" si="49"/>
        <v>1.85</v>
      </c>
      <c r="T195" s="70"/>
      <c r="U195" s="22">
        <f t="shared" si="50"/>
        <v>30</v>
      </c>
      <c r="V195" s="71">
        <f t="shared" si="51"/>
        <v>42887</v>
      </c>
      <c r="W195" s="22">
        <f t="shared" ca="1" si="52"/>
        <v>5823</v>
      </c>
      <c r="X195" s="68">
        <f>VLOOKUP($A195,[0]!Table,MATCH(X$4,[0]!Curves,0))</f>
        <v>6.5203409141482399E-2</v>
      </c>
      <c r="Y195" s="72">
        <f t="shared" ca="1" si="53"/>
        <v>0.35954340686945074</v>
      </c>
      <c r="Z195" s="22">
        <f t="shared" si="54"/>
        <v>0</v>
      </c>
      <c r="AA195" s="22">
        <f t="shared" si="55"/>
        <v>0</v>
      </c>
      <c r="AC195" s="62">
        <f t="shared" ca="1" si="56"/>
        <v>0</v>
      </c>
      <c r="AD195" s="73"/>
      <c r="AE195" s="74"/>
    </row>
    <row r="196" spans="1:31" ht="12" customHeight="1">
      <c r="A196" s="65">
        <f t="shared" si="57"/>
        <v>42917</v>
      </c>
      <c r="B196" s="66">
        <f>'Inputs-Summary'!$B$7</f>
        <v>3017157.2166295233</v>
      </c>
      <c r="C196" s="75"/>
      <c r="D196" s="67">
        <f t="shared" si="39"/>
        <v>3017157.2166295233</v>
      </c>
      <c r="E196" s="56">
        <f t="shared" si="40"/>
        <v>0</v>
      </c>
      <c r="F196" s="56">
        <f t="shared" ca="1" si="41"/>
        <v>0</v>
      </c>
      <c r="G196" s="68">
        <f>VLOOKUP($A196,[0]!Table,MATCH(G$4,[0]!Curves,0))</f>
        <v>4.5110000000000001</v>
      </c>
      <c r="H196" s="69">
        <f t="shared" si="42"/>
        <v>4.5110000000000001</v>
      </c>
      <c r="I196" s="68">
        <f>'Inputs-Summary'!$B$16</f>
        <v>1.85</v>
      </c>
      <c r="J196" s="68">
        <f>VLOOKUP($A196,[0]!Table,MATCH(J$4,[0]!Curves,0))</f>
        <v>0</v>
      </c>
      <c r="K196" s="69">
        <f t="shared" si="43"/>
        <v>0</v>
      </c>
      <c r="L196" s="87">
        <f t="shared" si="44"/>
        <v>0</v>
      </c>
      <c r="M196" s="68">
        <f>VLOOKUP($A196,[0]!Table,MATCH(M$4,[0]!Curves,0))</f>
        <v>0</v>
      </c>
      <c r="N196" s="69">
        <f t="shared" si="45"/>
        <v>0</v>
      </c>
      <c r="O196" s="87">
        <f t="shared" si="46"/>
        <v>0</v>
      </c>
      <c r="P196" s="60"/>
      <c r="Q196" s="87">
        <f t="shared" si="47"/>
        <v>4.5110000000000001</v>
      </c>
      <c r="R196" s="87">
        <f t="shared" si="48"/>
        <v>4.5110000000000001</v>
      </c>
      <c r="S196" s="87">
        <f t="shared" si="49"/>
        <v>1.85</v>
      </c>
      <c r="T196" s="70"/>
      <c r="U196" s="22">
        <f t="shared" si="50"/>
        <v>31</v>
      </c>
      <c r="V196" s="71">
        <f t="shared" si="51"/>
        <v>42917</v>
      </c>
      <c r="W196" s="22">
        <f t="shared" ca="1" si="52"/>
        <v>5853</v>
      </c>
      <c r="X196" s="68">
        <f>VLOOKUP($A196,[0]!Table,MATCH(X$4,[0]!Curves,0))</f>
        <v>6.5243211916351698E-2</v>
      </c>
      <c r="Y196" s="72">
        <f t="shared" ca="1" si="53"/>
        <v>0.35743272470966825</v>
      </c>
      <c r="Z196" s="22">
        <f t="shared" si="54"/>
        <v>0</v>
      </c>
      <c r="AA196" s="22">
        <f t="shared" si="55"/>
        <v>0</v>
      </c>
      <c r="AC196" s="62">
        <f t="shared" ca="1" si="56"/>
        <v>0</v>
      </c>
      <c r="AD196" s="73"/>
      <c r="AE196" s="74"/>
    </row>
    <row r="197" spans="1:31" ht="12" customHeight="1">
      <c r="A197" s="65">
        <f t="shared" si="57"/>
        <v>42948</v>
      </c>
      <c r="B197" s="66">
        <f>'Inputs-Summary'!$B$7</f>
        <v>3017157.2166295233</v>
      </c>
      <c r="C197" s="75"/>
      <c r="D197" s="67">
        <f t="shared" si="39"/>
        <v>3017157.2166295233</v>
      </c>
      <c r="E197" s="56">
        <f t="shared" si="40"/>
        <v>0</v>
      </c>
      <c r="F197" s="56">
        <f t="shared" ca="1" si="41"/>
        <v>0</v>
      </c>
      <c r="G197" s="68">
        <f>VLOOKUP($A197,[0]!Table,MATCH(G$4,[0]!Curves,0))</f>
        <v>4.5590000000000002</v>
      </c>
      <c r="H197" s="69">
        <f t="shared" si="42"/>
        <v>4.5590000000000002</v>
      </c>
      <c r="I197" s="68">
        <f>'Inputs-Summary'!$B$16</f>
        <v>1.85</v>
      </c>
      <c r="J197" s="68">
        <f>VLOOKUP($A197,[0]!Table,MATCH(J$4,[0]!Curves,0))</f>
        <v>0</v>
      </c>
      <c r="K197" s="69">
        <f t="shared" si="43"/>
        <v>0</v>
      </c>
      <c r="L197" s="87">
        <f t="shared" si="44"/>
        <v>0</v>
      </c>
      <c r="M197" s="68">
        <f>VLOOKUP($A197,[0]!Table,MATCH(M$4,[0]!Curves,0))</f>
        <v>0</v>
      </c>
      <c r="N197" s="69">
        <f t="shared" si="45"/>
        <v>0</v>
      </c>
      <c r="O197" s="87">
        <f t="shared" si="46"/>
        <v>0</v>
      </c>
      <c r="P197" s="60"/>
      <c r="Q197" s="87">
        <f t="shared" si="47"/>
        <v>4.5590000000000002</v>
      </c>
      <c r="R197" s="87">
        <f t="shared" si="48"/>
        <v>4.5590000000000002</v>
      </c>
      <c r="S197" s="87">
        <f t="shared" si="49"/>
        <v>1.85</v>
      </c>
      <c r="T197" s="70"/>
      <c r="U197" s="22">
        <f t="shared" si="50"/>
        <v>31</v>
      </c>
      <c r="V197" s="71">
        <f t="shared" si="51"/>
        <v>42948</v>
      </c>
      <c r="W197" s="22">
        <f t="shared" ca="1" si="52"/>
        <v>5884</v>
      </c>
      <c r="X197" s="68">
        <f>VLOOKUP($A197,[0]!Table,MATCH(X$4,[0]!Curves,0))</f>
        <v>6.5284341450935202E-2</v>
      </c>
      <c r="Y197" s="72">
        <f t="shared" ca="1" si="53"/>
        <v>0.35526234392956435</v>
      </c>
      <c r="Z197" s="22">
        <f t="shared" si="54"/>
        <v>0</v>
      </c>
      <c r="AA197" s="22">
        <f t="shared" si="55"/>
        <v>0</v>
      </c>
      <c r="AC197" s="62">
        <f t="shared" ca="1" si="56"/>
        <v>0</v>
      </c>
      <c r="AD197" s="73"/>
      <c r="AE197" s="74"/>
    </row>
    <row r="198" spans="1:31" ht="12" customHeight="1">
      <c r="A198" s="65">
        <f t="shared" si="57"/>
        <v>42979</v>
      </c>
      <c r="B198" s="66">
        <f>'Inputs-Summary'!$B$7</f>
        <v>3017157.2166295233</v>
      </c>
      <c r="C198" s="75"/>
      <c r="D198" s="67">
        <f t="shared" si="39"/>
        <v>3017157.2166295233</v>
      </c>
      <c r="E198" s="56">
        <f t="shared" si="40"/>
        <v>0</v>
      </c>
      <c r="F198" s="56">
        <f t="shared" ca="1" si="41"/>
        <v>0</v>
      </c>
      <c r="G198" s="68">
        <f>VLOOKUP($A198,[0]!Table,MATCH(G$4,[0]!Curves,0))</f>
        <v>4.5730000000000004</v>
      </c>
      <c r="H198" s="69">
        <f t="shared" si="42"/>
        <v>4.5730000000000004</v>
      </c>
      <c r="I198" s="68">
        <f>'Inputs-Summary'!$B$16</f>
        <v>1.85</v>
      </c>
      <c r="J198" s="68">
        <f>VLOOKUP($A198,[0]!Table,MATCH(J$4,[0]!Curves,0))</f>
        <v>0</v>
      </c>
      <c r="K198" s="69">
        <f t="shared" si="43"/>
        <v>0</v>
      </c>
      <c r="L198" s="87">
        <f t="shared" si="44"/>
        <v>0</v>
      </c>
      <c r="M198" s="68">
        <f>VLOOKUP($A198,[0]!Table,MATCH(M$4,[0]!Curves,0))</f>
        <v>0</v>
      </c>
      <c r="N198" s="69">
        <f t="shared" si="45"/>
        <v>0</v>
      </c>
      <c r="O198" s="87">
        <f t="shared" si="46"/>
        <v>0</v>
      </c>
      <c r="P198" s="60"/>
      <c r="Q198" s="87">
        <f t="shared" si="47"/>
        <v>4.5730000000000004</v>
      </c>
      <c r="R198" s="87">
        <f t="shared" si="48"/>
        <v>4.5730000000000004</v>
      </c>
      <c r="S198" s="87">
        <f t="shared" si="49"/>
        <v>1.85</v>
      </c>
      <c r="T198" s="70"/>
      <c r="U198" s="22">
        <f t="shared" si="50"/>
        <v>30</v>
      </c>
      <c r="V198" s="71">
        <f t="shared" si="51"/>
        <v>42979</v>
      </c>
      <c r="W198" s="22">
        <f t="shared" ca="1" si="52"/>
        <v>5915</v>
      </c>
      <c r="X198" s="68">
        <f>VLOOKUP($A198,[0]!Table,MATCH(X$4,[0]!Curves,0))</f>
        <v>6.5325470986079603E-2</v>
      </c>
      <c r="Y198" s="72">
        <f t="shared" ca="1" si="53"/>
        <v>0.35310275920419804</v>
      </c>
      <c r="Z198" s="22">
        <f t="shared" si="54"/>
        <v>0</v>
      </c>
      <c r="AA198" s="22">
        <f t="shared" si="55"/>
        <v>0</v>
      </c>
      <c r="AC198" s="62">
        <f t="shared" ca="1" si="56"/>
        <v>0</v>
      </c>
      <c r="AD198" s="73"/>
      <c r="AE198" s="74"/>
    </row>
    <row r="199" spans="1:31" ht="12" customHeight="1">
      <c r="A199" s="65">
        <f t="shared" si="57"/>
        <v>43009</v>
      </c>
      <c r="B199" s="66">
        <f>'Inputs-Summary'!$B$7</f>
        <v>3017157.2166295233</v>
      </c>
      <c r="C199" s="75"/>
      <c r="D199" s="67">
        <f t="shared" si="39"/>
        <v>3017157.2166295233</v>
      </c>
      <c r="E199" s="56">
        <f t="shared" si="40"/>
        <v>0</v>
      </c>
      <c r="F199" s="56">
        <f t="shared" ca="1" si="41"/>
        <v>0</v>
      </c>
      <c r="G199" s="68">
        <f>VLOOKUP($A199,[0]!Table,MATCH(G$4,[0]!Curves,0))</f>
        <v>4.601</v>
      </c>
      <c r="H199" s="69">
        <f t="shared" si="42"/>
        <v>4.601</v>
      </c>
      <c r="I199" s="68">
        <f>'Inputs-Summary'!$B$16</f>
        <v>1.85</v>
      </c>
      <c r="J199" s="68">
        <f>VLOOKUP($A199,[0]!Table,MATCH(J$4,[0]!Curves,0))</f>
        <v>0</v>
      </c>
      <c r="K199" s="69">
        <f t="shared" si="43"/>
        <v>0</v>
      </c>
      <c r="L199" s="87">
        <f t="shared" si="44"/>
        <v>0</v>
      </c>
      <c r="M199" s="68">
        <f>VLOOKUP($A199,[0]!Table,MATCH(M$4,[0]!Curves,0))</f>
        <v>0</v>
      </c>
      <c r="N199" s="69">
        <f t="shared" si="45"/>
        <v>0</v>
      </c>
      <c r="O199" s="87">
        <f t="shared" si="46"/>
        <v>0</v>
      </c>
      <c r="P199" s="60"/>
      <c r="Q199" s="87">
        <f t="shared" si="47"/>
        <v>4.601</v>
      </c>
      <c r="R199" s="87">
        <f t="shared" si="48"/>
        <v>4.601</v>
      </c>
      <c r="S199" s="87">
        <f t="shared" si="49"/>
        <v>1.85</v>
      </c>
      <c r="T199" s="70"/>
      <c r="U199" s="22">
        <f t="shared" si="50"/>
        <v>31</v>
      </c>
      <c r="V199" s="71">
        <f t="shared" si="51"/>
        <v>43009</v>
      </c>
      <c r="W199" s="22">
        <f t="shared" ca="1" si="52"/>
        <v>5945</v>
      </c>
      <c r="X199" s="68">
        <f>VLOOKUP($A199,[0]!Table,MATCH(X$4,[0]!Curves,0))</f>
        <v>6.5365273762559198E-2</v>
      </c>
      <c r="Y199" s="72">
        <f t="shared" ca="1" si="53"/>
        <v>0.35102308340587457</v>
      </c>
      <c r="Z199" s="22">
        <f t="shared" si="54"/>
        <v>0</v>
      </c>
      <c r="AA199" s="22">
        <f t="shared" si="55"/>
        <v>0</v>
      </c>
      <c r="AC199" s="62">
        <f t="shared" ca="1" si="56"/>
        <v>0</v>
      </c>
      <c r="AD199" s="73"/>
      <c r="AE199" s="74"/>
    </row>
    <row r="200" spans="1:31" ht="12" customHeight="1">
      <c r="A200" s="65">
        <f t="shared" si="57"/>
        <v>43040</v>
      </c>
      <c r="B200" s="66">
        <f>'Inputs-Summary'!$B$7</f>
        <v>3017157.2166295233</v>
      </c>
      <c r="C200" s="75"/>
      <c r="D200" s="67">
        <f t="shared" si="39"/>
        <v>3017157.2166295233</v>
      </c>
      <c r="E200" s="56">
        <f t="shared" si="40"/>
        <v>0</v>
      </c>
      <c r="F200" s="56">
        <f t="shared" ca="1" si="41"/>
        <v>0</v>
      </c>
      <c r="G200" s="68">
        <f>VLOOKUP($A200,[0]!Table,MATCH(G$4,[0]!Curves,0))</f>
        <v>4.7360000000000007</v>
      </c>
      <c r="H200" s="69">
        <f t="shared" si="42"/>
        <v>4.7360000000000007</v>
      </c>
      <c r="I200" s="68">
        <f>'Inputs-Summary'!$B$16</f>
        <v>1.85</v>
      </c>
      <c r="J200" s="68">
        <f>VLOOKUP($A200,[0]!Table,MATCH(J$4,[0]!Curves,0))</f>
        <v>0</v>
      </c>
      <c r="K200" s="69">
        <f t="shared" si="43"/>
        <v>0</v>
      </c>
      <c r="L200" s="87">
        <f t="shared" si="44"/>
        <v>0</v>
      </c>
      <c r="M200" s="68">
        <f>VLOOKUP($A200,[0]!Table,MATCH(M$4,[0]!Curves,0))</f>
        <v>0</v>
      </c>
      <c r="N200" s="69">
        <f t="shared" si="45"/>
        <v>0</v>
      </c>
      <c r="O200" s="87">
        <f t="shared" si="46"/>
        <v>0</v>
      </c>
      <c r="P200" s="60"/>
      <c r="Q200" s="87">
        <f t="shared" si="47"/>
        <v>4.7360000000000007</v>
      </c>
      <c r="R200" s="87">
        <f t="shared" si="48"/>
        <v>4.7360000000000007</v>
      </c>
      <c r="S200" s="87">
        <f t="shared" si="49"/>
        <v>1.85</v>
      </c>
      <c r="T200" s="70"/>
      <c r="U200" s="22">
        <f t="shared" si="50"/>
        <v>30</v>
      </c>
      <c r="V200" s="71">
        <f t="shared" si="51"/>
        <v>43040</v>
      </c>
      <c r="W200" s="22">
        <f t="shared" ca="1" si="52"/>
        <v>5976</v>
      </c>
      <c r="X200" s="68">
        <f>VLOOKUP($A200,[0]!Table,MATCH(X$4,[0]!Curves,0))</f>
        <v>6.5406403298806606E-2</v>
      </c>
      <c r="Y200" s="72">
        <f t="shared" ca="1" si="53"/>
        <v>0.34888463596038494</v>
      </c>
      <c r="Z200" s="22">
        <f t="shared" si="54"/>
        <v>0</v>
      </c>
      <c r="AA200" s="22">
        <f t="shared" si="55"/>
        <v>0</v>
      </c>
      <c r="AC200" s="62">
        <f t="shared" ca="1" si="56"/>
        <v>0</v>
      </c>
      <c r="AD200" s="73"/>
      <c r="AE200" s="74"/>
    </row>
    <row r="201" spans="1:31" ht="12" customHeight="1">
      <c r="A201" s="65">
        <f t="shared" si="57"/>
        <v>43070</v>
      </c>
      <c r="B201" s="66">
        <f>'Inputs-Summary'!$B$7</f>
        <v>3017157.2166295233</v>
      </c>
      <c r="C201" s="75"/>
      <c r="D201" s="67">
        <f t="shared" si="39"/>
        <v>3017157.2166295233</v>
      </c>
      <c r="E201" s="56">
        <f t="shared" si="40"/>
        <v>0</v>
      </c>
      <c r="F201" s="56">
        <f t="shared" ca="1" si="41"/>
        <v>0</v>
      </c>
      <c r="G201" s="68">
        <f>VLOOKUP($A201,[0]!Table,MATCH(G$4,[0]!Curves,0))</f>
        <v>4.8710000000000004</v>
      </c>
      <c r="H201" s="69">
        <f t="shared" si="42"/>
        <v>4.8710000000000004</v>
      </c>
      <c r="I201" s="68">
        <f>'Inputs-Summary'!$B$16</f>
        <v>1.85</v>
      </c>
      <c r="J201" s="68">
        <f>VLOOKUP($A201,[0]!Table,MATCH(J$4,[0]!Curves,0))</f>
        <v>0</v>
      </c>
      <c r="K201" s="69">
        <f t="shared" si="43"/>
        <v>0</v>
      </c>
      <c r="L201" s="87">
        <f t="shared" si="44"/>
        <v>0</v>
      </c>
      <c r="M201" s="68">
        <f>VLOOKUP($A201,[0]!Table,MATCH(M$4,[0]!Curves,0))</f>
        <v>0</v>
      </c>
      <c r="N201" s="69">
        <f t="shared" si="45"/>
        <v>0</v>
      </c>
      <c r="O201" s="87">
        <f t="shared" si="46"/>
        <v>0</v>
      </c>
      <c r="P201" s="60"/>
      <c r="Q201" s="87">
        <f t="shared" si="47"/>
        <v>4.8710000000000004</v>
      </c>
      <c r="R201" s="87">
        <f t="shared" si="48"/>
        <v>4.8710000000000004</v>
      </c>
      <c r="S201" s="87">
        <f t="shared" si="49"/>
        <v>1.85</v>
      </c>
      <c r="T201" s="70"/>
      <c r="U201" s="22">
        <f t="shared" si="50"/>
        <v>31</v>
      </c>
      <c r="V201" s="71">
        <f t="shared" si="51"/>
        <v>43070</v>
      </c>
      <c r="W201" s="22">
        <f t="shared" ca="1" si="52"/>
        <v>6006</v>
      </c>
      <c r="X201" s="68">
        <f>VLOOKUP($A201,[0]!Table,MATCH(X$4,[0]!Curves,0))</f>
        <v>6.5446206076354305E-2</v>
      </c>
      <c r="Y201" s="72">
        <f t="shared" ca="1" si="53"/>
        <v>0.34682534722166536</v>
      </c>
      <c r="Z201" s="22">
        <f t="shared" si="54"/>
        <v>0</v>
      </c>
      <c r="AA201" s="22">
        <f t="shared" si="55"/>
        <v>0</v>
      </c>
      <c r="AC201" s="62">
        <f t="shared" ca="1" si="56"/>
        <v>0</v>
      </c>
      <c r="AD201" s="73"/>
      <c r="AE201" s="74"/>
    </row>
    <row r="202" spans="1:31" ht="12" customHeight="1">
      <c r="A202" s="65">
        <f t="shared" si="57"/>
        <v>43101</v>
      </c>
      <c r="B202" s="66">
        <f>'Inputs-Summary'!$B$7</f>
        <v>3017157.2166295233</v>
      </c>
      <c r="C202" s="75"/>
      <c r="D202" s="67">
        <f t="shared" ref="D202:D265" si="58">B202+C202</f>
        <v>3017157.2166295233</v>
      </c>
      <c r="E202" s="56">
        <f t="shared" ref="E202:E265" si="59">IF(Z202=0,0,IF(AND(Z202=1,$H$3=1),D202*U202,IF($H$3=2,D202,"N/A")))</f>
        <v>0</v>
      </c>
      <c r="F202" s="56">
        <f t="shared" ref="F202:F265" ca="1" si="60">E202*Y202</f>
        <v>0</v>
      </c>
      <c r="G202" s="68">
        <f>VLOOKUP($A202,[0]!Table,MATCH(G$4,[0]!Curves,0))</f>
        <v>4.9860000000000007</v>
      </c>
      <c r="H202" s="69">
        <f t="shared" ref="H202:H265" si="61">G202+$H$7</f>
        <v>4.9860000000000007</v>
      </c>
      <c r="I202" s="68">
        <f>'Inputs-Summary'!$B$16</f>
        <v>1.85</v>
      </c>
      <c r="J202" s="68">
        <f>VLOOKUP($A202,[0]!Table,MATCH(J$4,[0]!Curves,0))</f>
        <v>0</v>
      </c>
      <c r="K202" s="69">
        <f t="shared" ref="K202:K265" si="62">J202+$K$7</f>
        <v>0</v>
      </c>
      <c r="L202" s="87">
        <f t="shared" ref="L202:L265" si="63">K202</f>
        <v>0</v>
      </c>
      <c r="M202" s="68">
        <f>VLOOKUP($A202,[0]!Table,MATCH(M$4,[0]!Curves,0))</f>
        <v>0</v>
      </c>
      <c r="N202" s="69">
        <f t="shared" ref="N202:N265" si="64">M202+$N$7</f>
        <v>0</v>
      </c>
      <c r="O202" s="87">
        <f t="shared" ref="O202:O265" si="65">N202</f>
        <v>0</v>
      </c>
      <c r="P202" s="60"/>
      <c r="Q202" s="87">
        <f t="shared" ref="Q202:Q265" si="66">IF($F$3=1,M202+J202+G202,J202+G202)</f>
        <v>4.9860000000000007</v>
      </c>
      <c r="R202" s="87">
        <f t="shared" ref="R202:R265" si="67">IF($F$3=1,N202+K202+H202,K202+H202)</f>
        <v>4.9860000000000007</v>
      </c>
      <c r="S202" s="87">
        <f t="shared" ref="S202:S265" si="68">IF($F$3=1,O202+L202+I202,L202+I202)</f>
        <v>1.85</v>
      </c>
      <c r="T202" s="70"/>
      <c r="U202" s="22">
        <f t="shared" ref="U202:U265" si="69">A203-A202</f>
        <v>31</v>
      </c>
      <c r="V202" s="71">
        <f t="shared" ref="V202:V265" si="70">CHOOSE(F$3,A203+24,A202)</f>
        <v>43101</v>
      </c>
      <c r="W202" s="22">
        <f t="shared" ref="W202:W265" ca="1" si="71">V202-C$3</f>
        <v>6037</v>
      </c>
      <c r="X202" s="68">
        <f>VLOOKUP($A202,[0]!Table,MATCH(X$4,[0]!Curves,0))</f>
        <v>6.54873356137049E-2</v>
      </c>
      <c r="Y202" s="72">
        <f t="shared" ref="Y202:Y265" ca="1" si="72">1/(1+CHOOSE(F$3,(X203+($K$3/10000))/2,(X202+($K$3/10000))/2))^(2*W202/365.25)</f>
        <v>0.34470789576233729</v>
      </c>
      <c r="Z202" s="22">
        <f t="shared" ref="Z202:Z265" si="73">IF(AND(mthbeg&lt;=A202,mthend&gt;=A202),1,0)</f>
        <v>0</v>
      </c>
      <c r="AA202" s="22">
        <f t="shared" ref="AA202:AA265" si="74">U202*Z202</f>
        <v>0</v>
      </c>
      <c r="AC202" s="62">
        <f t="shared" ref="AC202:AC265" ca="1" si="75">F202*(H202-I202)</f>
        <v>0</v>
      </c>
      <c r="AD202" s="73"/>
      <c r="AE202" s="74"/>
    </row>
    <row r="203" spans="1:31" ht="12" customHeight="1">
      <c r="A203" s="65">
        <f t="shared" ref="A203:A266" si="76">EDATE(A202,1)</f>
        <v>43132</v>
      </c>
      <c r="B203" s="66">
        <f>'Inputs-Summary'!$B$7</f>
        <v>3017157.2166295233</v>
      </c>
      <c r="C203" s="75"/>
      <c r="D203" s="67">
        <f t="shared" si="58"/>
        <v>3017157.2166295233</v>
      </c>
      <c r="E203" s="56">
        <f t="shared" si="59"/>
        <v>0</v>
      </c>
      <c r="F203" s="56">
        <f t="shared" ca="1" si="60"/>
        <v>0</v>
      </c>
      <c r="G203" s="68">
        <f>VLOOKUP($A203,[0]!Table,MATCH(G$4,[0]!Curves,0))</f>
        <v>4.8680000000000003</v>
      </c>
      <c r="H203" s="69">
        <f t="shared" si="61"/>
        <v>4.8680000000000003</v>
      </c>
      <c r="I203" s="68">
        <f>'Inputs-Summary'!$B$16</f>
        <v>1.85</v>
      </c>
      <c r="J203" s="68">
        <f>VLOOKUP($A203,[0]!Table,MATCH(J$4,[0]!Curves,0))</f>
        <v>0</v>
      </c>
      <c r="K203" s="69">
        <f t="shared" si="62"/>
        <v>0</v>
      </c>
      <c r="L203" s="87">
        <f t="shared" si="63"/>
        <v>0</v>
      </c>
      <c r="M203" s="68">
        <f>VLOOKUP($A203,[0]!Table,MATCH(M$4,[0]!Curves,0))</f>
        <v>0</v>
      </c>
      <c r="N203" s="69">
        <f t="shared" si="64"/>
        <v>0</v>
      </c>
      <c r="O203" s="87">
        <f t="shared" si="65"/>
        <v>0</v>
      </c>
      <c r="P203" s="60"/>
      <c r="Q203" s="87">
        <f t="shared" si="66"/>
        <v>4.8680000000000003</v>
      </c>
      <c r="R203" s="87">
        <f t="shared" si="67"/>
        <v>4.8680000000000003</v>
      </c>
      <c r="S203" s="87">
        <f t="shared" si="68"/>
        <v>1.85</v>
      </c>
      <c r="T203" s="70"/>
      <c r="U203" s="22">
        <f t="shared" si="69"/>
        <v>28</v>
      </c>
      <c r="V203" s="71">
        <f t="shared" si="70"/>
        <v>43132</v>
      </c>
      <c r="W203" s="22">
        <f t="shared" ca="1" si="71"/>
        <v>6068</v>
      </c>
      <c r="X203" s="68">
        <f>VLOOKUP($A203,[0]!Table,MATCH(X$4,[0]!Curves,0))</f>
        <v>6.5528465151615894E-2</v>
      </c>
      <c r="Y203" s="72">
        <f t="shared" ca="1" si="72"/>
        <v>0.3426010602601815</v>
      </c>
      <c r="Z203" s="22">
        <f t="shared" si="73"/>
        <v>0</v>
      </c>
      <c r="AA203" s="22">
        <f t="shared" si="74"/>
        <v>0</v>
      </c>
      <c r="AC203" s="62">
        <f t="shared" ca="1" si="75"/>
        <v>0</v>
      </c>
      <c r="AD203" s="73"/>
      <c r="AE203" s="74"/>
    </row>
    <row r="204" spans="1:31" ht="12" customHeight="1">
      <c r="A204" s="65">
        <f t="shared" si="76"/>
        <v>43160</v>
      </c>
      <c r="B204" s="66">
        <f>'Inputs-Summary'!$B$7</f>
        <v>3017157.2166295233</v>
      </c>
      <c r="C204" s="75"/>
      <c r="D204" s="67">
        <f t="shared" si="58"/>
        <v>3017157.2166295233</v>
      </c>
      <c r="E204" s="56">
        <f t="shared" si="59"/>
        <v>0</v>
      </c>
      <c r="F204" s="56">
        <f t="shared" ca="1" si="60"/>
        <v>0</v>
      </c>
      <c r="G204" s="68">
        <f>VLOOKUP($A204,[0]!Table,MATCH(G$4,[0]!Curves,0))</f>
        <v>4.7350000000000003</v>
      </c>
      <c r="H204" s="69">
        <f t="shared" si="61"/>
        <v>4.7350000000000003</v>
      </c>
      <c r="I204" s="68">
        <f>'Inputs-Summary'!$B$16</f>
        <v>1.85</v>
      </c>
      <c r="J204" s="68">
        <f>VLOOKUP($A204,[0]!Table,MATCH(J$4,[0]!Curves,0))</f>
        <v>0</v>
      </c>
      <c r="K204" s="69">
        <f t="shared" si="62"/>
        <v>0</v>
      </c>
      <c r="L204" s="87">
        <f t="shared" si="63"/>
        <v>0</v>
      </c>
      <c r="M204" s="68">
        <f>VLOOKUP($A204,[0]!Table,MATCH(M$4,[0]!Curves,0))</f>
        <v>0</v>
      </c>
      <c r="N204" s="69">
        <f t="shared" si="64"/>
        <v>0</v>
      </c>
      <c r="O204" s="87">
        <f t="shared" si="65"/>
        <v>0</v>
      </c>
      <c r="P204" s="60"/>
      <c r="Q204" s="87">
        <f t="shared" si="66"/>
        <v>4.7350000000000003</v>
      </c>
      <c r="R204" s="87">
        <f t="shared" si="67"/>
        <v>4.7350000000000003</v>
      </c>
      <c r="S204" s="87">
        <f t="shared" si="68"/>
        <v>1.85</v>
      </c>
      <c r="T204" s="70"/>
      <c r="U204" s="22">
        <f t="shared" si="69"/>
        <v>31</v>
      </c>
      <c r="V204" s="71">
        <f t="shared" si="70"/>
        <v>43160</v>
      </c>
      <c r="W204" s="22">
        <f t="shared" ca="1" si="71"/>
        <v>6096</v>
      </c>
      <c r="X204" s="68">
        <f>VLOOKUP($A204,[0]!Table,MATCH(X$4,[0]!Curves,0))</f>
        <v>6.5565614412146395E-2</v>
      </c>
      <c r="Y204" s="72">
        <f t="shared" ca="1" si="72"/>
        <v>0.34070720636868995</v>
      </c>
      <c r="Z204" s="22">
        <f t="shared" si="73"/>
        <v>0</v>
      </c>
      <c r="AA204" s="22">
        <f t="shared" si="74"/>
        <v>0</v>
      </c>
      <c r="AC204" s="62">
        <f t="shared" ca="1" si="75"/>
        <v>0</v>
      </c>
      <c r="AD204" s="73"/>
      <c r="AE204" s="74"/>
    </row>
    <row r="205" spans="1:31" ht="12" customHeight="1">
      <c r="A205" s="65">
        <f t="shared" si="76"/>
        <v>43191</v>
      </c>
      <c r="B205" s="66">
        <f>'Inputs-Summary'!$B$7</f>
        <v>3017157.2166295233</v>
      </c>
      <c r="C205" s="75"/>
      <c r="D205" s="67">
        <f t="shared" si="58"/>
        <v>3017157.2166295233</v>
      </c>
      <c r="E205" s="56">
        <f t="shared" si="59"/>
        <v>0</v>
      </c>
      <c r="F205" s="56">
        <f t="shared" ca="1" si="60"/>
        <v>0</v>
      </c>
      <c r="G205" s="68">
        <f>VLOOKUP($A205,[0]!Table,MATCH(G$4,[0]!Curves,0))</f>
        <v>4.5199999999999996</v>
      </c>
      <c r="H205" s="69">
        <f t="shared" si="61"/>
        <v>4.5199999999999996</v>
      </c>
      <c r="I205" s="68">
        <f>'Inputs-Summary'!$B$16</f>
        <v>1.85</v>
      </c>
      <c r="J205" s="68">
        <f>VLOOKUP($A205,[0]!Table,MATCH(J$4,[0]!Curves,0))</f>
        <v>0</v>
      </c>
      <c r="K205" s="69">
        <f t="shared" si="62"/>
        <v>0</v>
      </c>
      <c r="L205" s="87">
        <f t="shared" si="63"/>
        <v>0</v>
      </c>
      <c r="M205" s="68">
        <f>VLOOKUP($A205,[0]!Table,MATCH(M$4,[0]!Curves,0))</f>
        <v>0</v>
      </c>
      <c r="N205" s="69">
        <f t="shared" si="64"/>
        <v>0</v>
      </c>
      <c r="O205" s="87">
        <f t="shared" si="65"/>
        <v>0</v>
      </c>
      <c r="P205" s="60"/>
      <c r="Q205" s="87">
        <f t="shared" si="66"/>
        <v>4.5199999999999996</v>
      </c>
      <c r="R205" s="87">
        <f t="shared" si="67"/>
        <v>4.5199999999999996</v>
      </c>
      <c r="S205" s="87">
        <f t="shared" si="68"/>
        <v>1.85</v>
      </c>
      <c r="T205" s="70"/>
      <c r="U205" s="22">
        <f t="shared" si="69"/>
        <v>30</v>
      </c>
      <c r="V205" s="71">
        <f t="shared" si="70"/>
        <v>43191</v>
      </c>
      <c r="W205" s="22">
        <f t="shared" ca="1" si="71"/>
        <v>6127</v>
      </c>
      <c r="X205" s="68">
        <f>VLOOKUP($A205,[0]!Table,MATCH(X$4,[0]!Curves,0))</f>
        <v>6.5606743951124508E-2</v>
      </c>
      <c r="Y205" s="72">
        <f t="shared" ca="1" si="72"/>
        <v>0.33862047467327877</v>
      </c>
      <c r="Z205" s="22">
        <f t="shared" si="73"/>
        <v>0</v>
      </c>
      <c r="AA205" s="22">
        <f t="shared" si="74"/>
        <v>0</v>
      </c>
      <c r="AC205" s="62">
        <f t="shared" ca="1" si="75"/>
        <v>0</v>
      </c>
      <c r="AD205" s="73"/>
      <c r="AE205" s="74"/>
    </row>
    <row r="206" spans="1:31" ht="12" customHeight="1">
      <c r="A206" s="65">
        <f t="shared" si="76"/>
        <v>43221</v>
      </c>
      <c r="B206" s="66">
        <f>'Inputs-Summary'!$B$7</f>
        <v>3017157.2166295233</v>
      </c>
      <c r="C206" s="75"/>
      <c r="D206" s="67">
        <f t="shared" si="58"/>
        <v>3017157.2166295233</v>
      </c>
      <c r="E206" s="56">
        <f t="shared" si="59"/>
        <v>0</v>
      </c>
      <c r="F206" s="56">
        <f t="shared" ca="1" si="60"/>
        <v>0</v>
      </c>
      <c r="G206" s="68">
        <f>VLOOKUP($A206,[0]!Table,MATCH(G$4,[0]!Curves,0))</f>
        <v>4.51</v>
      </c>
      <c r="H206" s="69">
        <f t="shared" si="61"/>
        <v>4.51</v>
      </c>
      <c r="I206" s="68">
        <f>'Inputs-Summary'!$B$16</f>
        <v>1.85</v>
      </c>
      <c r="J206" s="68">
        <f>VLOOKUP($A206,[0]!Table,MATCH(J$4,[0]!Curves,0))</f>
        <v>0</v>
      </c>
      <c r="K206" s="69">
        <f t="shared" si="62"/>
        <v>0</v>
      </c>
      <c r="L206" s="87">
        <f t="shared" si="63"/>
        <v>0</v>
      </c>
      <c r="M206" s="68">
        <f>VLOOKUP($A206,[0]!Table,MATCH(M$4,[0]!Curves,0))</f>
        <v>0</v>
      </c>
      <c r="N206" s="69">
        <f t="shared" si="64"/>
        <v>0</v>
      </c>
      <c r="O206" s="87">
        <f t="shared" si="65"/>
        <v>0</v>
      </c>
      <c r="P206" s="60"/>
      <c r="Q206" s="87">
        <f t="shared" si="66"/>
        <v>4.51</v>
      </c>
      <c r="R206" s="87">
        <f t="shared" si="67"/>
        <v>4.51</v>
      </c>
      <c r="S206" s="87">
        <f t="shared" si="68"/>
        <v>1.85</v>
      </c>
      <c r="T206" s="70"/>
      <c r="U206" s="22">
        <f t="shared" si="69"/>
        <v>31</v>
      </c>
      <c r="V206" s="71">
        <f t="shared" si="70"/>
        <v>43221</v>
      </c>
      <c r="W206" s="22">
        <f t="shared" ca="1" si="71"/>
        <v>6157</v>
      </c>
      <c r="X206" s="68">
        <f>VLOOKUP($A206,[0]!Table,MATCH(X$4,[0]!Curves,0))</f>
        <v>6.5646546731314495E-2</v>
      </c>
      <c r="Y206" s="72">
        <f t="shared" ca="1" si="72"/>
        <v>0.3366110642855793</v>
      </c>
      <c r="Z206" s="22">
        <f t="shared" si="73"/>
        <v>0</v>
      </c>
      <c r="AA206" s="22">
        <f t="shared" si="74"/>
        <v>0</v>
      </c>
      <c r="AC206" s="62">
        <f t="shared" ca="1" si="75"/>
        <v>0</v>
      </c>
      <c r="AD206" s="73"/>
      <c r="AE206" s="74"/>
    </row>
    <row r="207" spans="1:31" ht="12" customHeight="1">
      <c r="A207" s="65">
        <f t="shared" si="76"/>
        <v>43252</v>
      </c>
      <c r="B207" s="66">
        <f>'Inputs-Summary'!$B$7</f>
        <v>3017157.2166295233</v>
      </c>
      <c r="C207" s="75"/>
      <c r="D207" s="67">
        <f t="shared" si="58"/>
        <v>3017157.2166295233</v>
      </c>
      <c r="E207" s="56">
        <f t="shared" si="59"/>
        <v>0</v>
      </c>
      <c r="F207" s="56">
        <f t="shared" ca="1" si="60"/>
        <v>0</v>
      </c>
      <c r="G207" s="68">
        <f>VLOOKUP($A207,[0]!Table,MATCH(G$4,[0]!Curves,0))</f>
        <v>4.5460000000000003</v>
      </c>
      <c r="H207" s="69">
        <f t="shared" si="61"/>
        <v>4.5460000000000003</v>
      </c>
      <c r="I207" s="68">
        <f>'Inputs-Summary'!$B$16</f>
        <v>1.85</v>
      </c>
      <c r="J207" s="68">
        <f>VLOOKUP($A207,[0]!Table,MATCH(J$4,[0]!Curves,0))</f>
        <v>0</v>
      </c>
      <c r="K207" s="69">
        <f t="shared" si="62"/>
        <v>0</v>
      </c>
      <c r="L207" s="87">
        <f t="shared" si="63"/>
        <v>0</v>
      </c>
      <c r="M207" s="68">
        <f>VLOOKUP($A207,[0]!Table,MATCH(M$4,[0]!Curves,0))</f>
        <v>0</v>
      </c>
      <c r="N207" s="69">
        <f t="shared" si="64"/>
        <v>0</v>
      </c>
      <c r="O207" s="87">
        <f t="shared" si="65"/>
        <v>0</v>
      </c>
      <c r="P207" s="60"/>
      <c r="Q207" s="87">
        <f t="shared" si="66"/>
        <v>4.5460000000000003</v>
      </c>
      <c r="R207" s="87">
        <f t="shared" si="67"/>
        <v>4.5460000000000003</v>
      </c>
      <c r="S207" s="87">
        <f t="shared" si="68"/>
        <v>1.85</v>
      </c>
      <c r="T207" s="70"/>
      <c r="U207" s="22">
        <f t="shared" si="69"/>
        <v>30</v>
      </c>
      <c r="V207" s="71">
        <f t="shared" si="70"/>
        <v>43252</v>
      </c>
      <c r="W207" s="22">
        <f t="shared" ca="1" si="71"/>
        <v>6188</v>
      </c>
      <c r="X207" s="68">
        <f>VLOOKUP($A207,[0]!Table,MATCH(X$4,[0]!Curves,0))</f>
        <v>6.5687676271395407E-2</v>
      </c>
      <c r="Y207" s="72">
        <f t="shared" ca="1" si="72"/>
        <v>0.33454497904066377</v>
      </c>
      <c r="Z207" s="22">
        <f t="shared" si="73"/>
        <v>0</v>
      </c>
      <c r="AA207" s="22">
        <f t="shared" si="74"/>
        <v>0</v>
      </c>
      <c r="AC207" s="62">
        <f t="shared" ca="1" si="75"/>
        <v>0</v>
      </c>
      <c r="AD207" s="73"/>
      <c r="AE207" s="74"/>
    </row>
    <row r="208" spans="1:31" ht="12" customHeight="1">
      <c r="A208" s="65">
        <f t="shared" si="76"/>
        <v>43282</v>
      </c>
      <c r="B208" s="66">
        <f>'Inputs-Summary'!$B$7</f>
        <v>3017157.2166295233</v>
      </c>
      <c r="C208" s="75"/>
      <c r="D208" s="67">
        <f t="shared" si="58"/>
        <v>3017157.2166295233</v>
      </c>
      <c r="E208" s="56">
        <f t="shared" si="59"/>
        <v>0</v>
      </c>
      <c r="F208" s="56">
        <f t="shared" ca="1" si="60"/>
        <v>0</v>
      </c>
      <c r="G208" s="68">
        <f>VLOOKUP($A208,[0]!Table,MATCH(G$4,[0]!Curves,0))</f>
        <v>4.5910000000000002</v>
      </c>
      <c r="H208" s="69">
        <f t="shared" si="61"/>
        <v>4.5910000000000002</v>
      </c>
      <c r="I208" s="68">
        <f>'Inputs-Summary'!$B$16</f>
        <v>1.85</v>
      </c>
      <c r="J208" s="68">
        <f>VLOOKUP($A208,[0]!Table,MATCH(J$4,[0]!Curves,0))</f>
        <v>0</v>
      </c>
      <c r="K208" s="69">
        <f t="shared" si="62"/>
        <v>0</v>
      </c>
      <c r="L208" s="87">
        <f t="shared" si="63"/>
        <v>0</v>
      </c>
      <c r="M208" s="68">
        <f>VLOOKUP($A208,[0]!Table,MATCH(M$4,[0]!Curves,0))</f>
        <v>0</v>
      </c>
      <c r="N208" s="69">
        <f t="shared" si="64"/>
        <v>0</v>
      </c>
      <c r="O208" s="87">
        <f t="shared" si="65"/>
        <v>0</v>
      </c>
      <c r="P208" s="60"/>
      <c r="Q208" s="87">
        <f t="shared" si="66"/>
        <v>4.5910000000000002</v>
      </c>
      <c r="R208" s="87">
        <f t="shared" si="67"/>
        <v>4.5910000000000002</v>
      </c>
      <c r="S208" s="87">
        <f t="shared" si="68"/>
        <v>1.85</v>
      </c>
      <c r="T208" s="70"/>
      <c r="U208" s="22">
        <f t="shared" si="69"/>
        <v>31</v>
      </c>
      <c r="V208" s="71">
        <f t="shared" si="70"/>
        <v>43282</v>
      </c>
      <c r="W208" s="22">
        <f t="shared" ca="1" si="71"/>
        <v>6218</v>
      </c>
      <c r="X208" s="68">
        <f>VLOOKUP($A208,[0]!Table,MATCH(X$4,[0]!Curves,0))</f>
        <v>6.5727479052652499E-2</v>
      </c>
      <c r="Y208" s="72">
        <f t="shared" ca="1" si="72"/>
        <v>0.33255548081583974</v>
      </c>
      <c r="Z208" s="22">
        <f t="shared" si="73"/>
        <v>0</v>
      </c>
      <c r="AA208" s="22">
        <f t="shared" si="74"/>
        <v>0</v>
      </c>
      <c r="AC208" s="62">
        <f t="shared" ca="1" si="75"/>
        <v>0</v>
      </c>
      <c r="AD208" s="73"/>
      <c r="AE208" s="74"/>
    </row>
    <row r="209" spans="1:31" ht="12" customHeight="1">
      <c r="A209" s="65">
        <f t="shared" si="76"/>
        <v>43313</v>
      </c>
      <c r="B209" s="66">
        <f>'Inputs-Summary'!$B$7</f>
        <v>3017157.2166295233</v>
      </c>
      <c r="C209" s="75"/>
      <c r="D209" s="67">
        <f t="shared" si="58"/>
        <v>3017157.2166295233</v>
      </c>
      <c r="E209" s="56">
        <f t="shared" si="59"/>
        <v>0</v>
      </c>
      <c r="F209" s="56">
        <f t="shared" ca="1" si="60"/>
        <v>0</v>
      </c>
      <c r="G209" s="68">
        <f>VLOOKUP($A209,[0]!Table,MATCH(G$4,[0]!Curves,0))</f>
        <v>4.6390000000000002</v>
      </c>
      <c r="H209" s="69">
        <f t="shared" si="61"/>
        <v>4.6390000000000002</v>
      </c>
      <c r="I209" s="68">
        <f>'Inputs-Summary'!$B$16</f>
        <v>1.85</v>
      </c>
      <c r="J209" s="68">
        <f>VLOOKUP($A209,[0]!Table,MATCH(J$4,[0]!Curves,0))</f>
        <v>0</v>
      </c>
      <c r="K209" s="69">
        <f t="shared" si="62"/>
        <v>0</v>
      </c>
      <c r="L209" s="87">
        <f t="shared" si="63"/>
        <v>0</v>
      </c>
      <c r="M209" s="68">
        <f>VLOOKUP($A209,[0]!Table,MATCH(M$4,[0]!Curves,0))</f>
        <v>0</v>
      </c>
      <c r="N209" s="69">
        <f t="shared" si="64"/>
        <v>0</v>
      </c>
      <c r="O209" s="87">
        <f t="shared" si="65"/>
        <v>0</v>
      </c>
      <c r="P209" s="60"/>
      <c r="Q209" s="87">
        <f t="shared" si="66"/>
        <v>4.6390000000000002</v>
      </c>
      <c r="R209" s="87">
        <f t="shared" si="67"/>
        <v>4.6390000000000002</v>
      </c>
      <c r="S209" s="87">
        <f t="shared" si="68"/>
        <v>1.85</v>
      </c>
      <c r="T209" s="70"/>
      <c r="U209" s="22">
        <f t="shared" si="69"/>
        <v>31</v>
      </c>
      <c r="V209" s="71">
        <f t="shared" si="70"/>
        <v>43313</v>
      </c>
      <c r="W209" s="22">
        <f t="shared" ca="1" si="71"/>
        <v>6249</v>
      </c>
      <c r="X209" s="68">
        <f>VLOOKUP($A209,[0]!Table,MATCH(X$4,[0]!Curves,0))</f>
        <v>6.57686085938365E-2</v>
      </c>
      <c r="Y209" s="72">
        <f t="shared" ca="1" si="72"/>
        <v>0.33050990094561711</v>
      </c>
      <c r="Z209" s="22">
        <f t="shared" si="73"/>
        <v>0</v>
      </c>
      <c r="AA209" s="22">
        <f t="shared" si="74"/>
        <v>0</v>
      </c>
      <c r="AC209" s="62">
        <f t="shared" ca="1" si="75"/>
        <v>0</v>
      </c>
      <c r="AD209" s="73"/>
      <c r="AE209" s="74"/>
    </row>
    <row r="210" spans="1:31" ht="12" customHeight="1">
      <c r="A210" s="65">
        <f t="shared" si="76"/>
        <v>43344</v>
      </c>
      <c r="B210" s="66">
        <f>'Inputs-Summary'!$B$7</f>
        <v>3017157.2166295233</v>
      </c>
      <c r="C210" s="75"/>
      <c r="D210" s="67">
        <f t="shared" si="58"/>
        <v>3017157.2166295233</v>
      </c>
      <c r="E210" s="56">
        <f t="shared" si="59"/>
        <v>0</v>
      </c>
      <c r="F210" s="56">
        <f t="shared" ca="1" si="60"/>
        <v>0</v>
      </c>
      <c r="G210" s="68">
        <f>VLOOKUP($A210,[0]!Table,MATCH(G$4,[0]!Curves,0))</f>
        <v>4.6530000000000005</v>
      </c>
      <c r="H210" s="69">
        <f t="shared" si="61"/>
        <v>4.6530000000000005</v>
      </c>
      <c r="I210" s="68">
        <f>'Inputs-Summary'!$B$16</f>
        <v>1.85</v>
      </c>
      <c r="J210" s="68">
        <f>VLOOKUP($A210,[0]!Table,MATCH(J$4,[0]!Curves,0))</f>
        <v>0</v>
      </c>
      <c r="K210" s="69">
        <f t="shared" si="62"/>
        <v>0</v>
      </c>
      <c r="L210" s="87">
        <f t="shared" si="63"/>
        <v>0</v>
      </c>
      <c r="M210" s="68">
        <f>VLOOKUP($A210,[0]!Table,MATCH(M$4,[0]!Curves,0))</f>
        <v>0</v>
      </c>
      <c r="N210" s="69">
        <f t="shared" si="64"/>
        <v>0</v>
      </c>
      <c r="O210" s="87">
        <f t="shared" si="65"/>
        <v>0</v>
      </c>
      <c r="P210" s="60"/>
      <c r="Q210" s="87">
        <f t="shared" si="66"/>
        <v>4.6530000000000005</v>
      </c>
      <c r="R210" s="87">
        <f t="shared" si="67"/>
        <v>4.6530000000000005</v>
      </c>
      <c r="S210" s="87">
        <f t="shared" si="68"/>
        <v>1.85</v>
      </c>
      <c r="T210" s="70"/>
      <c r="U210" s="22">
        <f t="shared" si="69"/>
        <v>30</v>
      </c>
      <c r="V210" s="71">
        <f t="shared" si="70"/>
        <v>43344</v>
      </c>
      <c r="W210" s="22">
        <f t="shared" ca="1" si="71"/>
        <v>6280</v>
      </c>
      <c r="X210" s="68">
        <f>VLOOKUP($A210,[0]!Table,MATCH(X$4,[0]!Curves,0))</f>
        <v>6.58097381355809E-2</v>
      </c>
      <c r="Y210" s="72">
        <f t="shared" ca="1" si="72"/>
        <v>0.32847468780466449</v>
      </c>
      <c r="Z210" s="22">
        <f t="shared" si="73"/>
        <v>0</v>
      </c>
      <c r="AA210" s="22">
        <f t="shared" si="74"/>
        <v>0</v>
      </c>
      <c r="AC210" s="62">
        <f t="shared" ca="1" si="75"/>
        <v>0</v>
      </c>
      <c r="AD210" s="73"/>
      <c r="AE210" s="74"/>
    </row>
    <row r="211" spans="1:31" ht="12" customHeight="1">
      <c r="A211" s="65">
        <f t="shared" si="76"/>
        <v>43374</v>
      </c>
      <c r="B211" s="66">
        <f>'Inputs-Summary'!$B$7</f>
        <v>3017157.2166295233</v>
      </c>
      <c r="C211" s="75"/>
      <c r="D211" s="67">
        <f t="shared" si="58"/>
        <v>3017157.2166295233</v>
      </c>
      <c r="E211" s="56">
        <f t="shared" si="59"/>
        <v>0</v>
      </c>
      <c r="F211" s="56">
        <f t="shared" ca="1" si="60"/>
        <v>0</v>
      </c>
      <c r="G211" s="68">
        <f>VLOOKUP($A211,[0]!Table,MATCH(G$4,[0]!Curves,0))</f>
        <v>4.681</v>
      </c>
      <c r="H211" s="69">
        <f t="shared" si="61"/>
        <v>4.681</v>
      </c>
      <c r="I211" s="68">
        <f>'Inputs-Summary'!$B$16</f>
        <v>1.85</v>
      </c>
      <c r="J211" s="68">
        <f>VLOOKUP($A211,[0]!Table,MATCH(J$4,[0]!Curves,0))</f>
        <v>0</v>
      </c>
      <c r="K211" s="69">
        <f t="shared" si="62"/>
        <v>0</v>
      </c>
      <c r="L211" s="87">
        <f t="shared" si="63"/>
        <v>0</v>
      </c>
      <c r="M211" s="68">
        <f>VLOOKUP($A211,[0]!Table,MATCH(M$4,[0]!Curves,0))</f>
        <v>0</v>
      </c>
      <c r="N211" s="69">
        <f t="shared" si="64"/>
        <v>0</v>
      </c>
      <c r="O211" s="87">
        <f t="shared" si="65"/>
        <v>0</v>
      </c>
      <c r="P211" s="60"/>
      <c r="Q211" s="87">
        <f t="shared" si="66"/>
        <v>4.681</v>
      </c>
      <c r="R211" s="87">
        <f t="shared" si="67"/>
        <v>4.681</v>
      </c>
      <c r="S211" s="87">
        <f t="shared" si="68"/>
        <v>1.85</v>
      </c>
      <c r="T211" s="70"/>
      <c r="U211" s="22">
        <f t="shared" si="69"/>
        <v>31</v>
      </c>
      <c r="V211" s="71">
        <f t="shared" si="70"/>
        <v>43374</v>
      </c>
      <c r="W211" s="22">
        <f t="shared" ca="1" si="71"/>
        <v>6310</v>
      </c>
      <c r="X211" s="68">
        <f>VLOOKUP($A211,[0]!Table,MATCH(X$4,[0]!Curves,0))</f>
        <v>6.5849540918447899E-2</v>
      </c>
      <c r="Y211" s="72">
        <f t="shared" ca="1" si="72"/>
        <v>0.32651496292530541</v>
      </c>
      <c r="Z211" s="22">
        <f t="shared" si="73"/>
        <v>0</v>
      </c>
      <c r="AA211" s="22">
        <f t="shared" si="74"/>
        <v>0</v>
      </c>
      <c r="AC211" s="62">
        <f t="shared" ca="1" si="75"/>
        <v>0</v>
      </c>
      <c r="AD211" s="73"/>
      <c r="AE211" s="74"/>
    </row>
    <row r="212" spans="1:31" ht="12" customHeight="1">
      <c r="A212" s="65">
        <f t="shared" si="76"/>
        <v>43405</v>
      </c>
      <c r="B212" s="66">
        <f>'Inputs-Summary'!$B$7</f>
        <v>3017157.2166295233</v>
      </c>
      <c r="C212" s="75"/>
      <c r="D212" s="67">
        <f t="shared" si="58"/>
        <v>3017157.2166295233</v>
      </c>
      <c r="E212" s="56">
        <f t="shared" si="59"/>
        <v>0</v>
      </c>
      <c r="F212" s="56">
        <f t="shared" ca="1" si="60"/>
        <v>0</v>
      </c>
      <c r="G212" s="68">
        <f>VLOOKUP($A212,[0]!Table,MATCH(G$4,[0]!Curves,0))</f>
        <v>4.8159999999999998</v>
      </c>
      <c r="H212" s="69">
        <f t="shared" si="61"/>
        <v>4.8159999999999998</v>
      </c>
      <c r="I212" s="68">
        <f>'Inputs-Summary'!$B$16</f>
        <v>1.85</v>
      </c>
      <c r="J212" s="68">
        <f>VLOOKUP($A212,[0]!Table,MATCH(J$4,[0]!Curves,0))</f>
        <v>0</v>
      </c>
      <c r="K212" s="69">
        <f t="shared" si="62"/>
        <v>0</v>
      </c>
      <c r="L212" s="87">
        <f t="shared" si="63"/>
        <v>0</v>
      </c>
      <c r="M212" s="68">
        <f>VLOOKUP($A212,[0]!Table,MATCH(M$4,[0]!Curves,0))</f>
        <v>0</v>
      </c>
      <c r="N212" s="69">
        <f t="shared" si="64"/>
        <v>0</v>
      </c>
      <c r="O212" s="87">
        <f t="shared" si="65"/>
        <v>0</v>
      </c>
      <c r="P212" s="60"/>
      <c r="Q212" s="87">
        <f t="shared" si="66"/>
        <v>4.8159999999999998</v>
      </c>
      <c r="R212" s="87">
        <f t="shared" si="67"/>
        <v>4.8159999999999998</v>
      </c>
      <c r="S212" s="87">
        <f t="shared" si="68"/>
        <v>1.85</v>
      </c>
      <c r="T212" s="70"/>
      <c r="U212" s="22">
        <f t="shared" si="69"/>
        <v>30</v>
      </c>
      <c r="V212" s="71">
        <f t="shared" si="70"/>
        <v>43405</v>
      </c>
      <c r="W212" s="22">
        <f t="shared" ca="1" si="71"/>
        <v>6341</v>
      </c>
      <c r="X212" s="68">
        <f>VLOOKUP($A212,[0]!Table,MATCH(X$4,[0]!Curves,0))</f>
        <v>6.5890670461295403E-2</v>
      </c>
      <c r="Y212" s="72">
        <f t="shared" ca="1" si="72"/>
        <v>0.32450004257133691</v>
      </c>
      <c r="Z212" s="22">
        <f t="shared" si="73"/>
        <v>0</v>
      </c>
      <c r="AA212" s="22">
        <f t="shared" si="74"/>
        <v>0</v>
      </c>
      <c r="AC212" s="62">
        <f t="shared" ca="1" si="75"/>
        <v>0</v>
      </c>
      <c r="AD212" s="73"/>
      <c r="AE212" s="74"/>
    </row>
    <row r="213" spans="1:31" ht="12" customHeight="1">
      <c r="A213" s="65">
        <f t="shared" si="76"/>
        <v>43435</v>
      </c>
      <c r="B213" s="66">
        <f>'Inputs-Summary'!$B$7</f>
        <v>3017157.2166295233</v>
      </c>
      <c r="C213" s="75"/>
      <c r="D213" s="67">
        <f t="shared" si="58"/>
        <v>3017157.2166295233</v>
      </c>
      <c r="E213" s="56">
        <f t="shared" si="59"/>
        <v>0</v>
      </c>
      <c r="F213" s="56">
        <f t="shared" ca="1" si="60"/>
        <v>0</v>
      </c>
      <c r="G213" s="68">
        <f>VLOOKUP($A213,[0]!Table,MATCH(G$4,[0]!Curves,0))</f>
        <v>4.9510000000000005</v>
      </c>
      <c r="H213" s="69">
        <f t="shared" si="61"/>
        <v>4.9510000000000005</v>
      </c>
      <c r="I213" s="68">
        <f>'Inputs-Summary'!$B$16</f>
        <v>1.85</v>
      </c>
      <c r="J213" s="68">
        <f>VLOOKUP($A213,[0]!Table,MATCH(J$4,[0]!Curves,0))</f>
        <v>0</v>
      </c>
      <c r="K213" s="69">
        <f t="shared" si="62"/>
        <v>0</v>
      </c>
      <c r="L213" s="87">
        <f t="shared" si="63"/>
        <v>0</v>
      </c>
      <c r="M213" s="68">
        <f>VLOOKUP($A213,[0]!Table,MATCH(M$4,[0]!Curves,0))</f>
        <v>0</v>
      </c>
      <c r="N213" s="69">
        <f t="shared" si="64"/>
        <v>0</v>
      </c>
      <c r="O213" s="87">
        <f t="shared" si="65"/>
        <v>0</v>
      </c>
      <c r="P213" s="60"/>
      <c r="Q213" s="87">
        <f t="shared" si="66"/>
        <v>4.9510000000000005</v>
      </c>
      <c r="R213" s="87">
        <f t="shared" si="67"/>
        <v>4.9510000000000005</v>
      </c>
      <c r="S213" s="87">
        <f t="shared" si="68"/>
        <v>1.85</v>
      </c>
      <c r="T213" s="70"/>
      <c r="U213" s="22">
        <f t="shared" si="69"/>
        <v>31</v>
      </c>
      <c r="V213" s="71">
        <f t="shared" si="70"/>
        <v>43435</v>
      </c>
      <c r="W213" s="22">
        <f t="shared" ca="1" si="71"/>
        <v>6371</v>
      </c>
      <c r="X213" s="68">
        <f>VLOOKUP($A213,[0]!Table,MATCH(X$4,[0]!Curves,0))</f>
        <v>6.5930473245229507E-2</v>
      </c>
      <c r="Y213" s="72">
        <f t="shared" ca="1" si="72"/>
        <v>0.32255988772237143</v>
      </c>
      <c r="Z213" s="22">
        <f t="shared" si="73"/>
        <v>0</v>
      </c>
      <c r="AA213" s="22">
        <f t="shared" si="74"/>
        <v>0</v>
      </c>
      <c r="AC213" s="62">
        <f t="shared" ca="1" si="75"/>
        <v>0</v>
      </c>
      <c r="AD213" s="73"/>
      <c r="AE213" s="74"/>
    </row>
    <row r="214" spans="1:31" ht="12" customHeight="1">
      <c r="A214" s="65">
        <f t="shared" si="76"/>
        <v>43466</v>
      </c>
      <c r="B214" s="66">
        <f>'Inputs-Summary'!$B$7</f>
        <v>3017157.2166295233</v>
      </c>
      <c r="C214" s="75"/>
      <c r="D214" s="67">
        <f t="shared" si="58"/>
        <v>3017157.2166295233</v>
      </c>
      <c r="E214" s="56">
        <f t="shared" si="59"/>
        <v>0</v>
      </c>
      <c r="F214" s="56">
        <f t="shared" ca="1" si="60"/>
        <v>0</v>
      </c>
      <c r="G214" s="68">
        <f>VLOOKUP($A214,[0]!Table,MATCH(G$4,[0]!Curves,0))</f>
        <v>5.0659999999999998</v>
      </c>
      <c r="H214" s="69">
        <f t="shared" si="61"/>
        <v>5.0659999999999998</v>
      </c>
      <c r="I214" s="68">
        <f>'Inputs-Summary'!$B$16</f>
        <v>1.85</v>
      </c>
      <c r="J214" s="68">
        <f>VLOOKUP($A214,[0]!Table,MATCH(J$4,[0]!Curves,0))</f>
        <v>0</v>
      </c>
      <c r="K214" s="69">
        <f t="shared" si="62"/>
        <v>0</v>
      </c>
      <c r="L214" s="87">
        <f t="shared" si="63"/>
        <v>0</v>
      </c>
      <c r="M214" s="68">
        <f>VLOOKUP($A214,[0]!Table,MATCH(M$4,[0]!Curves,0))</f>
        <v>0</v>
      </c>
      <c r="N214" s="69">
        <f t="shared" si="64"/>
        <v>0</v>
      </c>
      <c r="O214" s="87">
        <f t="shared" si="65"/>
        <v>0</v>
      </c>
      <c r="P214" s="60"/>
      <c r="Q214" s="87">
        <f t="shared" si="66"/>
        <v>5.0659999999999998</v>
      </c>
      <c r="R214" s="87">
        <f t="shared" si="67"/>
        <v>5.0659999999999998</v>
      </c>
      <c r="S214" s="87">
        <f t="shared" si="68"/>
        <v>1.85</v>
      </c>
      <c r="T214" s="70"/>
      <c r="U214" s="22">
        <f t="shared" si="69"/>
        <v>31</v>
      </c>
      <c r="V214" s="71">
        <f t="shared" si="70"/>
        <v>43466</v>
      </c>
      <c r="W214" s="22">
        <f t="shared" ca="1" si="71"/>
        <v>6402</v>
      </c>
      <c r="X214" s="68">
        <f>VLOOKUP($A214,[0]!Table,MATCH(X$4,[0]!Curves,0))</f>
        <v>6.5971602789179698E-2</v>
      </c>
      <c r="Y214" s="72">
        <f t="shared" ca="1" si="72"/>
        <v>0.32056511934141568</v>
      </c>
      <c r="Z214" s="22">
        <f t="shared" si="73"/>
        <v>0</v>
      </c>
      <c r="AA214" s="22">
        <f t="shared" si="74"/>
        <v>0</v>
      </c>
      <c r="AC214" s="62">
        <f t="shared" ca="1" si="75"/>
        <v>0</v>
      </c>
      <c r="AD214" s="73"/>
      <c r="AE214" s="74"/>
    </row>
    <row r="215" spans="1:31" ht="12" customHeight="1">
      <c r="A215" s="65">
        <f t="shared" si="76"/>
        <v>43497</v>
      </c>
      <c r="B215" s="66">
        <f>'Inputs-Summary'!$B$7</f>
        <v>3017157.2166295233</v>
      </c>
      <c r="C215" s="75"/>
      <c r="D215" s="67">
        <f t="shared" si="58"/>
        <v>3017157.2166295233</v>
      </c>
      <c r="E215" s="56">
        <f t="shared" si="59"/>
        <v>0</v>
      </c>
      <c r="F215" s="56">
        <f t="shared" ca="1" si="60"/>
        <v>0</v>
      </c>
      <c r="G215" s="68">
        <f>VLOOKUP($A215,[0]!Table,MATCH(G$4,[0]!Curves,0))</f>
        <v>4.9480000000000004</v>
      </c>
      <c r="H215" s="69">
        <f t="shared" si="61"/>
        <v>4.9480000000000004</v>
      </c>
      <c r="I215" s="68">
        <f>'Inputs-Summary'!$B$16</f>
        <v>1.85</v>
      </c>
      <c r="J215" s="68">
        <f>VLOOKUP($A215,[0]!Table,MATCH(J$4,[0]!Curves,0))</f>
        <v>0</v>
      </c>
      <c r="K215" s="69">
        <f t="shared" si="62"/>
        <v>0</v>
      </c>
      <c r="L215" s="87">
        <f t="shared" si="63"/>
        <v>0</v>
      </c>
      <c r="M215" s="68">
        <f>VLOOKUP($A215,[0]!Table,MATCH(M$4,[0]!Curves,0))</f>
        <v>0</v>
      </c>
      <c r="N215" s="69">
        <f t="shared" si="64"/>
        <v>0</v>
      </c>
      <c r="O215" s="87">
        <f t="shared" si="65"/>
        <v>0</v>
      </c>
      <c r="P215" s="60"/>
      <c r="Q215" s="87">
        <f t="shared" si="66"/>
        <v>4.9480000000000004</v>
      </c>
      <c r="R215" s="87">
        <f t="shared" si="67"/>
        <v>4.9480000000000004</v>
      </c>
      <c r="S215" s="87">
        <f t="shared" si="68"/>
        <v>1.85</v>
      </c>
      <c r="T215" s="70"/>
      <c r="U215" s="22">
        <f t="shared" si="69"/>
        <v>28</v>
      </c>
      <c r="V215" s="71">
        <f t="shared" si="70"/>
        <v>43497</v>
      </c>
      <c r="W215" s="22">
        <f t="shared" ca="1" si="71"/>
        <v>6433</v>
      </c>
      <c r="X215" s="68">
        <f>VLOOKUP($A215,[0]!Table,MATCH(X$4,[0]!Curves,0))</f>
        <v>6.6012732333690302E-2</v>
      </c>
      <c r="Y215" s="72">
        <f t="shared" ca="1" si="72"/>
        <v>0.31858053820340548</v>
      </c>
      <c r="Z215" s="22">
        <f t="shared" si="73"/>
        <v>0</v>
      </c>
      <c r="AA215" s="22">
        <f t="shared" si="74"/>
        <v>0</v>
      </c>
      <c r="AC215" s="62">
        <f t="shared" ca="1" si="75"/>
        <v>0</v>
      </c>
      <c r="AD215" s="73"/>
      <c r="AE215" s="74"/>
    </row>
    <row r="216" spans="1:31" ht="12" customHeight="1">
      <c r="A216" s="65">
        <f t="shared" si="76"/>
        <v>43525</v>
      </c>
      <c r="B216" s="66">
        <f>'Inputs-Summary'!$B$7</f>
        <v>3017157.2166295233</v>
      </c>
      <c r="C216" s="75"/>
      <c r="D216" s="67">
        <f t="shared" si="58"/>
        <v>3017157.2166295233</v>
      </c>
      <c r="E216" s="56">
        <f t="shared" si="59"/>
        <v>0</v>
      </c>
      <c r="F216" s="56">
        <f t="shared" ca="1" si="60"/>
        <v>0</v>
      </c>
      <c r="G216" s="68">
        <f>VLOOKUP($A216,[0]!Table,MATCH(G$4,[0]!Curves,0))</f>
        <v>4.8150000000000004</v>
      </c>
      <c r="H216" s="69">
        <f t="shared" si="61"/>
        <v>4.8150000000000004</v>
      </c>
      <c r="I216" s="68">
        <f>'Inputs-Summary'!$B$16</f>
        <v>1.85</v>
      </c>
      <c r="J216" s="68">
        <f>VLOOKUP($A216,[0]!Table,MATCH(J$4,[0]!Curves,0))</f>
        <v>0</v>
      </c>
      <c r="K216" s="69">
        <f t="shared" si="62"/>
        <v>0</v>
      </c>
      <c r="L216" s="87">
        <f t="shared" si="63"/>
        <v>0</v>
      </c>
      <c r="M216" s="68">
        <f>VLOOKUP($A216,[0]!Table,MATCH(M$4,[0]!Curves,0))</f>
        <v>0</v>
      </c>
      <c r="N216" s="69">
        <f t="shared" si="64"/>
        <v>0</v>
      </c>
      <c r="O216" s="87">
        <f t="shared" si="65"/>
        <v>0</v>
      </c>
      <c r="P216" s="60"/>
      <c r="Q216" s="87">
        <f t="shared" si="66"/>
        <v>4.8150000000000004</v>
      </c>
      <c r="R216" s="87">
        <f t="shared" si="67"/>
        <v>4.8150000000000004</v>
      </c>
      <c r="S216" s="87">
        <f t="shared" si="68"/>
        <v>1.85</v>
      </c>
      <c r="T216" s="70"/>
      <c r="U216" s="22">
        <f t="shared" si="69"/>
        <v>31</v>
      </c>
      <c r="V216" s="71">
        <f t="shared" si="70"/>
        <v>43525</v>
      </c>
      <c r="W216" s="22">
        <f t="shared" ca="1" si="71"/>
        <v>6461</v>
      </c>
      <c r="X216" s="68">
        <f>VLOOKUP($A216,[0]!Table,MATCH(X$4,[0]!Curves,0))</f>
        <v>6.6049881600181798E-2</v>
      </c>
      <c r="Y216" s="72">
        <f t="shared" ca="1" si="72"/>
        <v>0.31679673924919893</v>
      </c>
      <c r="Z216" s="22">
        <f t="shared" si="73"/>
        <v>0</v>
      </c>
      <c r="AA216" s="22">
        <f t="shared" si="74"/>
        <v>0</v>
      </c>
      <c r="AC216" s="62">
        <f t="shared" ca="1" si="75"/>
        <v>0</v>
      </c>
      <c r="AD216" s="73"/>
      <c r="AE216" s="74"/>
    </row>
    <row r="217" spans="1:31" ht="12" customHeight="1">
      <c r="A217" s="65">
        <f t="shared" si="76"/>
        <v>43556</v>
      </c>
      <c r="B217" s="66">
        <f>'Inputs-Summary'!$B$7</f>
        <v>3017157.2166295233</v>
      </c>
      <c r="C217" s="75"/>
      <c r="D217" s="67">
        <f t="shared" si="58"/>
        <v>3017157.2166295233</v>
      </c>
      <c r="E217" s="56">
        <f t="shared" si="59"/>
        <v>0</v>
      </c>
      <c r="F217" s="56">
        <f t="shared" ca="1" si="60"/>
        <v>0</v>
      </c>
      <c r="G217" s="68">
        <f>VLOOKUP($A217,[0]!Table,MATCH(G$4,[0]!Curves,0))</f>
        <v>4.5999999999999996</v>
      </c>
      <c r="H217" s="69">
        <f t="shared" si="61"/>
        <v>4.5999999999999996</v>
      </c>
      <c r="I217" s="68">
        <f>'Inputs-Summary'!$B$16</f>
        <v>1.85</v>
      </c>
      <c r="J217" s="68">
        <f>VLOOKUP($A217,[0]!Table,MATCH(J$4,[0]!Curves,0))</f>
        <v>0</v>
      </c>
      <c r="K217" s="69">
        <f t="shared" si="62"/>
        <v>0</v>
      </c>
      <c r="L217" s="87">
        <f t="shared" si="63"/>
        <v>0</v>
      </c>
      <c r="M217" s="68">
        <f>VLOOKUP($A217,[0]!Table,MATCH(M$4,[0]!Curves,0))</f>
        <v>0</v>
      </c>
      <c r="N217" s="69">
        <f t="shared" si="64"/>
        <v>0</v>
      </c>
      <c r="O217" s="87">
        <f t="shared" si="65"/>
        <v>0</v>
      </c>
      <c r="P217" s="60"/>
      <c r="Q217" s="87">
        <f t="shared" si="66"/>
        <v>4.5999999999999996</v>
      </c>
      <c r="R217" s="87">
        <f t="shared" si="67"/>
        <v>4.5999999999999996</v>
      </c>
      <c r="S217" s="87">
        <f t="shared" si="68"/>
        <v>1.85</v>
      </c>
      <c r="T217" s="70"/>
      <c r="U217" s="22">
        <f t="shared" si="69"/>
        <v>30</v>
      </c>
      <c r="V217" s="71">
        <f t="shared" si="70"/>
        <v>43556</v>
      </c>
      <c r="W217" s="22">
        <f t="shared" ca="1" si="71"/>
        <v>6492</v>
      </c>
      <c r="X217" s="68">
        <f>VLOOKUP($A217,[0]!Table,MATCH(X$4,[0]!Curves,0))</f>
        <v>6.6091011145759104E-2</v>
      </c>
      <c r="Y217" s="72">
        <f t="shared" ca="1" si="72"/>
        <v>0.31483144641824667</v>
      </c>
      <c r="Z217" s="22">
        <f t="shared" si="73"/>
        <v>0</v>
      </c>
      <c r="AA217" s="22">
        <f t="shared" si="74"/>
        <v>0</v>
      </c>
      <c r="AC217" s="62">
        <f t="shared" ca="1" si="75"/>
        <v>0</v>
      </c>
      <c r="AD217" s="73"/>
      <c r="AE217" s="74"/>
    </row>
    <row r="218" spans="1:31" ht="12" customHeight="1">
      <c r="A218" s="65">
        <f t="shared" si="76"/>
        <v>43586</v>
      </c>
      <c r="B218" s="66">
        <f>'Inputs-Summary'!$B$7</f>
        <v>3017157.2166295233</v>
      </c>
      <c r="C218" s="75"/>
      <c r="D218" s="67">
        <f t="shared" si="58"/>
        <v>3017157.2166295233</v>
      </c>
      <c r="E218" s="56">
        <f t="shared" si="59"/>
        <v>0</v>
      </c>
      <c r="F218" s="56">
        <f t="shared" ca="1" si="60"/>
        <v>0</v>
      </c>
      <c r="G218" s="68">
        <f>VLOOKUP($A218,[0]!Table,MATCH(G$4,[0]!Curves,0))</f>
        <v>4.59</v>
      </c>
      <c r="H218" s="69">
        <f t="shared" si="61"/>
        <v>4.59</v>
      </c>
      <c r="I218" s="68">
        <f>'Inputs-Summary'!$B$16</f>
        <v>1.85</v>
      </c>
      <c r="J218" s="68">
        <f>VLOOKUP($A218,[0]!Table,MATCH(J$4,[0]!Curves,0))</f>
        <v>0</v>
      </c>
      <c r="K218" s="69">
        <f t="shared" si="62"/>
        <v>0</v>
      </c>
      <c r="L218" s="87">
        <f t="shared" si="63"/>
        <v>0</v>
      </c>
      <c r="M218" s="68">
        <f>VLOOKUP($A218,[0]!Table,MATCH(M$4,[0]!Curves,0))</f>
        <v>0</v>
      </c>
      <c r="N218" s="69">
        <f t="shared" si="64"/>
        <v>0</v>
      </c>
      <c r="O218" s="87">
        <f t="shared" si="65"/>
        <v>0</v>
      </c>
      <c r="P218" s="60"/>
      <c r="Q218" s="87">
        <f t="shared" si="66"/>
        <v>4.59</v>
      </c>
      <c r="R218" s="87">
        <f t="shared" si="67"/>
        <v>4.59</v>
      </c>
      <c r="S218" s="87">
        <f t="shared" si="68"/>
        <v>1.85</v>
      </c>
      <c r="T218" s="70"/>
      <c r="U218" s="22">
        <f t="shared" si="69"/>
        <v>31</v>
      </c>
      <c r="V218" s="71">
        <f t="shared" si="70"/>
        <v>43586</v>
      </c>
      <c r="W218" s="22">
        <f t="shared" ca="1" si="71"/>
        <v>6522</v>
      </c>
      <c r="X218" s="68">
        <f>VLOOKUP($A218,[0]!Table,MATCH(X$4,[0]!Curves,0))</f>
        <v>6.6130813932335095E-2</v>
      </c>
      <c r="Y218" s="72">
        <f t="shared" ca="1" si="72"/>
        <v>0.31293914977708942</v>
      </c>
      <c r="Z218" s="22">
        <f t="shared" si="73"/>
        <v>0</v>
      </c>
      <c r="AA218" s="22">
        <f t="shared" si="74"/>
        <v>0</v>
      </c>
      <c r="AC218" s="62">
        <f t="shared" ca="1" si="75"/>
        <v>0</v>
      </c>
      <c r="AD218" s="73"/>
      <c r="AE218" s="74"/>
    </row>
    <row r="219" spans="1:31" ht="12" customHeight="1">
      <c r="A219" s="65">
        <f t="shared" si="76"/>
        <v>43617</v>
      </c>
      <c r="B219" s="66">
        <f>'Inputs-Summary'!$B$7</f>
        <v>3017157.2166295233</v>
      </c>
      <c r="C219" s="75"/>
      <c r="D219" s="67">
        <f t="shared" si="58"/>
        <v>3017157.2166295233</v>
      </c>
      <c r="E219" s="56">
        <f t="shared" si="59"/>
        <v>0</v>
      </c>
      <c r="F219" s="56">
        <f t="shared" ca="1" si="60"/>
        <v>0</v>
      </c>
      <c r="G219" s="68">
        <f>VLOOKUP($A219,[0]!Table,MATCH(G$4,[0]!Curves,0))</f>
        <v>4.6260000000000003</v>
      </c>
      <c r="H219" s="69">
        <f t="shared" si="61"/>
        <v>4.6260000000000003</v>
      </c>
      <c r="I219" s="68">
        <f>'Inputs-Summary'!$B$16</f>
        <v>1.85</v>
      </c>
      <c r="J219" s="68">
        <f>VLOOKUP($A219,[0]!Table,MATCH(J$4,[0]!Curves,0))</f>
        <v>0</v>
      </c>
      <c r="K219" s="69">
        <f t="shared" si="62"/>
        <v>0</v>
      </c>
      <c r="L219" s="87">
        <f t="shared" si="63"/>
        <v>0</v>
      </c>
      <c r="M219" s="68">
        <f>VLOOKUP($A219,[0]!Table,MATCH(M$4,[0]!Curves,0))</f>
        <v>0</v>
      </c>
      <c r="N219" s="69">
        <f t="shared" si="64"/>
        <v>0</v>
      </c>
      <c r="O219" s="87">
        <f t="shared" si="65"/>
        <v>0</v>
      </c>
      <c r="P219" s="60"/>
      <c r="Q219" s="87">
        <f t="shared" si="66"/>
        <v>4.6260000000000003</v>
      </c>
      <c r="R219" s="87">
        <f t="shared" si="67"/>
        <v>4.6260000000000003</v>
      </c>
      <c r="S219" s="87">
        <f t="shared" si="68"/>
        <v>1.85</v>
      </c>
      <c r="T219" s="70"/>
      <c r="U219" s="22">
        <f t="shared" si="69"/>
        <v>30</v>
      </c>
      <c r="V219" s="71">
        <f t="shared" si="70"/>
        <v>43617</v>
      </c>
      <c r="W219" s="22">
        <f t="shared" ca="1" si="71"/>
        <v>6553</v>
      </c>
      <c r="X219" s="68">
        <f>VLOOKUP($A219,[0]!Table,MATCH(X$4,[0]!Curves,0))</f>
        <v>6.6171943479015102E-2</v>
      </c>
      <c r="Y219" s="72">
        <f t="shared" ca="1" si="72"/>
        <v>0.31099366092578451</v>
      </c>
      <c r="Z219" s="22">
        <f t="shared" si="73"/>
        <v>0</v>
      </c>
      <c r="AA219" s="22">
        <f t="shared" si="74"/>
        <v>0</v>
      </c>
      <c r="AC219" s="62">
        <f t="shared" ca="1" si="75"/>
        <v>0</v>
      </c>
      <c r="AD219" s="73"/>
      <c r="AE219" s="74"/>
    </row>
    <row r="220" spans="1:31" ht="12" customHeight="1">
      <c r="A220" s="65">
        <f t="shared" si="76"/>
        <v>43647</v>
      </c>
      <c r="B220" s="66">
        <f>'Inputs-Summary'!$B$7</f>
        <v>3017157.2166295233</v>
      </c>
      <c r="C220" s="75"/>
      <c r="D220" s="67">
        <f t="shared" si="58"/>
        <v>3017157.2166295233</v>
      </c>
      <c r="E220" s="56">
        <f t="shared" si="59"/>
        <v>0</v>
      </c>
      <c r="F220" s="56">
        <f t="shared" ca="1" si="60"/>
        <v>0</v>
      </c>
      <c r="G220" s="68">
        <f>VLOOKUP($A220,[0]!Table,MATCH(G$4,[0]!Curves,0))</f>
        <v>4.6710000000000003</v>
      </c>
      <c r="H220" s="69">
        <f t="shared" si="61"/>
        <v>4.6710000000000003</v>
      </c>
      <c r="I220" s="68">
        <f>'Inputs-Summary'!$B$16</f>
        <v>1.85</v>
      </c>
      <c r="J220" s="68">
        <f>VLOOKUP($A220,[0]!Table,MATCH(J$4,[0]!Curves,0))</f>
        <v>0</v>
      </c>
      <c r="K220" s="69">
        <f t="shared" si="62"/>
        <v>0</v>
      </c>
      <c r="L220" s="87">
        <f t="shared" si="63"/>
        <v>0</v>
      </c>
      <c r="M220" s="68">
        <f>VLOOKUP($A220,[0]!Table,MATCH(M$4,[0]!Curves,0))</f>
        <v>0</v>
      </c>
      <c r="N220" s="69">
        <f t="shared" si="64"/>
        <v>0</v>
      </c>
      <c r="O220" s="87">
        <f t="shared" si="65"/>
        <v>0</v>
      </c>
      <c r="P220" s="60"/>
      <c r="Q220" s="87">
        <f t="shared" si="66"/>
        <v>4.6710000000000003</v>
      </c>
      <c r="R220" s="87">
        <f t="shared" si="67"/>
        <v>4.6710000000000003</v>
      </c>
      <c r="S220" s="87">
        <f t="shared" si="68"/>
        <v>1.85</v>
      </c>
      <c r="T220" s="70"/>
      <c r="U220" s="22">
        <f t="shared" si="69"/>
        <v>31</v>
      </c>
      <c r="V220" s="71">
        <f t="shared" si="70"/>
        <v>43647</v>
      </c>
      <c r="W220" s="22">
        <f t="shared" ca="1" si="71"/>
        <v>6583</v>
      </c>
      <c r="X220" s="68">
        <f>VLOOKUP($A220,[0]!Table,MATCH(X$4,[0]!Curves,0))</f>
        <v>6.6211746266658295E-2</v>
      </c>
      <c r="Y220" s="72">
        <f t="shared" ca="1" si="72"/>
        <v>0.30912046151288664</v>
      </c>
      <c r="Z220" s="22">
        <f t="shared" si="73"/>
        <v>0</v>
      </c>
      <c r="AA220" s="22">
        <f t="shared" si="74"/>
        <v>0</v>
      </c>
      <c r="AC220" s="62">
        <f t="shared" ca="1" si="75"/>
        <v>0</v>
      </c>
      <c r="AD220" s="73"/>
      <c r="AE220" s="74"/>
    </row>
    <row r="221" spans="1:31" ht="12" customHeight="1">
      <c r="A221" s="65">
        <f t="shared" si="76"/>
        <v>43678</v>
      </c>
      <c r="B221" s="66">
        <f>'Inputs-Summary'!$B$7</f>
        <v>3017157.2166295233</v>
      </c>
      <c r="C221" s="75"/>
      <c r="D221" s="67">
        <f t="shared" si="58"/>
        <v>3017157.2166295233</v>
      </c>
      <c r="E221" s="56">
        <f t="shared" si="59"/>
        <v>0</v>
      </c>
      <c r="F221" s="56">
        <f t="shared" ca="1" si="60"/>
        <v>0</v>
      </c>
      <c r="G221" s="68">
        <f>VLOOKUP($A221,[0]!Table,MATCH(G$4,[0]!Curves,0))</f>
        <v>4.7190000000000003</v>
      </c>
      <c r="H221" s="69">
        <f t="shared" si="61"/>
        <v>4.7190000000000003</v>
      </c>
      <c r="I221" s="68">
        <f>'Inputs-Summary'!$B$16</f>
        <v>1.85</v>
      </c>
      <c r="J221" s="68">
        <f>VLOOKUP($A221,[0]!Table,MATCH(J$4,[0]!Curves,0))</f>
        <v>0</v>
      </c>
      <c r="K221" s="69">
        <f t="shared" si="62"/>
        <v>0</v>
      </c>
      <c r="L221" s="87">
        <f t="shared" si="63"/>
        <v>0</v>
      </c>
      <c r="M221" s="68">
        <f>VLOOKUP($A221,[0]!Table,MATCH(M$4,[0]!Curves,0))</f>
        <v>0</v>
      </c>
      <c r="N221" s="69">
        <f t="shared" si="64"/>
        <v>0</v>
      </c>
      <c r="O221" s="87">
        <f t="shared" si="65"/>
        <v>0</v>
      </c>
      <c r="P221" s="60"/>
      <c r="Q221" s="87">
        <f t="shared" si="66"/>
        <v>4.7190000000000003</v>
      </c>
      <c r="R221" s="87">
        <f t="shared" si="67"/>
        <v>4.7190000000000003</v>
      </c>
      <c r="S221" s="87">
        <f t="shared" si="68"/>
        <v>1.85</v>
      </c>
      <c r="T221" s="70"/>
      <c r="U221" s="22">
        <f t="shared" si="69"/>
        <v>31</v>
      </c>
      <c r="V221" s="71">
        <f t="shared" si="70"/>
        <v>43678</v>
      </c>
      <c r="W221" s="22">
        <f t="shared" ca="1" si="71"/>
        <v>6614</v>
      </c>
      <c r="X221" s="68">
        <f>VLOOKUP($A221,[0]!Table,MATCH(X$4,[0]!Curves,0))</f>
        <v>6.6252875814441003E-2</v>
      </c>
      <c r="Y221" s="72">
        <f t="shared" ca="1" si="72"/>
        <v>0.30719463632897082</v>
      </c>
      <c r="Z221" s="22">
        <f t="shared" si="73"/>
        <v>0</v>
      </c>
      <c r="AA221" s="22">
        <f t="shared" si="74"/>
        <v>0</v>
      </c>
      <c r="AC221" s="62">
        <f t="shared" ca="1" si="75"/>
        <v>0</v>
      </c>
      <c r="AD221" s="73"/>
      <c r="AE221" s="74"/>
    </row>
    <row r="222" spans="1:31" ht="12" customHeight="1">
      <c r="A222" s="65">
        <f t="shared" si="76"/>
        <v>43709</v>
      </c>
      <c r="B222" s="66">
        <f>'Inputs-Summary'!$B$7</f>
        <v>3017157.2166295233</v>
      </c>
      <c r="C222" s="75"/>
      <c r="D222" s="67">
        <f t="shared" si="58"/>
        <v>3017157.2166295233</v>
      </c>
      <c r="E222" s="56">
        <f t="shared" si="59"/>
        <v>0</v>
      </c>
      <c r="F222" s="56">
        <f t="shared" ca="1" si="60"/>
        <v>0</v>
      </c>
      <c r="G222" s="68">
        <f>VLOOKUP($A222,[0]!Table,MATCH(G$4,[0]!Curves,0))</f>
        <v>4.7330000000000005</v>
      </c>
      <c r="H222" s="69">
        <f t="shared" si="61"/>
        <v>4.7330000000000005</v>
      </c>
      <c r="I222" s="68">
        <f>'Inputs-Summary'!$B$16</f>
        <v>1.85</v>
      </c>
      <c r="J222" s="68">
        <f>VLOOKUP($A222,[0]!Table,MATCH(J$4,[0]!Curves,0))</f>
        <v>0</v>
      </c>
      <c r="K222" s="69">
        <f t="shared" si="62"/>
        <v>0</v>
      </c>
      <c r="L222" s="87">
        <f t="shared" si="63"/>
        <v>0</v>
      </c>
      <c r="M222" s="68">
        <f>VLOOKUP($A222,[0]!Table,MATCH(M$4,[0]!Curves,0))</f>
        <v>0</v>
      </c>
      <c r="N222" s="69">
        <f t="shared" si="64"/>
        <v>0</v>
      </c>
      <c r="O222" s="87">
        <f t="shared" si="65"/>
        <v>0</v>
      </c>
      <c r="P222" s="60"/>
      <c r="Q222" s="87">
        <f t="shared" si="66"/>
        <v>4.7330000000000005</v>
      </c>
      <c r="R222" s="87">
        <f t="shared" si="67"/>
        <v>4.7330000000000005</v>
      </c>
      <c r="S222" s="87">
        <f t="shared" si="68"/>
        <v>1.85</v>
      </c>
      <c r="T222" s="70"/>
      <c r="U222" s="22">
        <f t="shared" si="69"/>
        <v>30</v>
      </c>
      <c r="V222" s="71">
        <f t="shared" si="70"/>
        <v>43709</v>
      </c>
      <c r="W222" s="22">
        <f t="shared" ca="1" si="71"/>
        <v>6645</v>
      </c>
      <c r="X222" s="68">
        <f>VLOOKUP($A222,[0]!Table,MATCH(X$4,[0]!Curves,0))</f>
        <v>6.6294005362784098E-2</v>
      </c>
      <c r="Y222" s="72">
        <f t="shared" ca="1" si="72"/>
        <v>0.30527875043947206</v>
      </c>
      <c r="Z222" s="22">
        <f t="shared" si="73"/>
        <v>0</v>
      </c>
      <c r="AA222" s="22">
        <f t="shared" si="74"/>
        <v>0</v>
      </c>
      <c r="AC222" s="62">
        <f t="shared" ca="1" si="75"/>
        <v>0</v>
      </c>
      <c r="AD222" s="73"/>
      <c r="AE222" s="74"/>
    </row>
    <row r="223" spans="1:31" ht="12" customHeight="1">
      <c r="A223" s="65">
        <f t="shared" si="76"/>
        <v>43739</v>
      </c>
      <c r="B223" s="66">
        <f>'Inputs-Summary'!$B$7</f>
        <v>3017157.2166295233</v>
      </c>
      <c r="C223" s="75"/>
      <c r="D223" s="67">
        <f t="shared" si="58"/>
        <v>3017157.2166295233</v>
      </c>
      <c r="E223" s="56">
        <f t="shared" si="59"/>
        <v>0</v>
      </c>
      <c r="F223" s="56">
        <f t="shared" ca="1" si="60"/>
        <v>0</v>
      </c>
      <c r="G223" s="68">
        <f>VLOOKUP($A223,[0]!Table,MATCH(G$4,[0]!Curves,0))</f>
        <v>4.7610000000000001</v>
      </c>
      <c r="H223" s="69">
        <f t="shared" si="61"/>
        <v>4.7610000000000001</v>
      </c>
      <c r="I223" s="68">
        <f>'Inputs-Summary'!$B$16</f>
        <v>1.85</v>
      </c>
      <c r="J223" s="68">
        <f>VLOOKUP($A223,[0]!Table,MATCH(J$4,[0]!Curves,0))</f>
        <v>0</v>
      </c>
      <c r="K223" s="69">
        <f t="shared" si="62"/>
        <v>0</v>
      </c>
      <c r="L223" s="87">
        <f t="shared" si="63"/>
        <v>0</v>
      </c>
      <c r="M223" s="68">
        <f>VLOOKUP($A223,[0]!Table,MATCH(M$4,[0]!Curves,0))</f>
        <v>0</v>
      </c>
      <c r="N223" s="69">
        <f t="shared" si="64"/>
        <v>0</v>
      </c>
      <c r="O223" s="87">
        <f t="shared" si="65"/>
        <v>0</v>
      </c>
      <c r="P223" s="60"/>
      <c r="Q223" s="87">
        <f t="shared" si="66"/>
        <v>4.7610000000000001</v>
      </c>
      <c r="R223" s="87">
        <f t="shared" si="67"/>
        <v>4.7610000000000001</v>
      </c>
      <c r="S223" s="87">
        <f t="shared" si="68"/>
        <v>1.85</v>
      </c>
      <c r="T223" s="70"/>
      <c r="U223" s="22">
        <f t="shared" si="69"/>
        <v>31</v>
      </c>
      <c r="V223" s="71">
        <f t="shared" si="70"/>
        <v>43739</v>
      </c>
      <c r="W223" s="22">
        <f t="shared" ca="1" si="71"/>
        <v>6675</v>
      </c>
      <c r="X223" s="68">
        <f>VLOOKUP($A223,[0]!Table,MATCH(X$4,[0]!Curves,0))</f>
        <v>6.63338081520366E-2</v>
      </c>
      <c r="Y223" s="72">
        <f t="shared" ca="1" si="72"/>
        <v>0.30343409678512329</v>
      </c>
      <c r="Z223" s="22">
        <f t="shared" si="73"/>
        <v>0</v>
      </c>
      <c r="AA223" s="22">
        <f t="shared" si="74"/>
        <v>0</v>
      </c>
      <c r="AC223" s="62">
        <f t="shared" ca="1" si="75"/>
        <v>0</v>
      </c>
      <c r="AD223" s="73"/>
      <c r="AE223" s="74"/>
    </row>
    <row r="224" spans="1:31" ht="12" customHeight="1">
      <c r="A224" s="65">
        <f t="shared" si="76"/>
        <v>43770</v>
      </c>
      <c r="B224" s="66">
        <f>'Inputs-Summary'!$B$7</f>
        <v>3017157.2166295233</v>
      </c>
      <c r="C224" s="75"/>
      <c r="D224" s="67">
        <f t="shared" si="58"/>
        <v>3017157.2166295233</v>
      </c>
      <c r="E224" s="56">
        <f t="shared" si="59"/>
        <v>0</v>
      </c>
      <c r="F224" s="56">
        <f t="shared" ca="1" si="60"/>
        <v>0</v>
      </c>
      <c r="G224" s="68">
        <f>VLOOKUP($A224,[0]!Table,MATCH(G$4,[0]!Curves,0))</f>
        <v>4.8959999999999999</v>
      </c>
      <c r="H224" s="69">
        <f t="shared" si="61"/>
        <v>4.8959999999999999</v>
      </c>
      <c r="I224" s="68">
        <f>'Inputs-Summary'!$B$16</f>
        <v>1.85</v>
      </c>
      <c r="J224" s="68">
        <f>VLOOKUP($A224,[0]!Table,MATCH(J$4,[0]!Curves,0))</f>
        <v>0</v>
      </c>
      <c r="K224" s="69">
        <f t="shared" si="62"/>
        <v>0</v>
      </c>
      <c r="L224" s="87">
        <f t="shared" si="63"/>
        <v>0</v>
      </c>
      <c r="M224" s="68">
        <f>VLOOKUP($A224,[0]!Table,MATCH(M$4,[0]!Curves,0))</f>
        <v>0</v>
      </c>
      <c r="N224" s="69">
        <f t="shared" si="64"/>
        <v>0</v>
      </c>
      <c r="O224" s="87">
        <f t="shared" si="65"/>
        <v>0</v>
      </c>
      <c r="P224" s="60"/>
      <c r="Q224" s="87">
        <f t="shared" si="66"/>
        <v>4.8959999999999999</v>
      </c>
      <c r="R224" s="87">
        <f t="shared" si="67"/>
        <v>4.8959999999999999</v>
      </c>
      <c r="S224" s="87">
        <f t="shared" si="68"/>
        <v>1.85</v>
      </c>
      <c r="T224" s="70"/>
      <c r="U224" s="22">
        <f t="shared" si="69"/>
        <v>30</v>
      </c>
      <c r="V224" s="71">
        <f t="shared" si="70"/>
        <v>43770</v>
      </c>
      <c r="W224" s="22">
        <f t="shared" ca="1" si="71"/>
        <v>6706</v>
      </c>
      <c r="X224" s="68">
        <f>VLOOKUP($A224,[0]!Table,MATCH(X$4,[0]!Curves,0))</f>
        <v>6.6374937701482395E-2</v>
      </c>
      <c r="Y224" s="72">
        <f t="shared" ca="1" si="72"/>
        <v>0.30153766327638531</v>
      </c>
      <c r="Z224" s="22">
        <f t="shared" si="73"/>
        <v>0</v>
      </c>
      <c r="AA224" s="22">
        <f t="shared" si="74"/>
        <v>0</v>
      </c>
      <c r="AC224" s="62">
        <f t="shared" ca="1" si="75"/>
        <v>0</v>
      </c>
      <c r="AD224" s="73"/>
      <c r="AE224" s="74"/>
    </row>
    <row r="225" spans="1:31" ht="12" customHeight="1">
      <c r="A225" s="65">
        <f t="shared" si="76"/>
        <v>43800</v>
      </c>
      <c r="B225" s="66">
        <f>'Inputs-Summary'!$B$7</f>
        <v>3017157.2166295233</v>
      </c>
      <c r="C225" s="75"/>
      <c r="D225" s="67">
        <f t="shared" si="58"/>
        <v>3017157.2166295233</v>
      </c>
      <c r="E225" s="56">
        <f t="shared" si="59"/>
        <v>0</v>
      </c>
      <c r="F225" s="56">
        <f t="shared" ca="1" si="60"/>
        <v>0</v>
      </c>
      <c r="G225" s="68">
        <f>VLOOKUP($A225,[0]!Table,MATCH(G$4,[0]!Curves,0))</f>
        <v>5.0310000000000006</v>
      </c>
      <c r="H225" s="69">
        <f t="shared" si="61"/>
        <v>5.0310000000000006</v>
      </c>
      <c r="I225" s="68">
        <f>'Inputs-Summary'!$B$16</f>
        <v>1.85</v>
      </c>
      <c r="J225" s="68">
        <f>VLOOKUP($A225,[0]!Table,MATCH(J$4,[0]!Curves,0))</f>
        <v>0</v>
      </c>
      <c r="K225" s="69">
        <f t="shared" si="62"/>
        <v>0</v>
      </c>
      <c r="L225" s="87">
        <f t="shared" si="63"/>
        <v>0</v>
      </c>
      <c r="M225" s="68">
        <f>VLOOKUP($A225,[0]!Table,MATCH(M$4,[0]!Curves,0))</f>
        <v>0</v>
      </c>
      <c r="N225" s="69">
        <f t="shared" si="64"/>
        <v>0</v>
      </c>
      <c r="O225" s="87">
        <f t="shared" si="65"/>
        <v>0</v>
      </c>
      <c r="P225" s="60"/>
      <c r="Q225" s="87">
        <f t="shared" si="66"/>
        <v>5.0310000000000006</v>
      </c>
      <c r="R225" s="87">
        <f t="shared" si="67"/>
        <v>5.0310000000000006</v>
      </c>
      <c r="S225" s="87">
        <f t="shared" si="68"/>
        <v>1.85</v>
      </c>
      <c r="T225" s="70"/>
      <c r="U225" s="22">
        <f t="shared" si="69"/>
        <v>31</v>
      </c>
      <c r="V225" s="71">
        <f t="shared" si="70"/>
        <v>43800</v>
      </c>
      <c r="W225" s="22">
        <f t="shared" ca="1" si="71"/>
        <v>6736</v>
      </c>
      <c r="X225" s="68">
        <f>VLOOKUP($A225,[0]!Table,MATCH(X$4,[0]!Curves,0))</f>
        <v>6.6414740491802099E-2</v>
      </c>
      <c r="Y225" s="72">
        <f t="shared" ca="1" si="72"/>
        <v>0.29971176681133066</v>
      </c>
      <c r="Z225" s="22">
        <f t="shared" si="73"/>
        <v>0</v>
      </c>
      <c r="AA225" s="22">
        <f t="shared" si="74"/>
        <v>0</v>
      </c>
      <c r="AC225" s="62">
        <f t="shared" ca="1" si="75"/>
        <v>0</v>
      </c>
      <c r="AD225" s="73"/>
      <c r="AE225" s="74"/>
    </row>
    <row r="226" spans="1:31" ht="12" customHeight="1">
      <c r="A226" s="65">
        <f t="shared" si="76"/>
        <v>43831</v>
      </c>
      <c r="B226" s="66">
        <f>'Inputs-Summary'!$B$7</f>
        <v>3017157.2166295233</v>
      </c>
      <c r="C226" s="75"/>
      <c r="D226" s="67">
        <f t="shared" si="58"/>
        <v>3017157.2166295233</v>
      </c>
      <c r="E226" s="56">
        <f t="shared" si="59"/>
        <v>0</v>
      </c>
      <c r="F226" s="56">
        <f t="shared" ca="1" si="60"/>
        <v>0</v>
      </c>
      <c r="G226" s="68">
        <f>VLOOKUP($A226,[0]!Table,MATCH(G$4,[0]!Curves,0))</f>
        <v>5.1459999999999999</v>
      </c>
      <c r="H226" s="69">
        <f t="shared" si="61"/>
        <v>5.1459999999999999</v>
      </c>
      <c r="I226" s="68">
        <f>'Inputs-Summary'!$B$16</f>
        <v>1.85</v>
      </c>
      <c r="J226" s="68">
        <f>VLOOKUP($A226,[0]!Table,MATCH(J$4,[0]!Curves,0))</f>
        <v>0</v>
      </c>
      <c r="K226" s="69">
        <f t="shared" si="62"/>
        <v>0</v>
      </c>
      <c r="L226" s="87">
        <f t="shared" si="63"/>
        <v>0</v>
      </c>
      <c r="M226" s="68">
        <f>VLOOKUP($A226,[0]!Table,MATCH(M$4,[0]!Curves,0))</f>
        <v>0</v>
      </c>
      <c r="N226" s="69">
        <f t="shared" si="64"/>
        <v>0</v>
      </c>
      <c r="O226" s="87">
        <f t="shared" si="65"/>
        <v>0</v>
      </c>
      <c r="P226" s="60"/>
      <c r="Q226" s="87">
        <f t="shared" si="66"/>
        <v>5.1459999999999999</v>
      </c>
      <c r="R226" s="87">
        <f t="shared" si="67"/>
        <v>5.1459999999999999</v>
      </c>
      <c r="S226" s="87">
        <f t="shared" si="68"/>
        <v>1.85</v>
      </c>
      <c r="T226" s="70"/>
      <c r="U226" s="22">
        <f t="shared" si="69"/>
        <v>31</v>
      </c>
      <c r="V226" s="71">
        <f t="shared" si="70"/>
        <v>43831</v>
      </c>
      <c r="W226" s="22">
        <f t="shared" ca="1" si="71"/>
        <v>6767</v>
      </c>
      <c r="X226" s="68">
        <f>VLOOKUP($A226,[0]!Table,MATCH(X$4,[0]!Curves,0))</f>
        <v>6.6455870042350096E-2</v>
      </c>
      <c r="Y226" s="72">
        <f t="shared" ca="1" si="72"/>
        <v>0.29783464582959629</v>
      </c>
      <c r="Z226" s="22">
        <f t="shared" si="73"/>
        <v>0</v>
      </c>
      <c r="AA226" s="22">
        <f t="shared" si="74"/>
        <v>0</v>
      </c>
      <c r="AC226" s="62">
        <f t="shared" ca="1" si="75"/>
        <v>0</v>
      </c>
      <c r="AD226" s="73"/>
      <c r="AE226" s="74"/>
    </row>
    <row r="227" spans="1:31" ht="12" customHeight="1">
      <c r="A227" s="65">
        <f t="shared" si="76"/>
        <v>43862</v>
      </c>
      <c r="B227" s="66">
        <f>'Inputs-Summary'!$B$7</f>
        <v>3017157.2166295233</v>
      </c>
      <c r="C227" s="75"/>
      <c r="D227" s="67">
        <f t="shared" si="58"/>
        <v>3017157.2166295233</v>
      </c>
      <c r="E227" s="56">
        <f t="shared" si="59"/>
        <v>0</v>
      </c>
      <c r="F227" s="56">
        <f t="shared" ca="1" si="60"/>
        <v>0</v>
      </c>
      <c r="G227" s="68">
        <f>VLOOKUP($A227,[0]!Table,MATCH(G$4,[0]!Curves,0))</f>
        <v>5.0280000000000005</v>
      </c>
      <c r="H227" s="69">
        <f t="shared" si="61"/>
        <v>5.0280000000000005</v>
      </c>
      <c r="I227" s="68">
        <f>'Inputs-Summary'!$B$16</f>
        <v>1.85</v>
      </c>
      <c r="J227" s="68">
        <f>VLOOKUP($A227,[0]!Table,MATCH(J$4,[0]!Curves,0))</f>
        <v>0</v>
      </c>
      <c r="K227" s="69">
        <f t="shared" si="62"/>
        <v>0</v>
      </c>
      <c r="L227" s="87">
        <f t="shared" si="63"/>
        <v>0</v>
      </c>
      <c r="M227" s="68">
        <f>VLOOKUP($A227,[0]!Table,MATCH(M$4,[0]!Curves,0))</f>
        <v>0</v>
      </c>
      <c r="N227" s="69">
        <f t="shared" si="64"/>
        <v>0</v>
      </c>
      <c r="O227" s="87">
        <f t="shared" si="65"/>
        <v>0</v>
      </c>
      <c r="P227" s="60"/>
      <c r="Q227" s="87">
        <f t="shared" si="66"/>
        <v>5.0280000000000005</v>
      </c>
      <c r="R227" s="87">
        <f t="shared" si="67"/>
        <v>5.0280000000000005</v>
      </c>
      <c r="S227" s="87">
        <f t="shared" si="68"/>
        <v>1.85</v>
      </c>
      <c r="T227" s="70"/>
      <c r="U227" s="22">
        <f t="shared" si="69"/>
        <v>29</v>
      </c>
      <c r="V227" s="71">
        <f t="shared" si="70"/>
        <v>43862</v>
      </c>
      <c r="W227" s="22">
        <f t="shared" ca="1" si="71"/>
        <v>6798</v>
      </c>
      <c r="X227" s="68">
        <f>VLOOKUP($A227,[0]!Table,MATCH(X$4,[0]!Curves,0))</f>
        <v>6.6496999593459005E-2</v>
      </c>
      <c r="Y227" s="72">
        <f t="shared" ca="1" si="72"/>
        <v>0.29596728587963506</v>
      </c>
      <c r="Z227" s="22">
        <f t="shared" si="73"/>
        <v>0</v>
      </c>
      <c r="AA227" s="22">
        <f t="shared" si="74"/>
        <v>0</v>
      </c>
      <c r="AC227" s="62">
        <f t="shared" ca="1" si="75"/>
        <v>0</v>
      </c>
      <c r="AD227" s="73"/>
      <c r="AE227" s="74"/>
    </row>
    <row r="228" spans="1:31" ht="12" customHeight="1">
      <c r="A228" s="65">
        <f t="shared" si="76"/>
        <v>43891</v>
      </c>
      <c r="B228" s="66">
        <f>'Inputs-Summary'!$B$7</f>
        <v>3017157.2166295233</v>
      </c>
      <c r="C228" s="75"/>
      <c r="D228" s="67">
        <f t="shared" si="58"/>
        <v>3017157.2166295233</v>
      </c>
      <c r="E228" s="56">
        <f t="shared" si="59"/>
        <v>0</v>
      </c>
      <c r="F228" s="56">
        <f t="shared" ca="1" si="60"/>
        <v>0</v>
      </c>
      <c r="G228" s="68">
        <f>VLOOKUP($A228,[0]!Table,MATCH(G$4,[0]!Curves,0))</f>
        <v>4.8949999999999996</v>
      </c>
      <c r="H228" s="69">
        <f t="shared" si="61"/>
        <v>4.8949999999999996</v>
      </c>
      <c r="I228" s="68">
        <f>'Inputs-Summary'!$B$16</f>
        <v>1.85</v>
      </c>
      <c r="J228" s="68">
        <f>VLOOKUP($A228,[0]!Table,MATCH(J$4,[0]!Curves,0))</f>
        <v>0</v>
      </c>
      <c r="K228" s="69">
        <f t="shared" si="62"/>
        <v>0</v>
      </c>
      <c r="L228" s="87">
        <f t="shared" si="63"/>
        <v>0</v>
      </c>
      <c r="M228" s="68">
        <f>VLOOKUP($A228,[0]!Table,MATCH(M$4,[0]!Curves,0))</f>
        <v>0</v>
      </c>
      <c r="N228" s="69">
        <f t="shared" si="64"/>
        <v>0</v>
      </c>
      <c r="O228" s="87">
        <f t="shared" si="65"/>
        <v>0</v>
      </c>
      <c r="P228" s="60"/>
      <c r="Q228" s="87">
        <f t="shared" si="66"/>
        <v>4.8949999999999996</v>
      </c>
      <c r="R228" s="87">
        <f t="shared" si="67"/>
        <v>4.8949999999999996</v>
      </c>
      <c r="S228" s="87">
        <f t="shared" si="68"/>
        <v>1.85</v>
      </c>
      <c r="T228" s="70"/>
      <c r="U228" s="22">
        <f t="shared" si="69"/>
        <v>31</v>
      </c>
      <c r="V228" s="71">
        <f t="shared" si="70"/>
        <v>43891</v>
      </c>
      <c r="W228" s="22">
        <f t="shared" ca="1" si="71"/>
        <v>6827</v>
      </c>
      <c r="X228" s="68">
        <f>VLOOKUP($A228,[0]!Table,MATCH(X$4,[0]!Curves,0))</f>
        <v>6.6535475625648197E-2</v>
      </c>
      <c r="Y228" s="72">
        <f t="shared" ca="1" si="72"/>
        <v>0.29422920557062054</v>
      </c>
      <c r="Z228" s="22">
        <f t="shared" si="73"/>
        <v>0</v>
      </c>
      <c r="AA228" s="22">
        <f t="shared" si="74"/>
        <v>0</v>
      </c>
      <c r="AC228" s="62">
        <f t="shared" ca="1" si="75"/>
        <v>0</v>
      </c>
      <c r="AD228" s="73"/>
      <c r="AE228" s="74"/>
    </row>
    <row r="229" spans="1:31" ht="12" customHeight="1">
      <c r="A229" s="65">
        <f t="shared" si="76"/>
        <v>43922</v>
      </c>
      <c r="B229" s="66">
        <f>'Inputs-Summary'!$B$7</f>
        <v>3017157.2166295233</v>
      </c>
      <c r="C229" s="75"/>
      <c r="D229" s="67">
        <f t="shared" si="58"/>
        <v>3017157.2166295233</v>
      </c>
      <c r="E229" s="56">
        <f t="shared" si="59"/>
        <v>0</v>
      </c>
      <c r="F229" s="56">
        <f t="shared" ca="1" si="60"/>
        <v>0</v>
      </c>
      <c r="G229" s="68">
        <f>VLOOKUP($A229,[0]!Table,MATCH(G$4,[0]!Curves,0))</f>
        <v>4.68</v>
      </c>
      <c r="H229" s="69">
        <f t="shared" si="61"/>
        <v>4.68</v>
      </c>
      <c r="I229" s="68">
        <f>'Inputs-Summary'!$B$16</f>
        <v>1.85</v>
      </c>
      <c r="J229" s="68">
        <f>VLOOKUP($A229,[0]!Table,MATCH(J$4,[0]!Curves,0))</f>
        <v>0</v>
      </c>
      <c r="K229" s="69">
        <f t="shared" si="62"/>
        <v>0</v>
      </c>
      <c r="L229" s="87">
        <f t="shared" si="63"/>
        <v>0</v>
      </c>
      <c r="M229" s="68">
        <f>VLOOKUP($A229,[0]!Table,MATCH(M$4,[0]!Curves,0))</f>
        <v>0</v>
      </c>
      <c r="N229" s="69">
        <f t="shared" si="64"/>
        <v>0</v>
      </c>
      <c r="O229" s="87">
        <f t="shared" si="65"/>
        <v>0</v>
      </c>
      <c r="P229" s="60"/>
      <c r="Q229" s="87">
        <f t="shared" si="66"/>
        <v>4.68</v>
      </c>
      <c r="R229" s="87">
        <f t="shared" si="67"/>
        <v>4.68</v>
      </c>
      <c r="S229" s="87">
        <f t="shared" si="68"/>
        <v>1.85</v>
      </c>
      <c r="T229" s="70"/>
      <c r="U229" s="22">
        <f t="shared" si="69"/>
        <v>30</v>
      </c>
      <c r="V229" s="71">
        <f t="shared" si="70"/>
        <v>43922</v>
      </c>
      <c r="W229" s="22">
        <f t="shared" ca="1" si="71"/>
        <v>6858</v>
      </c>
      <c r="X229" s="68">
        <f>VLOOKUP($A229,[0]!Table,MATCH(X$4,[0]!Curves,0))</f>
        <v>6.65766051778411E-2</v>
      </c>
      <c r="Y229" s="72">
        <f t="shared" ca="1" si="72"/>
        <v>0.29238063558802818</v>
      </c>
      <c r="Z229" s="22">
        <f t="shared" si="73"/>
        <v>0</v>
      </c>
      <c r="AA229" s="22">
        <f t="shared" si="74"/>
        <v>0</v>
      </c>
      <c r="AC229" s="62">
        <f t="shared" ca="1" si="75"/>
        <v>0</v>
      </c>
      <c r="AD229" s="73"/>
      <c r="AE229" s="74"/>
    </row>
    <row r="230" spans="1:31" ht="12" customHeight="1">
      <c r="A230" s="65">
        <f t="shared" si="76"/>
        <v>43952</v>
      </c>
      <c r="B230" s="66">
        <f>'Inputs-Summary'!$B$7</f>
        <v>3017157.2166295233</v>
      </c>
      <c r="C230" s="75"/>
      <c r="D230" s="67">
        <f t="shared" si="58"/>
        <v>3017157.2166295233</v>
      </c>
      <c r="E230" s="56">
        <f t="shared" si="59"/>
        <v>0</v>
      </c>
      <c r="F230" s="56">
        <f t="shared" ca="1" si="60"/>
        <v>0</v>
      </c>
      <c r="G230" s="68">
        <f>VLOOKUP($A230,[0]!Table,MATCH(G$4,[0]!Curves,0))</f>
        <v>4.67</v>
      </c>
      <c r="H230" s="69">
        <f t="shared" si="61"/>
        <v>4.67</v>
      </c>
      <c r="I230" s="68">
        <f>'Inputs-Summary'!$B$16</f>
        <v>1.85</v>
      </c>
      <c r="J230" s="68">
        <f>VLOOKUP($A230,[0]!Table,MATCH(J$4,[0]!Curves,0))</f>
        <v>0</v>
      </c>
      <c r="K230" s="69">
        <f t="shared" si="62"/>
        <v>0</v>
      </c>
      <c r="L230" s="87">
        <f t="shared" si="63"/>
        <v>0</v>
      </c>
      <c r="M230" s="68">
        <f>VLOOKUP($A230,[0]!Table,MATCH(M$4,[0]!Curves,0))</f>
        <v>0</v>
      </c>
      <c r="N230" s="69">
        <f t="shared" si="64"/>
        <v>0</v>
      </c>
      <c r="O230" s="87">
        <f t="shared" si="65"/>
        <v>0</v>
      </c>
      <c r="P230" s="60"/>
      <c r="Q230" s="87">
        <f t="shared" si="66"/>
        <v>4.67</v>
      </c>
      <c r="R230" s="87">
        <f t="shared" si="67"/>
        <v>4.67</v>
      </c>
      <c r="S230" s="87">
        <f t="shared" si="68"/>
        <v>1.85</v>
      </c>
      <c r="T230" s="70"/>
      <c r="U230" s="22">
        <f t="shared" si="69"/>
        <v>31</v>
      </c>
      <c r="V230" s="71">
        <f t="shared" si="70"/>
        <v>43952</v>
      </c>
      <c r="W230" s="22">
        <f t="shared" ca="1" si="71"/>
        <v>6888</v>
      </c>
      <c r="X230" s="68">
        <f>VLOOKUP($A230,[0]!Table,MATCH(X$4,[0]!Curves,0))</f>
        <v>6.6616407970819608E-2</v>
      </c>
      <c r="Y230" s="72">
        <f t="shared" ca="1" si="72"/>
        <v>0.290600890417961</v>
      </c>
      <c r="Z230" s="22">
        <f t="shared" si="73"/>
        <v>0</v>
      </c>
      <c r="AA230" s="22">
        <f t="shared" si="74"/>
        <v>0</v>
      </c>
      <c r="AC230" s="62">
        <f t="shared" ca="1" si="75"/>
        <v>0</v>
      </c>
      <c r="AD230" s="73"/>
      <c r="AE230" s="74"/>
    </row>
    <row r="231" spans="1:31" ht="12" customHeight="1">
      <c r="A231" s="65">
        <f t="shared" si="76"/>
        <v>43983</v>
      </c>
      <c r="B231" s="66">
        <f>'Inputs-Summary'!$B$7</f>
        <v>3017157.2166295233</v>
      </c>
      <c r="C231" s="75"/>
      <c r="D231" s="67">
        <f t="shared" si="58"/>
        <v>3017157.2166295233</v>
      </c>
      <c r="E231" s="56">
        <f t="shared" si="59"/>
        <v>0</v>
      </c>
      <c r="F231" s="56">
        <f t="shared" ca="1" si="60"/>
        <v>0</v>
      </c>
      <c r="G231" s="68">
        <f>VLOOKUP($A231,[0]!Table,MATCH(G$4,[0]!Curves,0))</f>
        <v>4.7060000000000004</v>
      </c>
      <c r="H231" s="69">
        <f t="shared" si="61"/>
        <v>4.7060000000000004</v>
      </c>
      <c r="I231" s="68">
        <f>'Inputs-Summary'!$B$16</f>
        <v>1.85</v>
      </c>
      <c r="J231" s="68">
        <f>VLOOKUP($A231,[0]!Table,MATCH(J$4,[0]!Curves,0))</f>
        <v>0</v>
      </c>
      <c r="K231" s="69">
        <f t="shared" si="62"/>
        <v>0</v>
      </c>
      <c r="L231" s="87">
        <f t="shared" si="63"/>
        <v>0</v>
      </c>
      <c r="M231" s="68">
        <f>VLOOKUP($A231,[0]!Table,MATCH(M$4,[0]!Curves,0))</f>
        <v>0</v>
      </c>
      <c r="N231" s="69">
        <f t="shared" si="64"/>
        <v>0</v>
      </c>
      <c r="O231" s="87">
        <f t="shared" si="65"/>
        <v>0</v>
      </c>
      <c r="P231" s="60"/>
      <c r="Q231" s="87">
        <f t="shared" si="66"/>
        <v>4.7060000000000004</v>
      </c>
      <c r="R231" s="87">
        <f t="shared" si="67"/>
        <v>4.7060000000000004</v>
      </c>
      <c r="S231" s="87">
        <f t="shared" si="68"/>
        <v>1.85</v>
      </c>
      <c r="T231" s="70"/>
      <c r="U231" s="22">
        <f t="shared" si="69"/>
        <v>30</v>
      </c>
      <c r="V231" s="71">
        <f t="shared" si="70"/>
        <v>43983</v>
      </c>
      <c r="W231" s="22">
        <f t="shared" ca="1" si="71"/>
        <v>6919</v>
      </c>
      <c r="X231" s="68">
        <f>VLOOKUP($A231,[0]!Table,MATCH(X$4,[0]!Curves,0))</f>
        <v>6.6657537524115199E-2</v>
      </c>
      <c r="Y231" s="72">
        <f t="shared" ca="1" si="72"/>
        <v>0.28877128539065905</v>
      </c>
      <c r="Z231" s="22">
        <f t="shared" si="73"/>
        <v>0</v>
      </c>
      <c r="AA231" s="22">
        <f t="shared" si="74"/>
        <v>0</v>
      </c>
      <c r="AC231" s="62">
        <f t="shared" ca="1" si="75"/>
        <v>0</v>
      </c>
      <c r="AD231" s="73"/>
      <c r="AE231" s="74"/>
    </row>
    <row r="232" spans="1:31" ht="12" customHeight="1">
      <c r="A232" s="65">
        <f t="shared" si="76"/>
        <v>44013</v>
      </c>
      <c r="B232" s="66">
        <f>'Inputs-Summary'!$B$7</f>
        <v>3017157.2166295233</v>
      </c>
      <c r="C232" s="75"/>
      <c r="D232" s="67">
        <f t="shared" si="58"/>
        <v>3017157.2166295233</v>
      </c>
      <c r="E232" s="56">
        <f t="shared" si="59"/>
        <v>0</v>
      </c>
      <c r="F232" s="56">
        <f t="shared" ca="1" si="60"/>
        <v>0</v>
      </c>
      <c r="G232" s="68">
        <f>VLOOKUP($A232,[0]!Table,MATCH(G$4,[0]!Curves,0))</f>
        <v>4.7510000000000003</v>
      </c>
      <c r="H232" s="69">
        <f t="shared" si="61"/>
        <v>4.7510000000000003</v>
      </c>
      <c r="I232" s="68">
        <f>'Inputs-Summary'!$B$16</f>
        <v>1.85</v>
      </c>
      <c r="J232" s="68">
        <f>VLOOKUP($A232,[0]!Table,MATCH(J$4,[0]!Curves,0))</f>
        <v>0</v>
      </c>
      <c r="K232" s="69">
        <f t="shared" si="62"/>
        <v>0</v>
      </c>
      <c r="L232" s="87">
        <f t="shared" si="63"/>
        <v>0</v>
      </c>
      <c r="M232" s="68">
        <f>VLOOKUP($A232,[0]!Table,MATCH(M$4,[0]!Curves,0))</f>
        <v>0</v>
      </c>
      <c r="N232" s="69">
        <f t="shared" si="64"/>
        <v>0</v>
      </c>
      <c r="O232" s="87">
        <f t="shared" si="65"/>
        <v>0</v>
      </c>
      <c r="P232" s="60"/>
      <c r="Q232" s="87">
        <f t="shared" si="66"/>
        <v>4.7510000000000003</v>
      </c>
      <c r="R232" s="87">
        <f t="shared" si="67"/>
        <v>4.7510000000000003</v>
      </c>
      <c r="S232" s="87">
        <f t="shared" si="68"/>
        <v>1.85</v>
      </c>
      <c r="T232" s="70"/>
      <c r="U232" s="22">
        <f t="shared" si="69"/>
        <v>31</v>
      </c>
      <c r="V232" s="71">
        <f t="shared" si="70"/>
        <v>44013</v>
      </c>
      <c r="W232" s="22">
        <f t="shared" ca="1" si="71"/>
        <v>6949</v>
      </c>
      <c r="X232" s="68">
        <f>VLOOKUP($A232,[0]!Table,MATCH(X$4,[0]!Curves,0))</f>
        <v>6.6697340318160298E-2</v>
      </c>
      <c r="Y232" s="72">
        <f t="shared" ca="1" si="72"/>
        <v>0.28700982607380232</v>
      </c>
      <c r="Z232" s="22">
        <f t="shared" si="73"/>
        <v>0</v>
      </c>
      <c r="AA232" s="22">
        <f t="shared" si="74"/>
        <v>0</v>
      </c>
      <c r="AC232" s="62">
        <f t="shared" ca="1" si="75"/>
        <v>0</v>
      </c>
      <c r="AD232" s="73"/>
      <c r="AE232" s="74"/>
    </row>
    <row r="233" spans="1:31" ht="12" customHeight="1">
      <c r="A233" s="65">
        <f t="shared" si="76"/>
        <v>44044</v>
      </c>
      <c r="B233" s="66">
        <f>'Inputs-Summary'!$B$7</f>
        <v>3017157.2166295233</v>
      </c>
      <c r="C233" s="75"/>
      <c r="D233" s="67">
        <f t="shared" si="58"/>
        <v>3017157.2166295233</v>
      </c>
      <c r="E233" s="56">
        <f t="shared" si="59"/>
        <v>0</v>
      </c>
      <c r="F233" s="56">
        <f t="shared" ca="1" si="60"/>
        <v>0</v>
      </c>
      <c r="G233" s="68">
        <f>VLOOKUP($A233,[0]!Table,MATCH(G$4,[0]!Curves,0))</f>
        <v>4.7990000000000004</v>
      </c>
      <c r="H233" s="69">
        <f t="shared" si="61"/>
        <v>4.7990000000000004</v>
      </c>
      <c r="I233" s="68">
        <f>'Inputs-Summary'!$B$16</f>
        <v>1.85</v>
      </c>
      <c r="J233" s="68">
        <f>VLOOKUP($A233,[0]!Table,MATCH(J$4,[0]!Curves,0))</f>
        <v>0</v>
      </c>
      <c r="K233" s="69">
        <f t="shared" si="62"/>
        <v>0</v>
      </c>
      <c r="L233" s="87">
        <f t="shared" si="63"/>
        <v>0</v>
      </c>
      <c r="M233" s="68">
        <f>VLOOKUP($A233,[0]!Table,MATCH(M$4,[0]!Curves,0))</f>
        <v>0</v>
      </c>
      <c r="N233" s="69">
        <f t="shared" si="64"/>
        <v>0</v>
      </c>
      <c r="O233" s="87">
        <f t="shared" si="65"/>
        <v>0</v>
      </c>
      <c r="P233" s="60"/>
      <c r="Q233" s="87">
        <f t="shared" si="66"/>
        <v>4.7990000000000004</v>
      </c>
      <c r="R233" s="87">
        <f t="shared" si="67"/>
        <v>4.7990000000000004</v>
      </c>
      <c r="S233" s="87">
        <f t="shared" si="68"/>
        <v>1.85</v>
      </c>
      <c r="T233" s="70"/>
      <c r="U233" s="22">
        <f t="shared" si="69"/>
        <v>31</v>
      </c>
      <c r="V233" s="71">
        <f t="shared" si="70"/>
        <v>44044</v>
      </c>
      <c r="W233" s="22">
        <f t="shared" ca="1" si="71"/>
        <v>6980</v>
      </c>
      <c r="X233" s="68">
        <f>VLOOKUP($A233,[0]!Table,MATCH(X$4,[0]!Curves,0))</f>
        <v>6.6738469872558603E-2</v>
      </c>
      <c r="Y233" s="72">
        <f t="shared" ca="1" si="72"/>
        <v>0.28519904691494657</v>
      </c>
      <c r="Z233" s="22">
        <f t="shared" si="73"/>
        <v>0</v>
      </c>
      <c r="AA233" s="22">
        <f t="shared" si="74"/>
        <v>0</v>
      </c>
      <c r="AC233" s="62">
        <f t="shared" ca="1" si="75"/>
        <v>0</v>
      </c>
      <c r="AD233" s="73"/>
      <c r="AE233" s="74"/>
    </row>
    <row r="234" spans="1:31" ht="12" customHeight="1">
      <c r="A234" s="65">
        <f t="shared" si="76"/>
        <v>44075</v>
      </c>
      <c r="B234" s="66">
        <f>'Inputs-Summary'!$B$7</f>
        <v>3017157.2166295233</v>
      </c>
      <c r="C234" s="75"/>
      <c r="D234" s="67">
        <f t="shared" si="58"/>
        <v>3017157.2166295233</v>
      </c>
      <c r="E234" s="56">
        <f t="shared" si="59"/>
        <v>0</v>
      </c>
      <c r="F234" s="56">
        <f t="shared" ca="1" si="60"/>
        <v>0</v>
      </c>
      <c r="G234" s="68">
        <f>VLOOKUP($A234,[0]!Table,MATCH(G$4,[0]!Curves,0))</f>
        <v>4.8130000000000006</v>
      </c>
      <c r="H234" s="69">
        <f t="shared" si="61"/>
        <v>4.8130000000000006</v>
      </c>
      <c r="I234" s="68">
        <f>'Inputs-Summary'!$B$16</f>
        <v>1.85</v>
      </c>
      <c r="J234" s="68">
        <f>VLOOKUP($A234,[0]!Table,MATCH(J$4,[0]!Curves,0))</f>
        <v>0</v>
      </c>
      <c r="K234" s="69">
        <f t="shared" si="62"/>
        <v>0</v>
      </c>
      <c r="L234" s="87">
        <f t="shared" si="63"/>
        <v>0</v>
      </c>
      <c r="M234" s="68">
        <f>VLOOKUP($A234,[0]!Table,MATCH(M$4,[0]!Curves,0))</f>
        <v>0</v>
      </c>
      <c r="N234" s="69">
        <f t="shared" si="64"/>
        <v>0</v>
      </c>
      <c r="O234" s="87">
        <f t="shared" si="65"/>
        <v>0</v>
      </c>
      <c r="P234" s="60"/>
      <c r="Q234" s="87">
        <f t="shared" si="66"/>
        <v>4.8130000000000006</v>
      </c>
      <c r="R234" s="87">
        <f t="shared" si="67"/>
        <v>4.8130000000000006</v>
      </c>
      <c r="S234" s="87">
        <f t="shared" si="68"/>
        <v>1.85</v>
      </c>
      <c r="T234" s="70"/>
      <c r="U234" s="22">
        <f t="shared" si="69"/>
        <v>30</v>
      </c>
      <c r="V234" s="71">
        <f t="shared" si="70"/>
        <v>44075</v>
      </c>
      <c r="W234" s="22">
        <f t="shared" ca="1" si="71"/>
        <v>7011</v>
      </c>
      <c r="X234" s="68">
        <f>VLOOKUP($A234,[0]!Table,MATCH(X$4,[0]!Curves,0))</f>
        <v>6.6779599427516004E-2</v>
      </c>
      <c r="Y234" s="72">
        <f t="shared" ca="1" si="72"/>
        <v>0.28339778177687119</v>
      </c>
      <c r="Z234" s="22">
        <f t="shared" si="73"/>
        <v>0</v>
      </c>
      <c r="AA234" s="22">
        <f t="shared" si="74"/>
        <v>0</v>
      </c>
      <c r="AC234" s="62">
        <f t="shared" ca="1" si="75"/>
        <v>0</v>
      </c>
      <c r="AD234" s="73"/>
      <c r="AE234" s="74"/>
    </row>
    <row r="235" spans="1:31" ht="12" customHeight="1">
      <c r="A235" s="65">
        <f t="shared" si="76"/>
        <v>44105</v>
      </c>
      <c r="B235" s="66">
        <f>'Inputs-Summary'!$B$7</f>
        <v>3017157.2166295233</v>
      </c>
      <c r="C235" s="75"/>
      <c r="D235" s="67">
        <f t="shared" si="58"/>
        <v>3017157.2166295233</v>
      </c>
      <c r="E235" s="56">
        <f t="shared" si="59"/>
        <v>0</v>
      </c>
      <c r="F235" s="56">
        <f t="shared" ca="1" si="60"/>
        <v>0</v>
      </c>
      <c r="G235" s="68">
        <f>VLOOKUP($A235,[0]!Table,MATCH(G$4,[0]!Curves,0))</f>
        <v>4.8410000000000002</v>
      </c>
      <c r="H235" s="69">
        <f t="shared" si="61"/>
        <v>4.8410000000000002</v>
      </c>
      <c r="I235" s="68">
        <f>'Inputs-Summary'!$B$16</f>
        <v>1.85</v>
      </c>
      <c r="J235" s="68">
        <f>VLOOKUP($A235,[0]!Table,MATCH(J$4,[0]!Curves,0))</f>
        <v>0</v>
      </c>
      <c r="K235" s="69">
        <f t="shared" si="62"/>
        <v>0</v>
      </c>
      <c r="L235" s="87">
        <f t="shared" si="63"/>
        <v>0</v>
      </c>
      <c r="M235" s="68">
        <f>VLOOKUP($A235,[0]!Table,MATCH(M$4,[0]!Curves,0))</f>
        <v>0</v>
      </c>
      <c r="N235" s="69">
        <f t="shared" si="64"/>
        <v>0</v>
      </c>
      <c r="O235" s="87">
        <f t="shared" si="65"/>
        <v>0</v>
      </c>
      <c r="P235" s="60"/>
      <c r="Q235" s="87">
        <f t="shared" si="66"/>
        <v>4.8410000000000002</v>
      </c>
      <c r="R235" s="87">
        <f t="shared" si="67"/>
        <v>4.8410000000000002</v>
      </c>
      <c r="S235" s="87">
        <f t="shared" si="68"/>
        <v>1.85</v>
      </c>
      <c r="T235" s="70"/>
      <c r="U235" s="22">
        <f t="shared" si="69"/>
        <v>31</v>
      </c>
      <c r="V235" s="71">
        <f t="shared" si="70"/>
        <v>44105</v>
      </c>
      <c r="W235" s="22">
        <f t="shared" ca="1" si="71"/>
        <v>7041</v>
      </c>
      <c r="X235" s="68">
        <f>VLOOKUP($A235,[0]!Table,MATCH(X$4,[0]!Curves,0))</f>
        <v>6.6819402223170496E-2</v>
      </c>
      <c r="Y235" s="72">
        <f t="shared" ca="1" si="72"/>
        <v>0.28166364683789163</v>
      </c>
      <c r="Z235" s="22">
        <f t="shared" si="73"/>
        <v>0</v>
      </c>
      <c r="AA235" s="22">
        <f t="shared" si="74"/>
        <v>0</v>
      </c>
      <c r="AC235" s="62">
        <f t="shared" ca="1" si="75"/>
        <v>0</v>
      </c>
      <c r="AD235" s="73"/>
      <c r="AE235" s="74"/>
    </row>
    <row r="236" spans="1:31" ht="12" customHeight="1">
      <c r="A236" s="65">
        <f t="shared" si="76"/>
        <v>44136</v>
      </c>
      <c r="B236" s="66">
        <f>'Inputs-Summary'!$B$7</f>
        <v>3017157.2166295233</v>
      </c>
      <c r="C236" s="75"/>
      <c r="D236" s="67">
        <f t="shared" si="58"/>
        <v>3017157.2166295233</v>
      </c>
      <c r="E236" s="56">
        <f t="shared" si="59"/>
        <v>0</v>
      </c>
      <c r="F236" s="56">
        <f t="shared" ca="1" si="60"/>
        <v>0</v>
      </c>
      <c r="G236" s="68">
        <f>VLOOKUP($A236,[0]!Table,MATCH(G$4,[0]!Curves,0))</f>
        <v>4.976</v>
      </c>
      <c r="H236" s="69">
        <f t="shared" si="61"/>
        <v>4.976</v>
      </c>
      <c r="I236" s="68">
        <f>'Inputs-Summary'!$B$16</f>
        <v>1.85</v>
      </c>
      <c r="J236" s="68">
        <f>VLOOKUP($A236,[0]!Table,MATCH(J$4,[0]!Curves,0))</f>
        <v>0</v>
      </c>
      <c r="K236" s="69">
        <f t="shared" si="62"/>
        <v>0</v>
      </c>
      <c r="L236" s="87">
        <f t="shared" si="63"/>
        <v>0</v>
      </c>
      <c r="M236" s="68">
        <f>VLOOKUP($A236,[0]!Table,MATCH(M$4,[0]!Curves,0))</f>
        <v>0</v>
      </c>
      <c r="N236" s="69">
        <f t="shared" si="64"/>
        <v>0</v>
      </c>
      <c r="O236" s="87">
        <f t="shared" si="65"/>
        <v>0</v>
      </c>
      <c r="P236" s="60"/>
      <c r="Q236" s="87">
        <f t="shared" si="66"/>
        <v>4.976</v>
      </c>
      <c r="R236" s="87">
        <f t="shared" si="67"/>
        <v>4.976</v>
      </c>
      <c r="S236" s="87">
        <f t="shared" si="68"/>
        <v>1.85</v>
      </c>
      <c r="T236" s="70"/>
      <c r="U236" s="22">
        <f t="shared" si="69"/>
        <v>30</v>
      </c>
      <c r="V236" s="71">
        <f t="shared" si="70"/>
        <v>44136</v>
      </c>
      <c r="W236" s="22">
        <f t="shared" ca="1" si="71"/>
        <v>7072</v>
      </c>
      <c r="X236" s="68">
        <f>VLOOKUP($A236,[0]!Table,MATCH(X$4,[0]!Curves,0))</f>
        <v>6.6860531779231E-2</v>
      </c>
      <c r="Y236" s="72">
        <f t="shared" ca="1" si="72"/>
        <v>0.27988099826743129</v>
      </c>
      <c r="Z236" s="22">
        <f t="shared" si="73"/>
        <v>0</v>
      </c>
      <c r="AA236" s="22">
        <f t="shared" si="74"/>
        <v>0</v>
      </c>
      <c r="AC236" s="62">
        <f t="shared" ca="1" si="75"/>
        <v>0</v>
      </c>
      <c r="AD236" s="73"/>
      <c r="AE236" s="74"/>
    </row>
    <row r="237" spans="1:31" ht="12" customHeight="1">
      <c r="A237" s="65">
        <f t="shared" si="76"/>
        <v>44166</v>
      </c>
      <c r="B237" s="66">
        <f>'Inputs-Summary'!$B$7</f>
        <v>3017157.2166295233</v>
      </c>
      <c r="C237" s="75"/>
      <c r="D237" s="67">
        <f t="shared" si="58"/>
        <v>3017157.2166295233</v>
      </c>
      <c r="E237" s="56">
        <f t="shared" si="59"/>
        <v>0</v>
      </c>
      <c r="F237" s="56">
        <f t="shared" ca="1" si="60"/>
        <v>0</v>
      </c>
      <c r="G237" s="68">
        <f>VLOOKUP($A237,[0]!Table,MATCH(G$4,[0]!Curves,0))</f>
        <v>5.1110000000000007</v>
      </c>
      <c r="H237" s="69">
        <f t="shared" si="61"/>
        <v>5.1110000000000007</v>
      </c>
      <c r="I237" s="68">
        <f>'Inputs-Summary'!$B$16</f>
        <v>1.85</v>
      </c>
      <c r="J237" s="68">
        <f>VLOOKUP($A237,[0]!Table,MATCH(J$4,[0]!Curves,0))</f>
        <v>0</v>
      </c>
      <c r="K237" s="69">
        <f t="shared" si="62"/>
        <v>0</v>
      </c>
      <c r="L237" s="87">
        <f t="shared" si="63"/>
        <v>0</v>
      </c>
      <c r="M237" s="68">
        <f>VLOOKUP($A237,[0]!Table,MATCH(M$4,[0]!Curves,0))</f>
        <v>0</v>
      </c>
      <c r="N237" s="69">
        <f t="shared" si="64"/>
        <v>0</v>
      </c>
      <c r="O237" s="87">
        <f t="shared" si="65"/>
        <v>0</v>
      </c>
      <c r="P237" s="60"/>
      <c r="Q237" s="87">
        <f t="shared" si="66"/>
        <v>5.1110000000000007</v>
      </c>
      <c r="R237" s="87">
        <f t="shared" si="67"/>
        <v>5.1110000000000007</v>
      </c>
      <c r="S237" s="87">
        <f t="shared" si="68"/>
        <v>1.85</v>
      </c>
      <c r="T237" s="70"/>
      <c r="U237" s="22">
        <f t="shared" si="69"/>
        <v>31</v>
      </c>
      <c r="V237" s="71">
        <f t="shared" si="70"/>
        <v>44166</v>
      </c>
      <c r="W237" s="22">
        <f t="shared" ca="1" si="71"/>
        <v>7102</v>
      </c>
      <c r="X237" s="68">
        <f>VLOOKUP($A237,[0]!Table,MATCH(X$4,[0]!Curves,0))</f>
        <v>6.6900334575951806E-2</v>
      </c>
      <c r="Y237" s="72">
        <f t="shared" ca="1" si="72"/>
        <v>0.27816481233820278</v>
      </c>
      <c r="Z237" s="22">
        <f t="shared" si="73"/>
        <v>0</v>
      </c>
      <c r="AA237" s="22">
        <f t="shared" si="74"/>
        <v>0</v>
      </c>
      <c r="AC237" s="62">
        <f t="shared" ca="1" si="75"/>
        <v>0</v>
      </c>
      <c r="AD237" s="73"/>
      <c r="AE237" s="74"/>
    </row>
    <row r="238" spans="1:31" ht="12" customHeight="1">
      <c r="A238" s="65">
        <f t="shared" si="76"/>
        <v>44197</v>
      </c>
      <c r="B238" s="66">
        <f>'Inputs-Summary'!$B$7</f>
        <v>3017157.2166295233</v>
      </c>
      <c r="C238" s="75"/>
      <c r="D238" s="67">
        <f t="shared" si="58"/>
        <v>3017157.2166295233</v>
      </c>
      <c r="E238" s="56">
        <f t="shared" si="59"/>
        <v>0</v>
      </c>
      <c r="F238" s="56">
        <f t="shared" ca="1" si="60"/>
        <v>0</v>
      </c>
      <c r="G238" s="68">
        <f>VLOOKUP($A238,[0]!Table,MATCH(G$4,[0]!Curves,0))</f>
        <v>5.226</v>
      </c>
      <c r="H238" s="69">
        <f t="shared" si="61"/>
        <v>5.226</v>
      </c>
      <c r="I238" s="68">
        <f>'Inputs-Summary'!$B$16</f>
        <v>1.85</v>
      </c>
      <c r="J238" s="68">
        <f>VLOOKUP($A238,[0]!Table,MATCH(J$4,[0]!Curves,0))</f>
        <v>0</v>
      </c>
      <c r="K238" s="69">
        <f t="shared" si="62"/>
        <v>0</v>
      </c>
      <c r="L238" s="87">
        <f t="shared" si="63"/>
        <v>0</v>
      </c>
      <c r="M238" s="68">
        <f>VLOOKUP($A238,[0]!Table,MATCH(M$4,[0]!Curves,0))</f>
        <v>0</v>
      </c>
      <c r="N238" s="69">
        <f t="shared" si="64"/>
        <v>0</v>
      </c>
      <c r="O238" s="87">
        <f t="shared" si="65"/>
        <v>0</v>
      </c>
      <c r="P238" s="60"/>
      <c r="Q238" s="87">
        <f t="shared" si="66"/>
        <v>5.226</v>
      </c>
      <c r="R238" s="87">
        <f t="shared" si="67"/>
        <v>5.226</v>
      </c>
      <c r="S238" s="87">
        <f t="shared" si="68"/>
        <v>1.85</v>
      </c>
      <c r="T238" s="70"/>
      <c r="U238" s="22">
        <f t="shared" si="69"/>
        <v>31</v>
      </c>
      <c r="V238" s="71">
        <f t="shared" si="70"/>
        <v>44197</v>
      </c>
      <c r="W238" s="22">
        <f t="shared" ca="1" si="71"/>
        <v>7133</v>
      </c>
      <c r="X238" s="68">
        <f>VLOOKUP($A238,[0]!Table,MATCH(X$4,[0]!Curves,0))</f>
        <v>6.6941464133114997E-2</v>
      </c>
      <c r="Y238" s="72">
        <f t="shared" ca="1" si="72"/>
        <v>0.27640064188794811</v>
      </c>
      <c r="Z238" s="22">
        <f t="shared" si="73"/>
        <v>0</v>
      </c>
      <c r="AA238" s="22">
        <f t="shared" si="74"/>
        <v>0</v>
      </c>
      <c r="AC238" s="62">
        <f t="shared" ca="1" si="75"/>
        <v>0</v>
      </c>
      <c r="AD238" s="73"/>
      <c r="AE238" s="74"/>
    </row>
    <row r="239" spans="1:31" ht="12" customHeight="1">
      <c r="A239" s="65">
        <f t="shared" si="76"/>
        <v>44228</v>
      </c>
      <c r="B239" s="66">
        <f>'Inputs-Summary'!$B$7</f>
        <v>3017157.2166295233</v>
      </c>
      <c r="C239" s="75"/>
      <c r="D239" s="67">
        <f t="shared" si="58"/>
        <v>3017157.2166295233</v>
      </c>
      <c r="E239" s="56">
        <f t="shared" si="59"/>
        <v>0</v>
      </c>
      <c r="F239" s="56">
        <f t="shared" ca="1" si="60"/>
        <v>0</v>
      </c>
      <c r="G239" s="68">
        <f>VLOOKUP($A239,[0]!Table,MATCH(G$4,[0]!Curves,0))</f>
        <v>5.1080000000000005</v>
      </c>
      <c r="H239" s="69">
        <f t="shared" si="61"/>
        <v>5.1080000000000005</v>
      </c>
      <c r="I239" s="68">
        <f>'Inputs-Summary'!$B$16</f>
        <v>1.85</v>
      </c>
      <c r="J239" s="68">
        <f>VLOOKUP($A239,[0]!Table,MATCH(J$4,[0]!Curves,0))</f>
        <v>0</v>
      </c>
      <c r="K239" s="69">
        <f t="shared" si="62"/>
        <v>0</v>
      </c>
      <c r="L239" s="87">
        <f t="shared" si="63"/>
        <v>0</v>
      </c>
      <c r="M239" s="68">
        <f>VLOOKUP($A239,[0]!Table,MATCH(M$4,[0]!Curves,0))</f>
        <v>0</v>
      </c>
      <c r="N239" s="69">
        <f t="shared" si="64"/>
        <v>0</v>
      </c>
      <c r="O239" s="87">
        <f t="shared" si="65"/>
        <v>0</v>
      </c>
      <c r="P239" s="60"/>
      <c r="Q239" s="87">
        <f t="shared" si="66"/>
        <v>5.1080000000000005</v>
      </c>
      <c r="R239" s="87">
        <f t="shared" si="67"/>
        <v>5.1080000000000005</v>
      </c>
      <c r="S239" s="87">
        <f t="shared" si="68"/>
        <v>1.85</v>
      </c>
      <c r="T239" s="70"/>
      <c r="U239" s="22">
        <f t="shared" si="69"/>
        <v>28</v>
      </c>
      <c r="V239" s="71">
        <f t="shared" si="70"/>
        <v>44228</v>
      </c>
      <c r="W239" s="22">
        <f t="shared" ca="1" si="71"/>
        <v>7164</v>
      </c>
      <c r="X239" s="68">
        <f>VLOOKUP($A239,[0]!Table,MATCH(X$4,[0]!Curves,0))</f>
        <v>6.69825936908377E-2</v>
      </c>
      <c r="Y239" s="72">
        <f t="shared" ca="1" si="72"/>
        <v>0.27464580898818119</v>
      </c>
      <c r="Z239" s="22">
        <f t="shared" si="73"/>
        <v>0</v>
      </c>
      <c r="AA239" s="22">
        <f t="shared" si="74"/>
        <v>0</v>
      </c>
      <c r="AC239" s="62">
        <f t="shared" ca="1" si="75"/>
        <v>0</v>
      </c>
      <c r="AD239" s="73"/>
      <c r="AE239" s="74"/>
    </row>
    <row r="240" spans="1:31" ht="12" customHeight="1">
      <c r="A240" s="65">
        <f t="shared" si="76"/>
        <v>44256</v>
      </c>
      <c r="B240" s="66">
        <f>'Inputs-Summary'!$B$7</f>
        <v>3017157.2166295233</v>
      </c>
      <c r="C240" s="75"/>
      <c r="D240" s="67">
        <f t="shared" si="58"/>
        <v>3017157.2166295233</v>
      </c>
      <c r="E240" s="56">
        <f t="shared" si="59"/>
        <v>0</v>
      </c>
      <c r="F240" s="56">
        <f t="shared" ca="1" si="60"/>
        <v>0</v>
      </c>
      <c r="G240" s="68">
        <f>VLOOKUP($A240,[0]!Table,MATCH(G$4,[0]!Curves,0))</f>
        <v>4.9749999999999996</v>
      </c>
      <c r="H240" s="69">
        <f t="shared" si="61"/>
        <v>4.9749999999999996</v>
      </c>
      <c r="I240" s="68">
        <f>'Inputs-Summary'!$B$16</f>
        <v>1.85</v>
      </c>
      <c r="J240" s="68">
        <f>VLOOKUP($A240,[0]!Table,MATCH(J$4,[0]!Curves,0))</f>
        <v>0</v>
      </c>
      <c r="K240" s="69">
        <f t="shared" si="62"/>
        <v>0</v>
      </c>
      <c r="L240" s="87">
        <f t="shared" si="63"/>
        <v>0</v>
      </c>
      <c r="M240" s="68">
        <f>VLOOKUP($A240,[0]!Table,MATCH(M$4,[0]!Curves,0))</f>
        <v>0</v>
      </c>
      <c r="N240" s="69">
        <f t="shared" si="64"/>
        <v>0</v>
      </c>
      <c r="O240" s="87">
        <f t="shared" si="65"/>
        <v>0</v>
      </c>
      <c r="P240" s="60"/>
      <c r="Q240" s="87">
        <f t="shared" si="66"/>
        <v>4.9749999999999996</v>
      </c>
      <c r="R240" s="87">
        <f t="shared" si="67"/>
        <v>4.9749999999999996</v>
      </c>
      <c r="S240" s="87">
        <f t="shared" si="68"/>
        <v>1.85</v>
      </c>
      <c r="T240" s="70"/>
      <c r="U240" s="22">
        <f t="shared" si="69"/>
        <v>31</v>
      </c>
      <c r="V240" s="71">
        <f t="shared" si="70"/>
        <v>44256</v>
      </c>
      <c r="W240" s="22">
        <f t="shared" ca="1" si="71"/>
        <v>7192</v>
      </c>
      <c r="X240" s="68">
        <f>VLOOKUP($A240,[0]!Table,MATCH(X$4,[0]!Curves,0))</f>
        <v>6.7019742969262705E-2</v>
      </c>
      <c r="Y240" s="72">
        <f t="shared" ca="1" si="72"/>
        <v>0.27306879479835605</v>
      </c>
      <c r="Z240" s="22">
        <f t="shared" si="73"/>
        <v>0</v>
      </c>
      <c r="AA240" s="22">
        <f t="shared" si="74"/>
        <v>0</v>
      </c>
      <c r="AC240" s="62">
        <f t="shared" ca="1" si="75"/>
        <v>0</v>
      </c>
      <c r="AD240" s="73"/>
      <c r="AE240" s="74"/>
    </row>
    <row r="241" spans="1:31" ht="12" customHeight="1">
      <c r="A241" s="65">
        <f t="shared" si="76"/>
        <v>44287</v>
      </c>
      <c r="B241" s="66">
        <f>'Inputs-Summary'!$B$7</f>
        <v>3017157.2166295233</v>
      </c>
      <c r="C241" s="75"/>
      <c r="D241" s="67">
        <f t="shared" si="58"/>
        <v>3017157.2166295233</v>
      </c>
      <c r="E241" s="56">
        <f t="shared" si="59"/>
        <v>0</v>
      </c>
      <c r="F241" s="56">
        <f t="shared" ca="1" si="60"/>
        <v>0</v>
      </c>
      <c r="G241" s="68">
        <f>VLOOKUP($A241,[0]!Table,MATCH(G$4,[0]!Curves,0))</f>
        <v>4.76</v>
      </c>
      <c r="H241" s="69">
        <f t="shared" si="61"/>
        <v>4.76</v>
      </c>
      <c r="I241" s="68">
        <f>'Inputs-Summary'!$B$16</f>
        <v>1.85</v>
      </c>
      <c r="J241" s="68">
        <f>VLOOKUP($A241,[0]!Table,MATCH(J$4,[0]!Curves,0))</f>
        <v>0</v>
      </c>
      <c r="K241" s="69">
        <f t="shared" si="62"/>
        <v>0</v>
      </c>
      <c r="L241" s="87">
        <f t="shared" si="63"/>
        <v>0</v>
      </c>
      <c r="M241" s="68">
        <f>VLOOKUP($A241,[0]!Table,MATCH(M$4,[0]!Curves,0))</f>
        <v>0</v>
      </c>
      <c r="N241" s="69">
        <f t="shared" si="64"/>
        <v>0</v>
      </c>
      <c r="O241" s="87">
        <f t="shared" si="65"/>
        <v>0</v>
      </c>
      <c r="P241" s="60"/>
      <c r="Q241" s="87">
        <f t="shared" si="66"/>
        <v>4.76</v>
      </c>
      <c r="R241" s="87">
        <f t="shared" si="67"/>
        <v>4.76</v>
      </c>
      <c r="S241" s="87">
        <f t="shared" si="68"/>
        <v>1.85</v>
      </c>
      <c r="T241" s="70"/>
      <c r="U241" s="22">
        <f t="shared" si="69"/>
        <v>30</v>
      </c>
      <c r="V241" s="71">
        <f t="shared" si="70"/>
        <v>44287</v>
      </c>
      <c r="W241" s="22">
        <f t="shared" ca="1" si="71"/>
        <v>7223</v>
      </c>
      <c r="X241" s="68">
        <f>VLOOKUP($A241,[0]!Table,MATCH(X$4,[0]!Curves,0))</f>
        <v>6.7060872528051707E-2</v>
      </c>
      <c r="Y241" s="72">
        <f t="shared" ca="1" si="72"/>
        <v>0.27133163491077822</v>
      </c>
      <c r="Z241" s="22">
        <f t="shared" si="73"/>
        <v>0</v>
      </c>
      <c r="AA241" s="22">
        <f t="shared" si="74"/>
        <v>0</v>
      </c>
      <c r="AC241" s="62">
        <f t="shared" ca="1" si="75"/>
        <v>0</v>
      </c>
      <c r="AD241" s="73"/>
      <c r="AE241" s="74"/>
    </row>
    <row r="242" spans="1:31" ht="12" customHeight="1">
      <c r="A242" s="65">
        <f t="shared" si="76"/>
        <v>44317</v>
      </c>
      <c r="B242" s="66">
        <f>'Inputs-Summary'!$B$7</f>
        <v>3017157.2166295233</v>
      </c>
      <c r="C242" s="75"/>
      <c r="D242" s="67">
        <f t="shared" si="58"/>
        <v>3017157.2166295233</v>
      </c>
      <c r="E242" s="56">
        <f t="shared" si="59"/>
        <v>0</v>
      </c>
      <c r="F242" s="56">
        <f t="shared" ca="1" si="60"/>
        <v>0</v>
      </c>
      <c r="G242" s="68">
        <f>VLOOKUP($A242,[0]!Table,MATCH(G$4,[0]!Curves,0))</f>
        <v>4.75</v>
      </c>
      <c r="H242" s="69">
        <f t="shared" si="61"/>
        <v>4.75</v>
      </c>
      <c r="I242" s="68">
        <f>'Inputs-Summary'!$B$16</f>
        <v>1.85</v>
      </c>
      <c r="J242" s="68">
        <f>VLOOKUP($A242,[0]!Table,MATCH(J$4,[0]!Curves,0))</f>
        <v>0</v>
      </c>
      <c r="K242" s="69">
        <f t="shared" si="62"/>
        <v>0</v>
      </c>
      <c r="L242" s="87">
        <f t="shared" si="63"/>
        <v>0</v>
      </c>
      <c r="M242" s="68">
        <f>VLOOKUP($A242,[0]!Table,MATCH(M$4,[0]!Curves,0))</f>
        <v>0</v>
      </c>
      <c r="N242" s="69">
        <f t="shared" si="64"/>
        <v>0</v>
      </c>
      <c r="O242" s="87">
        <f t="shared" si="65"/>
        <v>0</v>
      </c>
      <c r="P242" s="60"/>
      <c r="Q242" s="87">
        <f t="shared" si="66"/>
        <v>4.75</v>
      </c>
      <c r="R242" s="87">
        <f t="shared" si="67"/>
        <v>4.75</v>
      </c>
      <c r="S242" s="87">
        <f t="shared" si="68"/>
        <v>1.85</v>
      </c>
      <c r="T242" s="70"/>
      <c r="U242" s="22">
        <f t="shared" si="69"/>
        <v>31</v>
      </c>
      <c r="V242" s="71">
        <f t="shared" si="70"/>
        <v>44317</v>
      </c>
      <c r="W242" s="22">
        <f t="shared" ca="1" si="71"/>
        <v>7253</v>
      </c>
      <c r="X242" s="68">
        <f>VLOOKUP($A242,[0]!Table,MATCH(X$4,[0]!Curves,0))</f>
        <v>6.7100675327413498E-2</v>
      </c>
      <c r="Y242" s="72">
        <f t="shared" ca="1" si="72"/>
        <v>0.26965930495468854</v>
      </c>
      <c r="Z242" s="22">
        <f t="shared" si="73"/>
        <v>0</v>
      </c>
      <c r="AA242" s="22">
        <f t="shared" si="74"/>
        <v>0</v>
      </c>
      <c r="AC242" s="62">
        <f t="shared" ca="1" si="75"/>
        <v>0</v>
      </c>
      <c r="AD242" s="73"/>
      <c r="AE242" s="74"/>
    </row>
    <row r="243" spans="1:31" ht="12" customHeight="1">
      <c r="A243" s="65">
        <f t="shared" si="76"/>
        <v>44348</v>
      </c>
      <c r="B243" s="66">
        <f>'Inputs-Summary'!$B$7</f>
        <v>3017157.2166295233</v>
      </c>
      <c r="C243" s="75"/>
      <c r="D243" s="67">
        <f t="shared" si="58"/>
        <v>3017157.2166295233</v>
      </c>
      <c r="E243" s="56">
        <f t="shared" si="59"/>
        <v>0</v>
      </c>
      <c r="F243" s="56">
        <f t="shared" ca="1" si="60"/>
        <v>0</v>
      </c>
      <c r="G243" s="68">
        <f>VLOOKUP($A243,[0]!Table,MATCH(G$4,[0]!Curves,0))</f>
        <v>4.7860000000000005</v>
      </c>
      <c r="H243" s="69">
        <f t="shared" si="61"/>
        <v>4.7860000000000005</v>
      </c>
      <c r="I243" s="68">
        <f>'Inputs-Summary'!$B$16</f>
        <v>1.85</v>
      </c>
      <c r="J243" s="68">
        <f>VLOOKUP($A243,[0]!Table,MATCH(J$4,[0]!Curves,0))</f>
        <v>0</v>
      </c>
      <c r="K243" s="69">
        <f t="shared" si="62"/>
        <v>0</v>
      </c>
      <c r="L243" s="87">
        <f t="shared" si="63"/>
        <v>0</v>
      </c>
      <c r="M243" s="68">
        <f>VLOOKUP($A243,[0]!Table,MATCH(M$4,[0]!Curves,0))</f>
        <v>0</v>
      </c>
      <c r="N243" s="69">
        <f t="shared" si="64"/>
        <v>0</v>
      </c>
      <c r="O243" s="87">
        <f t="shared" si="65"/>
        <v>0</v>
      </c>
      <c r="P243" s="60"/>
      <c r="Q243" s="87">
        <f t="shared" si="66"/>
        <v>4.7860000000000005</v>
      </c>
      <c r="R243" s="87">
        <f t="shared" si="67"/>
        <v>4.7860000000000005</v>
      </c>
      <c r="S243" s="87">
        <f t="shared" si="68"/>
        <v>1.85</v>
      </c>
      <c r="T243" s="70"/>
      <c r="U243" s="22">
        <f t="shared" si="69"/>
        <v>30</v>
      </c>
      <c r="V243" s="71">
        <f t="shared" si="70"/>
        <v>44348</v>
      </c>
      <c r="W243" s="22">
        <f t="shared" ca="1" si="71"/>
        <v>7284</v>
      </c>
      <c r="X243" s="68">
        <f>VLOOKUP($A243,[0]!Table,MATCH(X$4,[0]!Curves,0))</f>
        <v>6.7141804887304701E-2</v>
      </c>
      <c r="Y243" s="72">
        <f t="shared" ca="1" si="72"/>
        <v>0.26794028167890233</v>
      </c>
      <c r="Z243" s="22">
        <f t="shared" si="73"/>
        <v>0</v>
      </c>
      <c r="AA243" s="22">
        <f t="shared" si="74"/>
        <v>0</v>
      </c>
      <c r="AC243" s="62">
        <f t="shared" ca="1" si="75"/>
        <v>0</v>
      </c>
      <c r="AD243" s="73"/>
      <c r="AE243" s="74"/>
    </row>
    <row r="244" spans="1:31" ht="12" customHeight="1">
      <c r="A244" s="65">
        <f t="shared" si="76"/>
        <v>44378</v>
      </c>
      <c r="B244" s="66">
        <f>'Inputs-Summary'!$B$7</f>
        <v>3017157.2166295233</v>
      </c>
      <c r="C244" s="75"/>
      <c r="D244" s="67">
        <f t="shared" si="58"/>
        <v>3017157.2166295233</v>
      </c>
      <c r="E244" s="56">
        <f t="shared" si="59"/>
        <v>0</v>
      </c>
      <c r="F244" s="56">
        <f t="shared" ca="1" si="60"/>
        <v>0</v>
      </c>
      <c r="G244" s="68">
        <f>VLOOKUP($A244,[0]!Table,MATCH(G$4,[0]!Curves,0))</f>
        <v>4.8310000000000004</v>
      </c>
      <c r="H244" s="69">
        <f t="shared" si="61"/>
        <v>4.8310000000000004</v>
      </c>
      <c r="I244" s="68">
        <f>'Inputs-Summary'!$B$16</f>
        <v>1.85</v>
      </c>
      <c r="J244" s="68">
        <f>VLOOKUP($A244,[0]!Table,MATCH(J$4,[0]!Curves,0))</f>
        <v>0</v>
      </c>
      <c r="K244" s="69">
        <f t="shared" si="62"/>
        <v>0</v>
      </c>
      <c r="L244" s="87">
        <f t="shared" si="63"/>
        <v>0</v>
      </c>
      <c r="M244" s="68">
        <f>VLOOKUP($A244,[0]!Table,MATCH(M$4,[0]!Curves,0))</f>
        <v>0</v>
      </c>
      <c r="N244" s="69">
        <f t="shared" si="64"/>
        <v>0</v>
      </c>
      <c r="O244" s="87">
        <f t="shared" si="65"/>
        <v>0</v>
      </c>
      <c r="P244" s="60"/>
      <c r="Q244" s="87">
        <f t="shared" si="66"/>
        <v>4.8310000000000004</v>
      </c>
      <c r="R244" s="87">
        <f t="shared" si="67"/>
        <v>4.8310000000000004</v>
      </c>
      <c r="S244" s="87">
        <f t="shared" si="68"/>
        <v>1.85</v>
      </c>
      <c r="T244" s="70"/>
      <c r="U244" s="22">
        <f t="shared" si="69"/>
        <v>31</v>
      </c>
      <c r="V244" s="71">
        <f t="shared" si="70"/>
        <v>44378</v>
      </c>
      <c r="W244" s="22">
        <f t="shared" ca="1" si="71"/>
        <v>7314</v>
      </c>
      <c r="X244" s="68">
        <f>VLOOKUP($A244,[0]!Table,MATCH(X$4,[0]!Curves,0))</f>
        <v>6.7167313366782305E-2</v>
      </c>
      <c r="Y244" s="72">
        <f t="shared" ca="1" si="72"/>
        <v>0.26635919126597768</v>
      </c>
      <c r="Z244" s="22">
        <f t="shared" si="73"/>
        <v>0</v>
      </c>
      <c r="AA244" s="22">
        <f t="shared" si="74"/>
        <v>0</v>
      </c>
      <c r="AC244" s="62">
        <f t="shared" ca="1" si="75"/>
        <v>0</v>
      </c>
      <c r="AD244" s="73"/>
      <c r="AE244" s="74"/>
    </row>
    <row r="245" spans="1:31" ht="12" customHeight="1">
      <c r="A245" s="65">
        <f t="shared" si="76"/>
        <v>44409</v>
      </c>
      <c r="B245" s="66">
        <f>'Inputs-Summary'!$B$7</f>
        <v>3017157.2166295233</v>
      </c>
      <c r="C245" s="75"/>
      <c r="D245" s="67">
        <f t="shared" si="58"/>
        <v>3017157.2166295233</v>
      </c>
      <c r="E245" s="56">
        <f t="shared" si="59"/>
        <v>0</v>
      </c>
      <c r="F245" s="56">
        <f t="shared" ca="1" si="60"/>
        <v>0</v>
      </c>
      <c r="G245" s="68">
        <f>VLOOKUP($A245,[0]!Table,MATCH(G$4,[0]!Curves,0))</f>
        <v>4.8790000000000004</v>
      </c>
      <c r="H245" s="69">
        <f t="shared" si="61"/>
        <v>4.8790000000000004</v>
      </c>
      <c r="I245" s="68">
        <f>'Inputs-Summary'!$B$16</f>
        <v>1.85</v>
      </c>
      <c r="J245" s="68">
        <f>VLOOKUP($A245,[0]!Table,MATCH(J$4,[0]!Curves,0))</f>
        <v>0</v>
      </c>
      <c r="K245" s="69">
        <f t="shared" si="62"/>
        <v>0</v>
      </c>
      <c r="L245" s="87">
        <f t="shared" si="63"/>
        <v>0</v>
      </c>
      <c r="M245" s="68">
        <f>VLOOKUP($A245,[0]!Table,MATCH(M$4,[0]!Curves,0))</f>
        <v>0</v>
      </c>
      <c r="N245" s="69">
        <f t="shared" si="64"/>
        <v>0</v>
      </c>
      <c r="O245" s="87">
        <f t="shared" si="65"/>
        <v>0</v>
      </c>
      <c r="P245" s="60"/>
      <c r="Q245" s="87">
        <f t="shared" si="66"/>
        <v>4.8790000000000004</v>
      </c>
      <c r="R245" s="87">
        <f t="shared" si="67"/>
        <v>4.8790000000000004</v>
      </c>
      <c r="S245" s="87">
        <f t="shared" si="68"/>
        <v>1.85</v>
      </c>
      <c r="T245" s="70"/>
      <c r="U245" s="22">
        <f t="shared" si="69"/>
        <v>31</v>
      </c>
      <c r="V245" s="71">
        <f t="shared" si="70"/>
        <v>44409</v>
      </c>
      <c r="W245" s="22">
        <f t="shared" ca="1" si="71"/>
        <v>7345</v>
      </c>
      <c r="X245" s="68">
        <f>VLOOKUP($A245,[0]!Table,MATCH(X$4,[0]!Curves,0))</f>
        <v>6.7164130532459107E-2</v>
      </c>
      <c r="Y245" s="72">
        <f t="shared" ca="1" si="72"/>
        <v>0.26488627551855842</v>
      </c>
      <c r="Z245" s="22">
        <f t="shared" si="73"/>
        <v>0</v>
      </c>
      <c r="AA245" s="22">
        <f t="shared" si="74"/>
        <v>0</v>
      </c>
      <c r="AC245" s="62">
        <f t="shared" ca="1" si="75"/>
        <v>0</v>
      </c>
      <c r="AD245" s="73"/>
      <c r="AE245" s="74"/>
    </row>
    <row r="246" spans="1:31" ht="12" customHeight="1">
      <c r="A246" s="65">
        <f t="shared" si="76"/>
        <v>44440</v>
      </c>
      <c r="B246" s="66">
        <f>'Inputs-Summary'!$B$7</f>
        <v>3017157.2166295233</v>
      </c>
      <c r="C246" s="75"/>
      <c r="D246" s="67">
        <f t="shared" si="58"/>
        <v>3017157.2166295233</v>
      </c>
      <c r="E246" s="56">
        <f t="shared" si="59"/>
        <v>0</v>
      </c>
      <c r="F246" s="56">
        <f t="shared" ca="1" si="60"/>
        <v>0</v>
      </c>
      <c r="G246" s="68">
        <f>VLOOKUP($A246,[0]!Table,MATCH(G$4,[0]!Curves,0))</f>
        <v>4.8929999999999998</v>
      </c>
      <c r="H246" s="69">
        <f t="shared" si="61"/>
        <v>4.8929999999999998</v>
      </c>
      <c r="I246" s="68">
        <f>'Inputs-Summary'!$B$16</f>
        <v>1.85</v>
      </c>
      <c r="J246" s="68">
        <f>VLOOKUP($A246,[0]!Table,MATCH(J$4,[0]!Curves,0))</f>
        <v>0</v>
      </c>
      <c r="K246" s="69">
        <f t="shared" si="62"/>
        <v>0</v>
      </c>
      <c r="L246" s="87">
        <f t="shared" si="63"/>
        <v>0</v>
      </c>
      <c r="M246" s="68">
        <f>VLOOKUP($A246,[0]!Table,MATCH(M$4,[0]!Curves,0))</f>
        <v>0</v>
      </c>
      <c r="N246" s="69">
        <f t="shared" si="64"/>
        <v>0</v>
      </c>
      <c r="O246" s="87">
        <f t="shared" si="65"/>
        <v>0</v>
      </c>
      <c r="P246" s="60"/>
      <c r="Q246" s="87">
        <f t="shared" si="66"/>
        <v>4.8929999999999998</v>
      </c>
      <c r="R246" s="87">
        <f t="shared" si="67"/>
        <v>4.8929999999999998</v>
      </c>
      <c r="S246" s="87">
        <f t="shared" si="68"/>
        <v>1.85</v>
      </c>
      <c r="T246" s="70"/>
      <c r="U246" s="22">
        <f t="shared" si="69"/>
        <v>30</v>
      </c>
      <c r="V246" s="71">
        <f t="shared" si="70"/>
        <v>44440</v>
      </c>
      <c r="W246" s="22">
        <f t="shared" ca="1" si="71"/>
        <v>7376</v>
      </c>
      <c r="X246" s="68">
        <f>VLOOKUP($A246,[0]!Table,MATCH(X$4,[0]!Curves,0))</f>
        <v>6.7160947698139406E-2</v>
      </c>
      <c r="Y246" s="72">
        <f t="shared" ca="1" si="72"/>
        <v>0.26342164243679522</v>
      </c>
      <c r="Z246" s="22">
        <f t="shared" si="73"/>
        <v>0</v>
      </c>
      <c r="AA246" s="22">
        <f t="shared" si="74"/>
        <v>0</v>
      </c>
      <c r="AC246" s="62">
        <f t="shared" ca="1" si="75"/>
        <v>0</v>
      </c>
      <c r="AD246" s="73"/>
      <c r="AE246" s="74"/>
    </row>
    <row r="247" spans="1:31" ht="12" customHeight="1">
      <c r="A247" s="65">
        <f t="shared" si="76"/>
        <v>44470</v>
      </c>
      <c r="B247" s="66">
        <f>'Inputs-Summary'!$B$7</f>
        <v>3017157.2166295233</v>
      </c>
      <c r="C247" s="75"/>
      <c r="D247" s="67">
        <f t="shared" si="58"/>
        <v>3017157.2166295233</v>
      </c>
      <c r="E247" s="56">
        <f t="shared" si="59"/>
        <v>0</v>
      </c>
      <c r="F247" s="56">
        <f t="shared" ca="1" si="60"/>
        <v>0</v>
      </c>
      <c r="G247" s="68">
        <f>VLOOKUP($A247,[0]!Table,MATCH(G$4,[0]!Curves,0))</f>
        <v>4.9210000000000003</v>
      </c>
      <c r="H247" s="69">
        <f t="shared" si="61"/>
        <v>4.9210000000000003</v>
      </c>
      <c r="I247" s="68">
        <f>'Inputs-Summary'!$B$16</f>
        <v>1.85</v>
      </c>
      <c r="J247" s="68">
        <f>VLOOKUP($A247,[0]!Table,MATCH(J$4,[0]!Curves,0))</f>
        <v>0</v>
      </c>
      <c r="K247" s="69">
        <f t="shared" si="62"/>
        <v>0</v>
      </c>
      <c r="L247" s="87">
        <f t="shared" si="63"/>
        <v>0</v>
      </c>
      <c r="M247" s="68">
        <f>VLOOKUP($A247,[0]!Table,MATCH(M$4,[0]!Curves,0))</f>
        <v>0</v>
      </c>
      <c r="N247" s="69">
        <f t="shared" si="64"/>
        <v>0</v>
      </c>
      <c r="O247" s="87">
        <f t="shared" si="65"/>
        <v>0</v>
      </c>
      <c r="P247" s="60"/>
      <c r="Q247" s="87">
        <f t="shared" si="66"/>
        <v>4.9210000000000003</v>
      </c>
      <c r="R247" s="87">
        <f t="shared" si="67"/>
        <v>4.9210000000000003</v>
      </c>
      <c r="S247" s="87">
        <f t="shared" si="68"/>
        <v>1.85</v>
      </c>
      <c r="T247" s="70"/>
      <c r="U247" s="22">
        <f t="shared" si="69"/>
        <v>31</v>
      </c>
      <c r="V247" s="71">
        <f t="shared" si="70"/>
        <v>44470</v>
      </c>
      <c r="W247" s="22">
        <f t="shared" ca="1" si="71"/>
        <v>7406</v>
      </c>
      <c r="X247" s="68">
        <f>VLOOKUP($A247,[0]!Table,MATCH(X$4,[0]!Curves,0))</f>
        <v>6.7157867535897697E-2</v>
      </c>
      <c r="Y247" s="72">
        <f t="shared" ca="1" si="72"/>
        <v>0.26201209720787993</v>
      </c>
      <c r="Z247" s="22">
        <f t="shared" si="73"/>
        <v>0</v>
      </c>
      <c r="AA247" s="22">
        <f t="shared" si="74"/>
        <v>0</v>
      </c>
      <c r="AC247" s="62">
        <f t="shared" ca="1" si="75"/>
        <v>0</v>
      </c>
      <c r="AD247" s="73"/>
      <c r="AE247" s="74"/>
    </row>
    <row r="248" spans="1:31" ht="12" customHeight="1">
      <c r="A248" s="65">
        <f t="shared" si="76"/>
        <v>44501</v>
      </c>
      <c r="B248" s="66">
        <f>'Inputs-Summary'!$B$7</f>
        <v>3017157.2166295233</v>
      </c>
      <c r="C248" s="75"/>
      <c r="D248" s="67">
        <f t="shared" si="58"/>
        <v>3017157.2166295233</v>
      </c>
      <c r="E248" s="56">
        <f t="shared" si="59"/>
        <v>0</v>
      </c>
      <c r="F248" s="56">
        <f t="shared" ca="1" si="60"/>
        <v>0</v>
      </c>
      <c r="G248" s="68">
        <f>VLOOKUP($A248,[0]!Table,MATCH(G$4,[0]!Curves,0))</f>
        <v>5.056</v>
      </c>
      <c r="H248" s="69">
        <f t="shared" si="61"/>
        <v>5.056</v>
      </c>
      <c r="I248" s="68">
        <f>'Inputs-Summary'!$B$16</f>
        <v>1.85</v>
      </c>
      <c r="J248" s="68">
        <f>VLOOKUP($A248,[0]!Table,MATCH(J$4,[0]!Curves,0))</f>
        <v>0</v>
      </c>
      <c r="K248" s="69">
        <f t="shared" si="62"/>
        <v>0</v>
      </c>
      <c r="L248" s="87">
        <f t="shared" si="63"/>
        <v>0</v>
      </c>
      <c r="M248" s="68">
        <f>VLOOKUP($A248,[0]!Table,MATCH(M$4,[0]!Curves,0))</f>
        <v>0</v>
      </c>
      <c r="N248" s="69">
        <f t="shared" si="64"/>
        <v>0</v>
      </c>
      <c r="O248" s="87">
        <f t="shared" si="65"/>
        <v>0</v>
      </c>
      <c r="P248" s="60"/>
      <c r="Q248" s="87">
        <f t="shared" si="66"/>
        <v>5.056</v>
      </c>
      <c r="R248" s="87">
        <f t="shared" si="67"/>
        <v>5.056</v>
      </c>
      <c r="S248" s="87">
        <f t="shared" si="68"/>
        <v>1.85</v>
      </c>
      <c r="T248" s="70"/>
      <c r="U248" s="22">
        <f t="shared" si="69"/>
        <v>30</v>
      </c>
      <c r="V248" s="71">
        <f t="shared" si="70"/>
        <v>44501</v>
      </c>
      <c r="W248" s="22">
        <f t="shared" ca="1" si="71"/>
        <v>7437</v>
      </c>
      <c r="X248" s="68">
        <f>VLOOKUP($A248,[0]!Table,MATCH(X$4,[0]!Curves,0))</f>
        <v>6.7154684701584699E-2</v>
      </c>
      <c r="Y248" s="72">
        <f t="shared" ca="1" si="72"/>
        <v>0.26056362435255759</v>
      </c>
      <c r="Z248" s="22">
        <f t="shared" si="73"/>
        <v>0</v>
      </c>
      <c r="AA248" s="22">
        <f t="shared" si="74"/>
        <v>0</v>
      </c>
      <c r="AC248" s="62">
        <f t="shared" ca="1" si="75"/>
        <v>0</v>
      </c>
      <c r="AD248" s="73"/>
      <c r="AE248" s="74"/>
    </row>
    <row r="249" spans="1:31" ht="12" customHeight="1">
      <c r="A249" s="65">
        <f t="shared" si="76"/>
        <v>44531</v>
      </c>
      <c r="B249" s="66">
        <f>'Inputs-Summary'!$B$7</f>
        <v>3017157.2166295233</v>
      </c>
      <c r="C249" s="75"/>
      <c r="D249" s="67">
        <f t="shared" si="58"/>
        <v>3017157.2166295233</v>
      </c>
      <c r="E249" s="56">
        <f t="shared" si="59"/>
        <v>0</v>
      </c>
      <c r="F249" s="56">
        <f t="shared" ca="1" si="60"/>
        <v>0</v>
      </c>
      <c r="G249" s="68">
        <f>VLOOKUP($A249,[0]!Table,MATCH(G$4,[0]!Curves,0))</f>
        <v>5.1909999999999998</v>
      </c>
      <c r="H249" s="69">
        <f t="shared" si="61"/>
        <v>5.1909999999999998</v>
      </c>
      <c r="I249" s="68">
        <f>'Inputs-Summary'!$B$16</f>
        <v>1.85</v>
      </c>
      <c r="J249" s="68">
        <f>VLOOKUP($A249,[0]!Table,MATCH(J$4,[0]!Curves,0))</f>
        <v>0</v>
      </c>
      <c r="K249" s="69">
        <f t="shared" si="62"/>
        <v>0</v>
      </c>
      <c r="L249" s="87">
        <f t="shared" si="63"/>
        <v>0</v>
      </c>
      <c r="M249" s="68">
        <f>VLOOKUP($A249,[0]!Table,MATCH(M$4,[0]!Curves,0))</f>
        <v>0</v>
      </c>
      <c r="N249" s="69">
        <f t="shared" si="64"/>
        <v>0</v>
      </c>
      <c r="O249" s="87">
        <f t="shared" si="65"/>
        <v>0</v>
      </c>
      <c r="P249" s="60"/>
      <c r="Q249" s="87">
        <f t="shared" si="66"/>
        <v>5.1909999999999998</v>
      </c>
      <c r="R249" s="87">
        <f t="shared" si="67"/>
        <v>5.1909999999999998</v>
      </c>
      <c r="S249" s="87">
        <f t="shared" si="68"/>
        <v>1.85</v>
      </c>
      <c r="T249" s="70"/>
      <c r="U249" s="22">
        <f t="shared" si="69"/>
        <v>31</v>
      </c>
      <c r="V249" s="71">
        <f t="shared" si="70"/>
        <v>44531</v>
      </c>
      <c r="W249" s="22">
        <f t="shared" ca="1" si="71"/>
        <v>7467</v>
      </c>
      <c r="X249" s="68">
        <f>VLOOKUP($A249,[0]!Table,MATCH(X$4,[0]!Curves,0))</f>
        <v>6.7151604539349596E-2</v>
      </c>
      <c r="Y249" s="72">
        <f t="shared" ca="1" si="72"/>
        <v>0.25916963014440986</v>
      </c>
      <c r="Z249" s="22">
        <f t="shared" si="73"/>
        <v>0</v>
      </c>
      <c r="AA249" s="22">
        <f t="shared" si="74"/>
        <v>0</v>
      </c>
      <c r="AC249" s="62">
        <f t="shared" ca="1" si="75"/>
        <v>0</v>
      </c>
      <c r="AD249" s="73"/>
      <c r="AE249" s="74"/>
    </row>
    <row r="250" spans="1:31" ht="12" customHeight="1">
      <c r="A250" s="65">
        <f t="shared" si="76"/>
        <v>44562</v>
      </c>
      <c r="B250" s="66">
        <f>'Inputs-Summary'!$B$7</f>
        <v>3017157.2166295233</v>
      </c>
      <c r="C250" s="75"/>
      <c r="D250" s="67">
        <f t="shared" si="58"/>
        <v>3017157.2166295233</v>
      </c>
      <c r="E250" s="56">
        <f t="shared" si="59"/>
        <v>0</v>
      </c>
      <c r="F250" s="56">
        <f t="shared" ca="1" si="60"/>
        <v>0</v>
      </c>
      <c r="G250" s="68">
        <f>VLOOKUP($A250,[0]!Table,MATCH(G$4,[0]!Curves,0))</f>
        <v>5.306</v>
      </c>
      <c r="H250" s="69">
        <f t="shared" si="61"/>
        <v>5.306</v>
      </c>
      <c r="I250" s="68">
        <f>'Inputs-Summary'!$B$16</f>
        <v>1.85</v>
      </c>
      <c r="J250" s="68">
        <f>VLOOKUP($A250,[0]!Table,MATCH(J$4,[0]!Curves,0))</f>
        <v>0</v>
      </c>
      <c r="K250" s="69">
        <f t="shared" si="62"/>
        <v>0</v>
      </c>
      <c r="L250" s="87">
        <f t="shared" si="63"/>
        <v>0</v>
      </c>
      <c r="M250" s="68">
        <f>VLOOKUP($A250,[0]!Table,MATCH(M$4,[0]!Curves,0))</f>
        <v>0</v>
      </c>
      <c r="N250" s="69">
        <f t="shared" si="64"/>
        <v>0</v>
      </c>
      <c r="O250" s="87">
        <f t="shared" si="65"/>
        <v>0</v>
      </c>
      <c r="P250" s="60"/>
      <c r="Q250" s="87">
        <f t="shared" si="66"/>
        <v>5.306</v>
      </c>
      <c r="R250" s="87">
        <f t="shared" si="67"/>
        <v>5.306</v>
      </c>
      <c r="S250" s="87">
        <f t="shared" si="68"/>
        <v>1.85</v>
      </c>
      <c r="T250" s="70"/>
      <c r="U250" s="22">
        <f t="shared" si="69"/>
        <v>31</v>
      </c>
      <c r="V250" s="71">
        <f t="shared" si="70"/>
        <v>44562</v>
      </c>
      <c r="W250" s="22">
        <f t="shared" ca="1" si="71"/>
        <v>7498</v>
      </c>
      <c r="X250" s="68">
        <f>VLOOKUP($A250,[0]!Table,MATCH(X$4,[0]!Curves,0))</f>
        <v>6.7148421705042899E-2</v>
      </c>
      <c r="Y250" s="72">
        <f t="shared" ca="1" si="72"/>
        <v>0.25773713636015166</v>
      </c>
      <c r="Z250" s="22">
        <f t="shared" si="73"/>
        <v>0</v>
      </c>
      <c r="AA250" s="22">
        <f t="shared" si="74"/>
        <v>0</v>
      </c>
      <c r="AC250" s="62">
        <f t="shared" ca="1" si="75"/>
        <v>0</v>
      </c>
      <c r="AD250" s="73"/>
      <c r="AE250" s="74"/>
    </row>
    <row r="251" spans="1:31" ht="12" customHeight="1">
      <c r="A251" s="65">
        <f t="shared" si="76"/>
        <v>44593</v>
      </c>
      <c r="B251" s="66">
        <f>'Inputs-Summary'!$B$7</f>
        <v>3017157.2166295233</v>
      </c>
      <c r="C251" s="75"/>
      <c r="D251" s="67">
        <f t="shared" si="58"/>
        <v>3017157.2166295233</v>
      </c>
      <c r="E251" s="56">
        <f t="shared" si="59"/>
        <v>0</v>
      </c>
      <c r="F251" s="56">
        <f t="shared" ca="1" si="60"/>
        <v>0</v>
      </c>
      <c r="G251" s="68">
        <f>VLOOKUP($A251,[0]!Table,MATCH(G$4,[0]!Curves,0))</f>
        <v>5.1880000000000006</v>
      </c>
      <c r="H251" s="69">
        <f t="shared" si="61"/>
        <v>5.1880000000000006</v>
      </c>
      <c r="I251" s="68">
        <f>'Inputs-Summary'!$B$16</f>
        <v>1.85</v>
      </c>
      <c r="J251" s="68">
        <f>VLOOKUP($A251,[0]!Table,MATCH(J$4,[0]!Curves,0))</f>
        <v>0</v>
      </c>
      <c r="K251" s="69">
        <f t="shared" si="62"/>
        <v>0</v>
      </c>
      <c r="L251" s="87">
        <f t="shared" si="63"/>
        <v>0</v>
      </c>
      <c r="M251" s="68">
        <f>VLOOKUP($A251,[0]!Table,MATCH(M$4,[0]!Curves,0))</f>
        <v>0</v>
      </c>
      <c r="N251" s="69">
        <f t="shared" si="64"/>
        <v>0</v>
      </c>
      <c r="O251" s="87">
        <f t="shared" si="65"/>
        <v>0</v>
      </c>
      <c r="P251" s="60"/>
      <c r="Q251" s="87">
        <f t="shared" si="66"/>
        <v>5.1880000000000006</v>
      </c>
      <c r="R251" s="87">
        <f t="shared" si="67"/>
        <v>5.1880000000000006</v>
      </c>
      <c r="S251" s="87">
        <f t="shared" si="68"/>
        <v>1.85</v>
      </c>
      <c r="T251" s="70"/>
      <c r="U251" s="22">
        <f t="shared" si="69"/>
        <v>28</v>
      </c>
      <c r="V251" s="71">
        <f t="shared" si="70"/>
        <v>44593</v>
      </c>
      <c r="W251" s="22">
        <f t="shared" ca="1" si="71"/>
        <v>7529</v>
      </c>
      <c r="X251" s="68">
        <f>VLOOKUP($A251,[0]!Table,MATCH(X$4,[0]!Curves,0))</f>
        <v>6.7145238870740101E-2</v>
      </c>
      <c r="Y251" s="72">
        <f t="shared" ca="1" si="72"/>
        <v>0.25631269432469206</v>
      </c>
      <c r="Z251" s="22">
        <f t="shared" si="73"/>
        <v>0</v>
      </c>
      <c r="AA251" s="22">
        <f t="shared" si="74"/>
        <v>0</v>
      </c>
      <c r="AC251" s="62">
        <f t="shared" ca="1" si="75"/>
        <v>0</v>
      </c>
      <c r="AD251" s="73"/>
      <c r="AE251" s="74"/>
    </row>
    <row r="252" spans="1:31" ht="12" customHeight="1">
      <c r="A252" s="65">
        <f t="shared" si="76"/>
        <v>44621</v>
      </c>
      <c r="B252" s="66">
        <f>'Inputs-Summary'!$B$7</f>
        <v>3017157.2166295233</v>
      </c>
      <c r="C252" s="75"/>
      <c r="D252" s="67">
        <f t="shared" si="58"/>
        <v>3017157.2166295233</v>
      </c>
      <c r="E252" s="56">
        <f t="shared" si="59"/>
        <v>0</v>
      </c>
      <c r="F252" s="56">
        <f t="shared" ca="1" si="60"/>
        <v>0</v>
      </c>
      <c r="G252" s="68">
        <f>VLOOKUP($A252,[0]!Table,MATCH(G$4,[0]!Curves,0))</f>
        <v>5.0549999999999997</v>
      </c>
      <c r="H252" s="69">
        <f t="shared" si="61"/>
        <v>5.0549999999999997</v>
      </c>
      <c r="I252" s="68">
        <f>'Inputs-Summary'!$B$16</f>
        <v>1.85</v>
      </c>
      <c r="J252" s="68">
        <f>VLOOKUP($A252,[0]!Table,MATCH(J$4,[0]!Curves,0))</f>
        <v>0</v>
      </c>
      <c r="K252" s="69">
        <f t="shared" si="62"/>
        <v>0</v>
      </c>
      <c r="L252" s="87">
        <f t="shared" si="63"/>
        <v>0</v>
      </c>
      <c r="M252" s="68">
        <f>VLOOKUP($A252,[0]!Table,MATCH(M$4,[0]!Curves,0))</f>
        <v>0</v>
      </c>
      <c r="N252" s="69">
        <f t="shared" si="64"/>
        <v>0</v>
      </c>
      <c r="O252" s="87">
        <f t="shared" si="65"/>
        <v>0</v>
      </c>
      <c r="P252" s="60"/>
      <c r="Q252" s="87">
        <f t="shared" si="66"/>
        <v>5.0549999999999997</v>
      </c>
      <c r="R252" s="87">
        <f t="shared" si="67"/>
        <v>5.0549999999999997</v>
      </c>
      <c r="S252" s="87">
        <f t="shared" si="68"/>
        <v>1.85</v>
      </c>
      <c r="T252" s="70"/>
      <c r="U252" s="22">
        <f t="shared" si="69"/>
        <v>31</v>
      </c>
      <c r="V252" s="71">
        <f t="shared" si="70"/>
        <v>44621</v>
      </c>
      <c r="W252" s="22">
        <f t="shared" ca="1" si="71"/>
        <v>7557</v>
      </c>
      <c r="X252" s="68">
        <f>VLOOKUP($A252,[0]!Table,MATCH(X$4,[0]!Curves,0))</f>
        <v>6.7142364052662704E-2</v>
      </c>
      <c r="Y252" s="72">
        <f t="shared" ca="1" si="72"/>
        <v>0.25503298391300716</v>
      </c>
      <c r="Z252" s="22">
        <f t="shared" si="73"/>
        <v>0</v>
      </c>
      <c r="AA252" s="22">
        <f t="shared" si="74"/>
        <v>0</v>
      </c>
      <c r="AC252" s="62">
        <f t="shared" ca="1" si="75"/>
        <v>0</v>
      </c>
      <c r="AD252" s="73"/>
      <c r="AE252" s="74"/>
    </row>
    <row r="253" spans="1:31" ht="12" customHeight="1">
      <c r="A253" s="65">
        <f t="shared" si="76"/>
        <v>44652</v>
      </c>
      <c r="B253" s="66">
        <f>'Inputs-Summary'!$B$7</f>
        <v>3017157.2166295233</v>
      </c>
      <c r="C253" s="75"/>
      <c r="D253" s="67">
        <f t="shared" si="58"/>
        <v>3017157.2166295233</v>
      </c>
      <c r="E253" s="56">
        <f t="shared" si="59"/>
        <v>0</v>
      </c>
      <c r="F253" s="56">
        <f t="shared" ca="1" si="60"/>
        <v>0</v>
      </c>
      <c r="G253" s="68">
        <f>VLOOKUP($A253,[0]!Table,MATCH(G$4,[0]!Curves,0))</f>
        <v>4.84</v>
      </c>
      <c r="H253" s="69">
        <f t="shared" si="61"/>
        <v>4.84</v>
      </c>
      <c r="I253" s="68">
        <f>'Inputs-Summary'!$B$16</f>
        <v>1.85</v>
      </c>
      <c r="J253" s="68">
        <f>VLOOKUP($A253,[0]!Table,MATCH(J$4,[0]!Curves,0))</f>
        <v>0</v>
      </c>
      <c r="K253" s="69">
        <f t="shared" si="62"/>
        <v>0</v>
      </c>
      <c r="L253" s="87">
        <f t="shared" si="63"/>
        <v>0</v>
      </c>
      <c r="M253" s="68">
        <f>VLOOKUP($A253,[0]!Table,MATCH(M$4,[0]!Curves,0))</f>
        <v>0</v>
      </c>
      <c r="N253" s="69">
        <f t="shared" si="64"/>
        <v>0</v>
      </c>
      <c r="O253" s="87">
        <f t="shared" si="65"/>
        <v>0</v>
      </c>
      <c r="P253" s="60"/>
      <c r="Q253" s="87">
        <f t="shared" si="66"/>
        <v>4.84</v>
      </c>
      <c r="R253" s="87">
        <f t="shared" si="67"/>
        <v>4.84</v>
      </c>
      <c r="S253" s="87">
        <f t="shared" si="68"/>
        <v>1.85</v>
      </c>
      <c r="T253" s="70"/>
      <c r="U253" s="22">
        <f t="shared" si="69"/>
        <v>30</v>
      </c>
      <c r="V253" s="71">
        <f t="shared" si="70"/>
        <v>44652</v>
      </c>
      <c r="W253" s="22">
        <f t="shared" ca="1" si="71"/>
        <v>7588</v>
      </c>
      <c r="X253" s="68">
        <f>VLOOKUP($A253,[0]!Table,MATCH(X$4,[0]!Curves,0))</f>
        <v>6.7139181218366206E-2</v>
      </c>
      <c r="Y253" s="72">
        <f t="shared" ca="1" si="72"/>
        <v>0.25362373935102012</v>
      </c>
      <c r="Z253" s="22">
        <f t="shared" si="73"/>
        <v>0</v>
      </c>
      <c r="AA253" s="22">
        <f t="shared" si="74"/>
        <v>0</v>
      </c>
      <c r="AC253" s="62">
        <f t="shared" ca="1" si="75"/>
        <v>0</v>
      </c>
      <c r="AD253" s="73"/>
      <c r="AE253" s="74"/>
    </row>
    <row r="254" spans="1:31" ht="12" customHeight="1">
      <c r="A254" s="65">
        <f t="shared" si="76"/>
        <v>44682</v>
      </c>
      <c r="B254" s="66">
        <f>'Inputs-Summary'!$B$7</f>
        <v>3017157.2166295233</v>
      </c>
      <c r="C254" s="75"/>
      <c r="D254" s="67">
        <f t="shared" si="58"/>
        <v>3017157.2166295233</v>
      </c>
      <c r="E254" s="56">
        <f t="shared" si="59"/>
        <v>0</v>
      </c>
      <c r="F254" s="56">
        <f t="shared" ca="1" si="60"/>
        <v>0</v>
      </c>
      <c r="G254" s="68">
        <f>VLOOKUP($A254,[0]!Table,MATCH(G$4,[0]!Curves,0))</f>
        <v>4.83</v>
      </c>
      <c r="H254" s="69">
        <f t="shared" si="61"/>
        <v>4.83</v>
      </c>
      <c r="I254" s="68">
        <f>'Inputs-Summary'!$B$16</f>
        <v>1.85</v>
      </c>
      <c r="J254" s="68">
        <f>VLOOKUP($A254,[0]!Table,MATCH(J$4,[0]!Curves,0))</f>
        <v>0</v>
      </c>
      <c r="K254" s="69">
        <f t="shared" si="62"/>
        <v>0</v>
      </c>
      <c r="L254" s="87">
        <f t="shared" si="63"/>
        <v>0</v>
      </c>
      <c r="M254" s="68">
        <f>VLOOKUP($A254,[0]!Table,MATCH(M$4,[0]!Curves,0))</f>
        <v>0</v>
      </c>
      <c r="N254" s="69">
        <f t="shared" si="64"/>
        <v>0</v>
      </c>
      <c r="O254" s="87">
        <f t="shared" si="65"/>
        <v>0</v>
      </c>
      <c r="P254" s="60"/>
      <c r="Q254" s="87">
        <f t="shared" si="66"/>
        <v>4.83</v>
      </c>
      <c r="R254" s="87">
        <f t="shared" si="67"/>
        <v>4.83</v>
      </c>
      <c r="S254" s="87">
        <f t="shared" si="68"/>
        <v>1.85</v>
      </c>
      <c r="T254" s="70"/>
      <c r="U254" s="22">
        <f t="shared" si="69"/>
        <v>31</v>
      </c>
      <c r="V254" s="71">
        <f t="shared" si="70"/>
        <v>44682</v>
      </c>
      <c r="W254" s="22">
        <f t="shared" ca="1" si="71"/>
        <v>7618</v>
      </c>
      <c r="X254" s="68">
        <f>VLOOKUP($A254,[0]!Table,MATCH(X$4,[0]!Curves,0))</f>
        <v>6.7136101056146605E-2</v>
      </c>
      <c r="Y254" s="72">
        <f t="shared" ca="1" si="72"/>
        <v>0.2522674946782037</v>
      </c>
      <c r="Z254" s="22">
        <f t="shared" si="73"/>
        <v>0</v>
      </c>
      <c r="AA254" s="22">
        <f t="shared" si="74"/>
        <v>0</v>
      </c>
      <c r="AC254" s="62">
        <f t="shared" ca="1" si="75"/>
        <v>0</v>
      </c>
      <c r="AD254" s="73"/>
      <c r="AE254" s="74"/>
    </row>
    <row r="255" spans="1:31" ht="12" customHeight="1">
      <c r="A255" s="65">
        <f t="shared" si="76"/>
        <v>44713</v>
      </c>
      <c r="B255" s="66">
        <f>'Inputs-Summary'!$B$7</f>
        <v>3017157.2166295233</v>
      </c>
      <c r="C255" s="75"/>
      <c r="D255" s="67">
        <f t="shared" si="58"/>
        <v>3017157.2166295233</v>
      </c>
      <c r="E255" s="56">
        <f t="shared" si="59"/>
        <v>0</v>
      </c>
      <c r="F255" s="56">
        <f t="shared" ca="1" si="60"/>
        <v>0</v>
      </c>
      <c r="G255" s="68">
        <f>VLOOKUP($A255,[0]!Table,MATCH(G$4,[0]!Curves,0))</f>
        <v>4.8660000000000005</v>
      </c>
      <c r="H255" s="69">
        <f t="shared" si="61"/>
        <v>4.8660000000000005</v>
      </c>
      <c r="I255" s="68">
        <f>'Inputs-Summary'!$B$16</f>
        <v>1.85</v>
      </c>
      <c r="J255" s="68">
        <f>VLOOKUP($A255,[0]!Table,MATCH(J$4,[0]!Curves,0))</f>
        <v>0</v>
      </c>
      <c r="K255" s="69">
        <f t="shared" si="62"/>
        <v>0</v>
      </c>
      <c r="L255" s="87">
        <f t="shared" si="63"/>
        <v>0</v>
      </c>
      <c r="M255" s="68">
        <f>VLOOKUP($A255,[0]!Table,MATCH(M$4,[0]!Curves,0))</f>
        <v>0</v>
      </c>
      <c r="N255" s="69">
        <f t="shared" si="64"/>
        <v>0</v>
      </c>
      <c r="O255" s="87">
        <f t="shared" si="65"/>
        <v>0</v>
      </c>
      <c r="P255" s="60"/>
      <c r="Q255" s="87">
        <f t="shared" si="66"/>
        <v>4.8660000000000005</v>
      </c>
      <c r="R255" s="87">
        <f t="shared" si="67"/>
        <v>4.8660000000000005</v>
      </c>
      <c r="S255" s="87">
        <f t="shared" si="68"/>
        <v>1.85</v>
      </c>
      <c r="T255" s="70"/>
      <c r="U255" s="22">
        <f t="shared" si="69"/>
        <v>30</v>
      </c>
      <c r="V255" s="71">
        <f t="shared" si="70"/>
        <v>44713</v>
      </c>
      <c r="W255" s="22">
        <f t="shared" ca="1" si="71"/>
        <v>7649</v>
      </c>
      <c r="X255" s="68">
        <f>VLOOKUP($A255,[0]!Table,MATCH(X$4,[0]!Curves,0))</f>
        <v>6.7132918221856699E-2</v>
      </c>
      <c r="Y255" s="72">
        <f t="shared" ca="1" si="72"/>
        <v>0.25087378957151502</v>
      </c>
      <c r="Z255" s="22">
        <f t="shared" si="73"/>
        <v>0</v>
      </c>
      <c r="AA255" s="22">
        <f t="shared" si="74"/>
        <v>0</v>
      </c>
      <c r="AC255" s="62">
        <f t="shared" ca="1" si="75"/>
        <v>0</v>
      </c>
      <c r="AD255" s="73"/>
      <c r="AE255" s="74"/>
    </row>
    <row r="256" spans="1:31" ht="12" customHeight="1">
      <c r="A256" s="65">
        <f t="shared" si="76"/>
        <v>44743</v>
      </c>
      <c r="B256" s="66">
        <f>'Inputs-Summary'!$B$7</f>
        <v>3017157.2166295233</v>
      </c>
      <c r="C256" s="75"/>
      <c r="D256" s="67">
        <f t="shared" si="58"/>
        <v>3017157.2166295233</v>
      </c>
      <c r="E256" s="56">
        <f t="shared" si="59"/>
        <v>0</v>
      </c>
      <c r="F256" s="56">
        <f t="shared" ca="1" si="60"/>
        <v>0</v>
      </c>
      <c r="G256" s="68">
        <f>VLOOKUP($A256,[0]!Table,MATCH(G$4,[0]!Curves,0))</f>
        <v>4.9110000000000005</v>
      </c>
      <c r="H256" s="69">
        <f t="shared" si="61"/>
        <v>4.9110000000000005</v>
      </c>
      <c r="I256" s="68">
        <f>'Inputs-Summary'!$B$16</f>
        <v>1.85</v>
      </c>
      <c r="J256" s="68">
        <f>VLOOKUP($A256,[0]!Table,MATCH(J$4,[0]!Curves,0))</f>
        <v>0</v>
      </c>
      <c r="K256" s="69">
        <f t="shared" si="62"/>
        <v>0</v>
      </c>
      <c r="L256" s="87">
        <f t="shared" si="63"/>
        <v>0</v>
      </c>
      <c r="M256" s="68">
        <f>VLOOKUP($A256,[0]!Table,MATCH(M$4,[0]!Curves,0))</f>
        <v>0</v>
      </c>
      <c r="N256" s="69">
        <f t="shared" si="64"/>
        <v>0</v>
      </c>
      <c r="O256" s="87">
        <f t="shared" si="65"/>
        <v>0</v>
      </c>
      <c r="P256" s="60"/>
      <c r="Q256" s="87">
        <f t="shared" si="66"/>
        <v>4.9110000000000005</v>
      </c>
      <c r="R256" s="87">
        <f t="shared" si="67"/>
        <v>4.9110000000000005</v>
      </c>
      <c r="S256" s="87">
        <f t="shared" si="68"/>
        <v>1.85</v>
      </c>
      <c r="T256" s="70"/>
      <c r="U256" s="22">
        <f t="shared" si="69"/>
        <v>31</v>
      </c>
      <c r="V256" s="71">
        <f t="shared" si="70"/>
        <v>44743</v>
      </c>
      <c r="W256" s="22">
        <f t="shared" ca="1" si="71"/>
        <v>7679</v>
      </c>
      <c r="X256" s="68">
        <f>VLOOKUP($A256,[0]!Table,MATCH(X$4,[0]!Curves,0))</f>
        <v>6.7129838059643399E-2</v>
      </c>
      <c r="Y256" s="72">
        <f t="shared" ca="1" si="72"/>
        <v>0.24953249860092033</v>
      </c>
      <c r="Z256" s="22">
        <f t="shared" si="73"/>
        <v>0</v>
      </c>
      <c r="AA256" s="22">
        <f t="shared" si="74"/>
        <v>0</v>
      </c>
      <c r="AC256" s="62">
        <f t="shared" ca="1" si="75"/>
        <v>0</v>
      </c>
      <c r="AD256" s="73"/>
      <c r="AE256" s="74"/>
    </row>
    <row r="257" spans="1:31" ht="12" customHeight="1">
      <c r="A257" s="65">
        <f t="shared" si="76"/>
        <v>44774</v>
      </c>
      <c r="B257" s="66">
        <f>'Inputs-Summary'!$B$7</f>
        <v>3017157.2166295233</v>
      </c>
      <c r="C257" s="75"/>
      <c r="D257" s="67">
        <f t="shared" si="58"/>
        <v>3017157.2166295233</v>
      </c>
      <c r="E257" s="56">
        <f t="shared" si="59"/>
        <v>0</v>
      </c>
      <c r="F257" s="56">
        <f t="shared" ca="1" si="60"/>
        <v>0</v>
      </c>
      <c r="G257" s="68">
        <f>VLOOKUP($A257,[0]!Table,MATCH(G$4,[0]!Curves,0))</f>
        <v>4.9590000000000005</v>
      </c>
      <c r="H257" s="69">
        <f t="shared" si="61"/>
        <v>4.9590000000000005</v>
      </c>
      <c r="I257" s="68">
        <f>'Inputs-Summary'!$B$16</f>
        <v>1.85</v>
      </c>
      <c r="J257" s="68">
        <f>VLOOKUP($A257,[0]!Table,MATCH(J$4,[0]!Curves,0))</f>
        <v>0</v>
      </c>
      <c r="K257" s="69">
        <f t="shared" si="62"/>
        <v>0</v>
      </c>
      <c r="L257" s="87">
        <f t="shared" si="63"/>
        <v>0</v>
      </c>
      <c r="M257" s="68">
        <f>VLOOKUP($A257,[0]!Table,MATCH(M$4,[0]!Curves,0))</f>
        <v>0</v>
      </c>
      <c r="N257" s="69">
        <f t="shared" si="64"/>
        <v>0</v>
      </c>
      <c r="O257" s="87">
        <f t="shared" si="65"/>
        <v>0</v>
      </c>
      <c r="P257" s="60"/>
      <c r="Q257" s="87">
        <f t="shared" si="66"/>
        <v>4.9590000000000005</v>
      </c>
      <c r="R257" s="87">
        <f t="shared" si="67"/>
        <v>4.9590000000000005</v>
      </c>
      <c r="S257" s="87">
        <f t="shared" si="68"/>
        <v>1.85</v>
      </c>
      <c r="T257" s="70"/>
      <c r="U257" s="22">
        <f t="shared" si="69"/>
        <v>31</v>
      </c>
      <c r="V257" s="71">
        <f t="shared" si="70"/>
        <v>44774</v>
      </c>
      <c r="W257" s="22">
        <f t="shared" ca="1" si="71"/>
        <v>7710</v>
      </c>
      <c r="X257" s="68">
        <f>VLOOKUP($A257,[0]!Table,MATCH(X$4,[0]!Curves,0))</f>
        <v>6.7126655225360196E-2</v>
      </c>
      <c r="Y257" s="72">
        <f t="shared" ca="1" si="72"/>
        <v>0.24815415885748626</v>
      </c>
      <c r="Z257" s="22">
        <f t="shared" si="73"/>
        <v>0</v>
      </c>
      <c r="AA257" s="22">
        <f t="shared" si="74"/>
        <v>0</v>
      </c>
      <c r="AC257" s="62">
        <f t="shared" ca="1" si="75"/>
        <v>0</v>
      </c>
      <c r="AD257" s="73"/>
      <c r="AE257" s="74"/>
    </row>
    <row r="258" spans="1:31" ht="12" customHeight="1">
      <c r="A258" s="65">
        <f t="shared" si="76"/>
        <v>44805</v>
      </c>
      <c r="B258" s="66">
        <f>'Inputs-Summary'!$B$7</f>
        <v>3017157.2166295233</v>
      </c>
      <c r="C258" s="75"/>
      <c r="D258" s="67">
        <f t="shared" si="58"/>
        <v>3017157.2166295233</v>
      </c>
      <c r="E258" s="56">
        <f t="shared" si="59"/>
        <v>0</v>
      </c>
      <c r="F258" s="56">
        <f t="shared" ca="1" si="60"/>
        <v>0</v>
      </c>
      <c r="G258" s="68">
        <f>VLOOKUP($A258,[0]!Table,MATCH(G$4,[0]!Curves,0))</f>
        <v>4.9729999999999999</v>
      </c>
      <c r="H258" s="69">
        <f t="shared" si="61"/>
        <v>4.9729999999999999</v>
      </c>
      <c r="I258" s="68">
        <f>'Inputs-Summary'!$B$16</f>
        <v>1.85</v>
      </c>
      <c r="J258" s="68">
        <f>VLOOKUP($A258,[0]!Table,MATCH(J$4,[0]!Curves,0))</f>
        <v>0</v>
      </c>
      <c r="K258" s="69">
        <f t="shared" si="62"/>
        <v>0</v>
      </c>
      <c r="L258" s="87">
        <f t="shared" si="63"/>
        <v>0</v>
      </c>
      <c r="M258" s="68">
        <f>VLOOKUP($A258,[0]!Table,MATCH(M$4,[0]!Curves,0))</f>
        <v>0</v>
      </c>
      <c r="N258" s="69">
        <f t="shared" si="64"/>
        <v>0</v>
      </c>
      <c r="O258" s="87">
        <f t="shared" si="65"/>
        <v>0</v>
      </c>
      <c r="P258" s="60"/>
      <c r="Q258" s="87">
        <f t="shared" si="66"/>
        <v>4.9729999999999999</v>
      </c>
      <c r="R258" s="87">
        <f t="shared" si="67"/>
        <v>4.9729999999999999</v>
      </c>
      <c r="S258" s="87">
        <f t="shared" si="68"/>
        <v>1.85</v>
      </c>
      <c r="T258" s="70"/>
      <c r="U258" s="22">
        <f t="shared" si="69"/>
        <v>30</v>
      </c>
      <c r="V258" s="71">
        <f t="shared" si="70"/>
        <v>44805</v>
      </c>
      <c r="W258" s="22">
        <f t="shared" ca="1" si="71"/>
        <v>7741</v>
      </c>
      <c r="X258" s="68">
        <f>VLOOKUP($A258,[0]!Table,MATCH(X$4,[0]!Curves,0))</f>
        <v>6.7123472391080102E-2</v>
      </c>
      <c r="Y258" s="72">
        <f t="shared" ca="1" si="72"/>
        <v>0.24678356165928061</v>
      </c>
      <c r="Z258" s="22">
        <f t="shared" si="73"/>
        <v>0</v>
      </c>
      <c r="AA258" s="22">
        <f t="shared" si="74"/>
        <v>0</v>
      </c>
      <c r="AC258" s="62">
        <f t="shared" ca="1" si="75"/>
        <v>0</v>
      </c>
      <c r="AD258" s="73"/>
      <c r="AE258" s="74"/>
    </row>
    <row r="259" spans="1:31" ht="12" customHeight="1">
      <c r="A259" s="65">
        <f t="shared" si="76"/>
        <v>44835</v>
      </c>
      <c r="B259" s="66">
        <f>'Inputs-Summary'!$B$7</f>
        <v>3017157.2166295233</v>
      </c>
      <c r="C259" s="75"/>
      <c r="D259" s="67">
        <f t="shared" si="58"/>
        <v>3017157.2166295233</v>
      </c>
      <c r="E259" s="56">
        <f t="shared" si="59"/>
        <v>0</v>
      </c>
      <c r="F259" s="56">
        <f t="shared" ca="1" si="60"/>
        <v>0</v>
      </c>
      <c r="G259" s="68">
        <f>VLOOKUP($A259,[0]!Table,MATCH(G$4,[0]!Curves,0))</f>
        <v>5.0010000000000003</v>
      </c>
      <c r="H259" s="69">
        <f t="shared" si="61"/>
        <v>5.0010000000000003</v>
      </c>
      <c r="I259" s="68">
        <f>'Inputs-Summary'!$B$16</f>
        <v>1.85</v>
      </c>
      <c r="J259" s="68">
        <f>VLOOKUP($A259,[0]!Table,MATCH(J$4,[0]!Curves,0))</f>
        <v>0</v>
      </c>
      <c r="K259" s="69">
        <f t="shared" si="62"/>
        <v>0</v>
      </c>
      <c r="L259" s="87">
        <f t="shared" si="63"/>
        <v>0</v>
      </c>
      <c r="M259" s="68">
        <f>VLOOKUP($A259,[0]!Table,MATCH(M$4,[0]!Curves,0))</f>
        <v>0</v>
      </c>
      <c r="N259" s="69">
        <f t="shared" si="64"/>
        <v>0</v>
      </c>
      <c r="O259" s="87">
        <f t="shared" si="65"/>
        <v>0</v>
      </c>
      <c r="P259" s="60"/>
      <c r="Q259" s="87">
        <f t="shared" si="66"/>
        <v>5.0010000000000003</v>
      </c>
      <c r="R259" s="87">
        <f t="shared" si="67"/>
        <v>5.0010000000000003</v>
      </c>
      <c r="S259" s="87">
        <f t="shared" si="68"/>
        <v>1.85</v>
      </c>
      <c r="T259" s="70"/>
      <c r="U259" s="22">
        <f t="shared" si="69"/>
        <v>31</v>
      </c>
      <c r="V259" s="71">
        <f t="shared" si="70"/>
        <v>44835</v>
      </c>
      <c r="W259" s="22">
        <f t="shared" ca="1" si="71"/>
        <v>7771</v>
      </c>
      <c r="X259" s="68">
        <f>VLOOKUP($A259,[0]!Table,MATCH(X$4,[0]!Curves,0))</f>
        <v>6.7120392228876599E-2</v>
      </c>
      <c r="Y259" s="72">
        <f t="shared" ca="1" si="72"/>
        <v>0.24546450758177085</v>
      </c>
      <c r="Z259" s="22">
        <f t="shared" si="73"/>
        <v>0</v>
      </c>
      <c r="AA259" s="22">
        <f t="shared" si="74"/>
        <v>0</v>
      </c>
      <c r="AC259" s="62">
        <f t="shared" ca="1" si="75"/>
        <v>0</v>
      </c>
      <c r="AD259" s="73"/>
      <c r="AE259" s="74"/>
    </row>
    <row r="260" spans="1:31" ht="12" customHeight="1">
      <c r="A260" s="65">
        <f t="shared" si="76"/>
        <v>44866</v>
      </c>
      <c r="B260" s="66">
        <f>'Inputs-Summary'!$B$7</f>
        <v>3017157.2166295233</v>
      </c>
      <c r="C260" s="75"/>
      <c r="D260" s="67">
        <f t="shared" si="58"/>
        <v>3017157.2166295233</v>
      </c>
      <c r="E260" s="56">
        <f t="shared" si="59"/>
        <v>0</v>
      </c>
      <c r="F260" s="56">
        <f t="shared" ca="1" si="60"/>
        <v>0</v>
      </c>
      <c r="G260" s="68">
        <f>VLOOKUP($A260,[0]!Table,MATCH(G$4,[0]!Curves,0))</f>
        <v>5.1360000000000001</v>
      </c>
      <c r="H260" s="69">
        <f t="shared" si="61"/>
        <v>5.1360000000000001</v>
      </c>
      <c r="I260" s="68">
        <f>'Inputs-Summary'!$B$16</f>
        <v>1.85</v>
      </c>
      <c r="J260" s="68">
        <f>VLOOKUP($A260,[0]!Table,MATCH(J$4,[0]!Curves,0))</f>
        <v>0</v>
      </c>
      <c r="K260" s="69">
        <f t="shared" si="62"/>
        <v>0</v>
      </c>
      <c r="L260" s="87">
        <f t="shared" si="63"/>
        <v>0</v>
      </c>
      <c r="M260" s="68">
        <f>VLOOKUP($A260,[0]!Table,MATCH(M$4,[0]!Curves,0))</f>
        <v>0</v>
      </c>
      <c r="N260" s="69">
        <f t="shared" si="64"/>
        <v>0</v>
      </c>
      <c r="O260" s="87">
        <f t="shared" si="65"/>
        <v>0</v>
      </c>
      <c r="P260" s="60"/>
      <c r="Q260" s="87">
        <f t="shared" si="66"/>
        <v>5.1360000000000001</v>
      </c>
      <c r="R260" s="87">
        <f t="shared" si="67"/>
        <v>5.1360000000000001</v>
      </c>
      <c r="S260" s="87">
        <f t="shared" si="68"/>
        <v>1.85</v>
      </c>
      <c r="T260" s="70"/>
      <c r="U260" s="22">
        <f t="shared" si="69"/>
        <v>30</v>
      </c>
      <c r="V260" s="71">
        <f t="shared" si="70"/>
        <v>44866</v>
      </c>
      <c r="W260" s="22">
        <f t="shared" ca="1" si="71"/>
        <v>7802</v>
      </c>
      <c r="X260" s="68">
        <f>VLOOKUP($A260,[0]!Table,MATCH(X$4,[0]!Curves,0))</f>
        <v>6.7117209394603097E-2</v>
      </c>
      <c r="Y260" s="72">
        <f t="shared" ca="1" si="72"/>
        <v>0.24410901691970888</v>
      </c>
      <c r="Z260" s="22">
        <f t="shared" si="73"/>
        <v>0</v>
      </c>
      <c r="AA260" s="22">
        <f t="shared" si="74"/>
        <v>0</v>
      </c>
      <c r="AC260" s="62">
        <f t="shared" ca="1" si="75"/>
        <v>0</v>
      </c>
      <c r="AD260" s="73"/>
      <c r="AE260" s="74"/>
    </row>
    <row r="261" spans="1:31" ht="12" customHeight="1">
      <c r="A261" s="65">
        <f t="shared" si="76"/>
        <v>44896</v>
      </c>
      <c r="B261" s="66">
        <f>'Inputs-Summary'!$B$7</f>
        <v>3017157.2166295233</v>
      </c>
      <c r="C261" s="75"/>
      <c r="D261" s="67">
        <f t="shared" si="58"/>
        <v>3017157.2166295233</v>
      </c>
      <c r="E261" s="56">
        <f t="shared" si="59"/>
        <v>0</v>
      </c>
      <c r="F261" s="56">
        <f t="shared" ca="1" si="60"/>
        <v>0</v>
      </c>
      <c r="G261" s="68">
        <f>VLOOKUP($A261,[0]!Table,MATCH(G$4,[0]!Curves,0))</f>
        <v>5.2709999999999999</v>
      </c>
      <c r="H261" s="69">
        <f t="shared" si="61"/>
        <v>5.2709999999999999</v>
      </c>
      <c r="I261" s="68">
        <f>'Inputs-Summary'!$B$16</f>
        <v>1.85</v>
      </c>
      <c r="J261" s="68">
        <f>VLOOKUP($A261,[0]!Table,MATCH(J$4,[0]!Curves,0))</f>
        <v>0</v>
      </c>
      <c r="K261" s="69">
        <f t="shared" si="62"/>
        <v>0</v>
      </c>
      <c r="L261" s="87">
        <f t="shared" si="63"/>
        <v>0</v>
      </c>
      <c r="M261" s="68">
        <f>VLOOKUP($A261,[0]!Table,MATCH(M$4,[0]!Curves,0))</f>
        <v>0</v>
      </c>
      <c r="N261" s="69">
        <f t="shared" si="64"/>
        <v>0</v>
      </c>
      <c r="O261" s="87">
        <f t="shared" si="65"/>
        <v>0</v>
      </c>
      <c r="P261" s="60"/>
      <c r="Q261" s="87">
        <f t="shared" si="66"/>
        <v>5.2709999999999999</v>
      </c>
      <c r="R261" s="87">
        <f t="shared" si="67"/>
        <v>5.2709999999999999</v>
      </c>
      <c r="S261" s="87">
        <f t="shared" si="68"/>
        <v>1.85</v>
      </c>
      <c r="T261" s="70"/>
      <c r="U261" s="22">
        <f t="shared" si="69"/>
        <v>31</v>
      </c>
      <c r="V261" s="71">
        <f t="shared" si="70"/>
        <v>44896</v>
      </c>
      <c r="W261" s="22">
        <f t="shared" ca="1" si="71"/>
        <v>7832</v>
      </c>
      <c r="X261" s="68">
        <f>VLOOKUP($A261,[0]!Table,MATCH(X$4,[0]!Curves,0))</f>
        <v>6.7114129232405798E-2</v>
      </c>
      <c r="Y261" s="72">
        <f t="shared" ca="1" si="72"/>
        <v>0.24280449997965051</v>
      </c>
      <c r="Z261" s="22">
        <f t="shared" si="73"/>
        <v>0</v>
      </c>
      <c r="AA261" s="22">
        <f t="shared" si="74"/>
        <v>0</v>
      </c>
      <c r="AC261" s="62">
        <f t="shared" ca="1" si="75"/>
        <v>0</v>
      </c>
      <c r="AD261" s="73"/>
      <c r="AE261" s="74"/>
    </row>
    <row r="262" spans="1:31" ht="12" customHeight="1">
      <c r="A262" s="65">
        <f t="shared" si="76"/>
        <v>44927</v>
      </c>
      <c r="B262" s="66">
        <f>'Inputs-Summary'!$B$7</f>
        <v>3017157.2166295233</v>
      </c>
      <c r="C262" s="75"/>
      <c r="D262" s="67">
        <f t="shared" si="58"/>
        <v>3017157.2166295233</v>
      </c>
      <c r="E262" s="56">
        <f t="shared" si="59"/>
        <v>0</v>
      </c>
      <c r="F262" s="56">
        <f t="shared" ca="1" si="60"/>
        <v>0</v>
      </c>
      <c r="G262" s="68">
        <f>VLOOKUP($A262,[0]!Table,MATCH(G$4,[0]!Curves,0))</f>
        <v>5.3860000000000001</v>
      </c>
      <c r="H262" s="69">
        <f t="shared" si="61"/>
        <v>5.3860000000000001</v>
      </c>
      <c r="I262" s="68">
        <f>'Inputs-Summary'!$B$16</f>
        <v>1.85</v>
      </c>
      <c r="J262" s="68">
        <f>VLOOKUP($A262,[0]!Table,MATCH(J$4,[0]!Curves,0))</f>
        <v>0</v>
      </c>
      <c r="K262" s="69">
        <f t="shared" si="62"/>
        <v>0</v>
      </c>
      <c r="L262" s="87">
        <f t="shared" si="63"/>
        <v>0</v>
      </c>
      <c r="M262" s="68">
        <f>VLOOKUP($A262,[0]!Table,MATCH(M$4,[0]!Curves,0))</f>
        <v>0</v>
      </c>
      <c r="N262" s="69">
        <f t="shared" si="64"/>
        <v>0</v>
      </c>
      <c r="O262" s="87">
        <f t="shared" si="65"/>
        <v>0</v>
      </c>
      <c r="P262" s="60"/>
      <c r="Q262" s="87">
        <f t="shared" si="66"/>
        <v>5.3860000000000001</v>
      </c>
      <c r="R262" s="87">
        <f t="shared" si="67"/>
        <v>5.3860000000000001</v>
      </c>
      <c r="S262" s="87">
        <f t="shared" si="68"/>
        <v>1.85</v>
      </c>
      <c r="T262" s="70"/>
      <c r="U262" s="22">
        <f t="shared" si="69"/>
        <v>31</v>
      </c>
      <c r="V262" s="71">
        <f t="shared" si="70"/>
        <v>44927</v>
      </c>
      <c r="W262" s="22">
        <f t="shared" ca="1" si="71"/>
        <v>7863</v>
      </c>
      <c r="X262" s="68">
        <f>VLOOKUP($A262,[0]!Table,MATCH(X$4,[0]!Curves,0))</f>
        <v>6.7110946398138999E-2</v>
      </c>
      <c r="Y262" s="72">
        <f t="shared" ca="1" si="72"/>
        <v>0.24146394668510895</v>
      </c>
      <c r="Z262" s="22">
        <f t="shared" si="73"/>
        <v>0</v>
      </c>
      <c r="AA262" s="22">
        <f t="shared" si="74"/>
        <v>0</v>
      </c>
      <c r="AC262" s="62">
        <f t="shared" ca="1" si="75"/>
        <v>0</v>
      </c>
      <c r="AD262" s="73"/>
      <c r="AE262" s="74"/>
    </row>
    <row r="263" spans="1:31" ht="12" customHeight="1">
      <c r="A263" s="65">
        <f t="shared" si="76"/>
        <v>44958</v>
      </c>
      <c r="B263" s="66">
        <f>'Inputs-Summary'!$B$7</f>
        <v>3017157.2166295233</v>
      </c>
      <c r="C263" s="75"/>
      <c r="D263" s="67">
        <f t="shared" si="58"/>
        <v>3017157.2166295233</v>
      </c>
      <c r="E263" s="56">
        <f t="shared" si="59"/>
        <v>0</v>
      </c>
      <c r="F263" s="56">
        <f t="shared" ca="1" si="60"/>
        <v>0</v>
      </c>
      <c r="G263" s="68">
        <f>VLOOKUP($A263,[0]!Table,MATCH(G$4,[0]!Curves,0))</f>
        <v>5.2680000000000007</v>
      </c>
      <c r="H263" s="69">
        <f t="shared" si="61"/>
        <v>5.2680000000000007</v>
      </c>
      <c r="I263" s="68">
        <f>'Inputs-Summary'!$B$16</f>
        <v>1.85</v>
      </c>
      <c r="J263" s="68">
        <f>VLOOKUP($A263,[0]!Table,MATCH(J$4,[0]!Curves,0))</f>
        <v>0</v>
      </c>
      <c r="K263" s="69">
        <f t="shared" si="62"/>
        <v>0</v>
      </c>
      <c r="L263" s="87">
        <f t="shared" si="63"/>
        <v>0</v>
      </c>
      <c r="M263" s="68">
        <f>VLOOKUP($A263,[0]!Table,MATCH(M$4,[0]!Curves,0))</f>
        <v>0</v>
      </c>
      <c r="N263" s="69">
        <f t="shared" si="64"/>
        <v>0</v>
      </c>
      <c r="O263" s="87">
        <f t="shared" si="65"/>
        <v>0</v>
      </c>
      <c r="P263" s="60"/>
      <c r="Q263" s="87">
        <f t="shared" si="66"/>
        <v>5.2680000000000007</v>
      </c>
      <c r="R263" s="87">
        <f t="shared" si="67"/>
        <v>5.2680000000000007</v>
      </c>
      <c r="S263" s="87">
        <f t="shared" si="68"/>
        <v>1.85</v>
      </c>
      <c r="T263" s="70"/>
      <c r="U263" s="22">
        <f t="shared" si="69"/>
        <v>28</v>
      </c>
      <c r="V263" s="71">
        <f t="shared" si="70"/>
        <v>44958</v>
      </c>
      <c r="W263" s="22">
        <f t="shared" ca="1" si="71"/>
        <v>7894</v>
      </c>
      <c r="X263" s="68">
        <f>VLOOKUP($A263,[0]!Table,MATCH(X$4,[0]!Curves,0))</f>
        <v>6.7107763563875295E-2</v>
      </c>
      <c r="Y263" s="72">
        <f t="shared" ca="1" si="72"/>
        <v>0.24013092029834324</v>
      </c>
      <c r="Z263" s="22">
        <f t="shared" si="73"/>
        <v>0</v>
      </c>
      <c r="AA263" s="22">
        <f t="shared" si="74"/>
        <v>0</v>
      </c>
      <c r="AC263" s="62">
        <f t="shared" ca="1" si="75"/>
        <v>0</v>
      </c>
      <c r="AD263" s="73"/>
      <c r="AE263" s="74"/>
    </row>
    <row r="264" spans="1:31" ht="12" customHeight="1">
      <c r="A264" s="65">
        <f t="shared" si="76"/>
        <v>44986</v>
      </c>
      <c r="B264" s="66">
        <f>'Inputs-Summary'!$B$7</f>
        <v>3017157.2166295233</v>
      </c>
      <c r="C264" s="75"/>
      <c r="D264" s="67">
        <f t="shared" si="58"/>
        <v>3017157.2166295233</v>
      </c>
      <c r="E264" s="56">
        <f t="shared" si="59"/>
        <v>0</v>
      </c>
      <c r="F264" s="56">
        <f t="shared" ca="1" si="60"/>
        <v>0</v>
      </c>
      <c r="G264" s="68">
        <f>VLOOKUP($A264,[0]!Table,MATCH(G$4,[0]!Curves,0))</f>
        <v>5.1349999999999998</v>
      </c>
      <c r="H264" s="69">
        <f t="shared" si="61"/>
        <v>5.1349999999999998</v>
      </c>
      <c r="I264" s="68">
        <f>'Inputs-Summary'!$B$16</f>
        <v>1.85</v>
      </c>
      <c r="J264" s="68">
        <f>VLOOKUP($A264,[0]!Table,MATCH(J$4,[0]!Curves,0))</f>
        <v>0</v>
      </c>
      <c r="K264" s="69">
        <f t="shared" si="62"/>
        <v>0</v>
      </c>
      <c r="L264" s="87">
        <f t="shared" si="63"/>
        <v>0</v>
      </c>
      <c r="M264" s="68">
        <f>VLOOKUP($A264,[0]!Table,MATCH(M$4,[0]!Curves,0))</f>
        <v>0</v>
      </c>
      <c r="N264" s="69">
        <f t="shared" si="64"/>
        <v>0</v>
      </c>
      <c r="O264" s="87">
        <f t="shared" si="65"/>
        <v>0</v>
      </c>
      <c r="P264" s="60"/>
      <c r="Q264" s="87">
        <f t="shared" si="66"/>
        <v>5.1349999999999998</v>
      </c>
      <c r="R264" s="87">
        <f t="shared" si="67"/>
        <v>5.1349999999999998</v>
      </c>
      <c r="S264" s="87">
        <f t="shared" si="68"/>
        <v>1.85</v>
      </c>
      <c r="T264" s="70"/>
      <c r="U264" s="22">
        <f t="shared" si="69"/>
        <v>31</v>
      </c>
      <c r="V264" s="71">
        <f t="shared" si="70"/>
        <v>44986</v>
      </c>
      <c r="W264" s="22">
        <f t="shared" ca="1" si="71"/>
        <v>7922</v>
      </c>
      <c r="X264" s="68">
        <f>VLOOKUP($A264,[0]!Table,MATCH(X$4,[0]!Curves,0))</f>
        <v>6.7104888745833396E-2</v>
      </c>
      <c r="Y264" s="72">
        <f t="shared" ca="1" si="72"/>
        <v>0.23893333027828736</v>
      </c>
      <c r="Z264" s="22">
        <f t="shared" si="73"/>
        <v>0</v>
      </c>
      <c r="AA264" s="22">
        <f t="shared" si="74"/>
        <v>0</v>
      </c>
      <c r="AC264" s="62">
        <f t="shared" ca="1" si="75"/>
        <v>0</v>
      </c>
      <c r="AD264" s="73"/>
      <c r="AE264" s="74"/>
    </row>
    <row r="265" spans="1:31" ht="12" customHeight="1">
      <c r="A265" s="65">
        <f t="shared" si="76"/>
        <v>45017</v>
      </c>
      <c r="B265" s="66">
        <f>'Inputs-Summary'!$B$7</f>
        <v>3017157.2166295233</v>
      </c>
      <c r="C265" s="75"/>
      <c r="D265" s="67">
        <f t="shared" si="58"/>
        <v>3017157.2166295233</v>
      </c>
      <c r="E265" s="56">
        <f t="shared" si="59"/>
        <v>0</v>
      </c>
      <c r="F265" s="56">
        <f t="shared" ca="1" si="60"/>
        <v>0</v>
      </c>
      <c r="G265" s="68">
        <f>VLOOKUP($A265,[0]!Table,MATCH(G$4,[0]!Curves,0))</f>
        <v>4.92</v>
      </c>
      <c r="H265" s="69">
        <f t="shared" si="61"/>
        <v>4.92</v>
      </c>
      <c r="I265" s="68">
        <f>'Inputs-Summary'!$B$16</f>
        <v>1.85</v>
      </c>
      <c r="J265" s="68">
        <f>VLOOKUP($A265,[0]!Table,MATCH(J$4,[0]!Curves,0))</f>
        <v>0</v>
      </c>
      <c r="K265" s="69">
        <f t="shared" si="62"/>
        <v>0</v>
      </c>
      <c r="L265" s="87">
        <f t="shared" si="63"/>
        <v>0</v>
      </c>
      <c r="M265" s="68">
        <f>VLOOKUP($A265,[0]!Table,MATCH(M$4,[0]!Curves,0))</f>
        <v>0</v>
      </c>
      <c r="N265" s="69">
        <f t="shared" si="64"/>
        <v>0</v>
      </c>
      <c r="O265" s="87">
        <f t="shared" si="65"/>
        <v>0</v>
      </c>
      <c r="P265" s="60"/>
      <c r="Q265" s="87">
        <f t="shared" si="66"/>
        <v>4.92</v>
      </c>
      <c r="R265" s="87">
        <f t="shared" si="67"/>
        <v>4.92</v>
      </c>
      <c r="S265" s="87">
        <f t="shared" si="68"/>
        <v>1.85</v>
      </c>
      <c r="T265" s="70"/>
      <c r="U265" s="22">
        <f t="shared" si="69"/>
        <v>30</v>
      </c>
      <c r="V265" s="71">
        <f t="shared" si="70"/>
        <v>45017</v>
      </c>
      <c r="W265" s="22">
        <f t="shared" ca="1" si="71"/>
        <v>7953</v>
      </c>
      <c r="X265" s="68">
        <f>VLOOKUP($A265,[0]!Table,MATCH(X$4,[0]!Curves,0))</f>
        <v>6.7101705911576395E-2</v>
      </c>
      <c r="Y265" s="72">
        <f t="shared" ca="1" si="72"/>
        <v>0.23761451086338051</v>
      </c>
      <c r="Z265" s="22">
        <f t="shared" si="73"/>
        <v>0</v>
      </c>
      <c r="AA265" s="22">
        <f t="shared" si="74"/>
        <v>0</v>
      </c>
      <c r="AC265" s="62">
        <f t="shared" ca="1" si="75"/>
        <v>0</v>
      </c>
      <c r="AD265" s="73"/>
      <c r="AE265" s="74"/>
    </row>
    <row r="266" spans="1:31" ht="12" customHeight="1">
      <c r="A266" s="65">
        <f t="shared" si="76"/>
        <v>45047</v>
      </c>
      <c r="B266" s="66">
        <f>'Inputs-Summary'!$B$7</f>
        <v>3017157.2166295233</v>
      </c>
      <c r="C266" s="75"/>
      <c r="D266" s="67">
        <f t="shared" ref="D266:D329" si="77">B266+C266</f>
        <v>3017157.2166295233</v>
      </c>
      <c r="E266" s="56">
        <f t="shared" ref="E266:E329" si="78">IF(Z266=0,0,IF(AND(Z266=1,$H$3=1),D266*U266,IF($H$3=2,D266,"N/A")))</f>
        <v>0</v>
      </c>
      <c r="F266" s="56">
        <f t="shared" ref="F266:F329" ca="1" si="79">E266*Y266</f>
        <v>0</v>
      </c>
      <c r="G266" s="68">
        <f>VLOOKUP($A266,[0]!Table,MATCH(G$4,[0]!Curves,0))</f>
        <v>4.91</v>
      </c>
      <c r="H266" s="69">
        <f t="shared" ref="H266:H329" si="80">G266+$H$7</f>
        <v>4.91</v>
      </c>
      <c r="I266" s="68">
        <f>'Inputs-Summary'!$B$16</f>
        <v>1.85</v>
      </c>
      <c r="J266" s="68">
        <f>VLOOKUP($A266,[0]!Table,MATCH(J$4,[0]!Curves,0))</f>
        <v>0</v>
      </c>
      <c r="K266" s="69">
        <f t="shared" ref="K266:K329" si="81">J266+$K$7</f>
        <v>0</v>
      </c>
      <c r="L266" s="87">
        <f t="shared" ref="L266:L329" si="82">K266</f>
        <v>0</v>
      </c>
      <c r="M266" s="68">
        <f>VLOOKUP($A266,[0]!Table,MATCH(M$4,[0]!Curves,0))</f>
        <v>0</v>
      </c>
      <c r="N266" s="69">
        <f t="shared" ref="N266:N329" si="83">M266+$N$7</f>
        <v>0</v>
      </c>
      <c r="O266" s="87">
        <f t="shared" ref="O266:O329" si="84">N266</f>
        <v>0</v>
      </c>
      <c r="P266" s="60"/>
      <c r="Q266" s="87">
        <f t="shared" ref="Q266:Q329" si="85">IF($F$3=1,M266+J266+G266,J266+G266)</f>
        <v>4.91</v>
      </c>
      <c r="R266" s="87">
        <f t="shared" ref="R266:R329" si="86">IF($F$3=1,N266+K266+H266,K266+H266)</f>
        <v>4.91</v>
      </c>
      <c r="S266" s="87">
        <f t="shared" ref="S266:S329" si="87">IF($F$3=1,O266+L266+I266,L266+I266)</f>
        <v>1.85</v>
      </c>
      <c r="T266" s="70"/>
      <c r="U266" s="22">
        <f t="shared" ref="U266:U329" si="88">A267-A266</f>
        <v>31</v>
      </c>
      <c r="V266" s="71">
        <f t="shared" ref="V266:V329" si="89">CHOOSE(F$3,A267+24,A266)</f>
        <v>45047</v>
      </c>
      <c r="W266" s="22">
        <f t="shared" ref="W266:W329" ca="1" si="90">V266-C$3</f>
        <v>7983</v>
      </c>
      <c r="X266" s="68">
        <f>VLOOKUP($A266,[0]!Table,MATCH(X$4,[0]!Curves,0))</f>
        <v>6.7098625749395097E-2</v>
      </c>
      <c r="Y266" s="72">
        <f t="shared" ref="Y266:Y329" ca="1" si="91">1/(1+CHOOSE(F$3,(X267+($K$3/10000))/2,(X266+($K$3/10000))/2))^(2*W266/365.25)</f>
        <v>0.23634528301006932</v>
      </c>
      <c r="Z266" s="22">
        <f t="shared" ref="Z266:Z329" si="92">IF(AND(mthbeg&lt;=A266,mthend&gt;=A266),1,0)</f>
        <v>0</v>
      </c>
      <c r="AA266" s="22">
        <f t="shared" ref="AA266:AA329" si="93">U266*Z266</f>
        <v>0</v>
      </c>
      <c r="AC266" s="62">
        <f t="shared" ref="AC266:AC329" ca="1" si="94">F266*(H266-I266)</f>
        <v>0</v>
      </c>
      <c r="AD266" s="73"/>
      <c r="AE266" s="74"/>
    </row>
    <row r="267" spans="1:31" ht="12" customHeight="1">
      <c r="A267" s="65">
        <f t="shared" ref="A267:A330" si="95">EDATE(A266,1)</f>
        <v>45078</v>
      </c>
      <c r="B267" s="66">
        <f>'Inputs-Summary'!$B$7</f>
        <v>3017157.2166295233</v>
      </c>
      <c r="C267" s="75"/>
      <c r="D267" s="67">
        <f t="shared" si="77"/>
        <v>3017157.2166295233</v>
      </c>
      <c r="E267" s="56">
        <f t="shared" si="78"/>
        <v>0</v>
      </c>
      <c r="F267" s="56">
        <f t="shared" ca="1" si="79"/>
        <v>0</v>
      </c>
      <c r="G267" s="68">
        <f>VLOOKUP($A267,[0]!Table,MATCH(G$4,[0]!Curves,0))</f>
        <v>4.9460000000000006</v>
      </c>
      <c r="H267" s="69">
        <f t="shared" si="80"/>
        <v>4.9460000000000006</v>
      </c>
      <c r="I267" s="68">
        <f>'Inputs-Summary'!$B$16</f>
        <v>1.85</v>
      </c>
      <c r="J267" s="68">
        <f>VLOOKUP($A267,[0]!Table,MATCH(J$4,[0]!Curves,0))</f>
        <v>0</v>
      </c>
      <c r="K267" s="69">
        <f t="shared" si="81"/>
        <v>0</v>
      </c>
      <c r="L267" s="87">
        <f t="shared" si="82"/>
        <v>0</v>
      </c>
      <c r="M267" s="68">
        <f>VLOOKUP($A267,[0]!Table,MATCH(M$4,[0]!Curves,0))</f>
        <v>0</v>
      </c>
      <c r="N267" s="69">
        <f t="shared" si="83"/>
        <v>0</v>
      </c>
      <c r="O267" s="87">
        <f t="shared" si="84"/>
        <v>0</v>
      </c>
      <c r="P267" s="60"/>
      <c r="Q267" s="87">
        <f t="shared" si="85"/>
        <v>4.9460000000000006</v>
      </c>
      <c r="R267" s="87">
        <f t="shared" si="86"/>
        <v>4.9460000000000006</v>
      </c>
      <c r="S267" s="87">
        <f t="shared" si="87"/>
        <v>1.85</v>
      </c>
      <c r="T267" s="70"/>
      <c r="U267" s="22">
        <f t="shared" si="88"/>
        <v>30</v>
      </c>
      <c r="V267" s="71">
        <f t="shared" si="89"/>
        <v>45078</v>
      </c>
      <c r="W267" s="22">
        <f t="shared" ca="1" si="90"/>
        <v>8014</v>
      </c>
      <c r="X267" s="68">
        <f>VLOOKUP($A267,[0]!Table,MATCH(X$4,[0]!Curves,0))</f>
        <v>6.7095442915144202E-2</v>
      </c>
      <c r="Y267" s="72">
        <f t="shared" ca="1" si="91"/>
        <v>0.23504099042737167</v>
      </c>
      <c r="Z267" s="22">
        <f t="shared" si="92"/>
        <v>0</v>
      </c>
      <c r="AA267" s="22">
        <f t="shared" si="93"/>
        <v>0</v>
      </c>
      <c r="AC267" s="62">
        <f t="shared" ca="1" si="94"/>
        <v>0</v>
      </c>
      <c r="AD267" s="73"/>
      <c r="AE267" s="74"/>
    </row>
    <row r="268" spans="1:31" ht="12" customHeight="1">
      <c r="A268" s="65">
        <f t="shared" si="95"/>
        <v>45108</v>
      </c>
      <c r="B268" s="66">
        <f>'Inputs-Summary'!$B$7</f>
        <v>3017157.2166295233</v>
      </c>
      <c r="C268" s="75"/>
      <c r="D268" s="67">
        <f t="shared" si="77"/>
        <v>3017157.2166295233</v>
      </c>
      <c r="E268" s="56">
        <f t="shared" si="78"/>
        <v>0</v>
      </c>
      <c r="F268" s="56">
        <f t="shared" ca="1" si="79"/>
        <v>0</v>
      </c>
      <c r="G268" s="68">
        <f>VLOOKUP($A268,[0]!Table,MATCH(G$4,[0]!Curves,0))</f>
        <v>4.9910000000000005</v>
      </c>
      <c r="H268" s="69">
        <f t="shared" si="80"/>
        <v>4.9910000000000005</v>
      </c>
      <c r="I268" s="68">
        <f>'Inputs-Summary'!$B$16</f>
        <v>1.85</v>
      </c>
      <c r="J268" s="68">
        <f>VLOOKUP($A268,[0]!Table,MATCH(J$4,[0]!Curves,0))</f>
        <v>0</v>
      </c>
      <c r="K268" s="69">
        <f t="shared" si="81"/>
        <v>0</v>
      </c>
      <c r="L268" s="87">
        <f t="shared" si="82"/>
        <v>0</v>
      </c>
      <c r="M268" s="68">
        <f>VLOOKUP($A268,[0]!Table,MATCH(M$4,[0]!Curves,0))</f>
        <v>0</v>
      </c>
      <c r="N268" s="69">
        <f t="shared" si="83"/>
        <v>0</v>
      </c>
      <c r="O268" s="87">
        <f t="shared" si="84"/>
        <v>0</v>
      </c>
      <c r="P268" s="60"/>
      <c r="Q268" s="87">
        <f t="shared" si="85"/>
        <v>4.9910000000000005</v>
      </c>
      <c r="R268" s="87">
        <f t="shared" si="86"/>
        <v>4.9910000000000005</v>
      </c>
      <c r="S268" s="87">
        <f t="shared" si="87"/>
        <v>1.85</v>
      </c>
      <c r="T268" s="70"/>
      <c r="U268" s="22">
        <f t="shared" si="88"/>
        <v>31</v>
      </c>
      <c r="V268" s="71">
        <f t="shared" si="89"/>
        <v>45108</v>
      </c>
      <c r="W268" s="22">
        <f t="shared" ca="1" si="90"/>
        <v>8044</v>
      </c>
      <c r="X268" s="68">
        <f>VLOOKUP($A268,[0]!Table,MATCH(X$4,[0]!Curves,0))</f>
        <v>6.7092362752969606E-2</v>
      </c>
      <c r="Y268" s="72">
        <f t="shared" ca="1" si="91"/>
        <v>0.23378574190543958</v>
      </c>
      <c r="Z268" s="22">
        <f t="shared" si="92"/>
        <v>0</v>
      </c>
      <c r="AA268" s="22">
        <f t="shared" si="93"/>
        <v>0</v>
      </c>
      <c r="AC268" s="62">
        <f t="shared" ca="1" si="94"/>
        <v>0</v>
      </c>
      <c r="AD268" s="73"/>
      <c r="AE268" s="74"/>
    </row>
    <row r="269" spans="1:31" ht="12" customHeight="1">
      <c r="A269" s="65">
        <f t="shared" si="95"/>
        <v>45139</v>
      </c>
      <c r="B269" s="66">
        <f>'Inputs-Summary'!$B$7</f>
        <v>3017157.2166295233</v>
      </c>
      <c r="C269" s="75"/>
      <c r="D269" s="67">
        <f t="shared" si="77"/>
        <v>3017157.2166295233</v>
      </c>
      <c r="E269" s="56">
        <f t="shared" si="78"/>
        <v>0</v>
      </c>
      <c r="F269" s="56">
        <f t="shared" ca="1" si="79"/>
        <v>0</v>
      </c>
      <c r="G269" s="68">
        <f>VLOOKUP($A269,[0]!Table,MATCH(G$4,[0]!Curves,0))</f>
        <v>5.0390000000000006</v>
      </c>
      <c r="H269" s="69">
        <f t="shared" si="80"/>
        <v>5.0390000000000006</v>
      </c>
      <c r="I269" s="68">
        <f>'Inputs-Summary'!$B$16</f>
        <v>1.85</v>
      </c>
      <c r="J269" s="68">
        <f>VLOOKUP($A269,[0]!Table,MATCH(J$4,[0]!Curves,0))</f>
        <v>0</v>
      </c>
      <c r="K269" s="69">
        <f t="shared" si="81"/>
        <v>0</v>
      </c>
      <c r="L269" s="87">
        <f t="shared" si="82"/>
        <v>0</v>
      </c>
      <c r="M269" s="68">
        <f>VLOOKUP($A269,[0]!Table,MATCH(M$4,[0]!Curves,0))</f>
        <v>0</v>
      </c>
      <c r="N269" s="69">
        <f t="shared" si="83"/>
        <v>0</v>
      </c>
      <c r="O269" s="87">
        <f t="shared" si="84"/>
        <v>0</v>
      </c>
      <c r="P269" s="60"/>
      <c r="Q269" s="87">
        <f t="shared" si="85"/>
        <v>5.0390000000000006</v>
      </c>
      <c r="R269" s="87">
        <f t="shared" si="86"/>
        <v>5.0390000000000006</v>
      </c>
      <c r="S269" s="87">
        <f t="shared" si="87"/>
        <v>1.85</v>
      </c>
      <c r="T269" s="70"/>
      <c r="U269" s="22">
        <f t="shared" si="88"/>
        <v>31</v>
      </c>
      <c r="V269" s="71">
        <f t="shared" si="89"/>
        <v>45139</v>
      </c>
      <c r="W269" s="22">
        <f t="shared" ca="1" si="90"/>
        <v>8075</v>
      </c>
      <c r="X269" s="68">
        <f>VLOOKUP($A269,[0]!Table,MATCH(X$4,[0]!Curves,0))</f>
        <v>6.70891799187259E-2</v>
      </c>
      <c r="Y269" s="72">
        <f t="shared" ca="1" si="91"/>
        <v>0.23249581357577001</v>
      </c>
      <c r="Z269" s="22">
        <f t="shared" si="92"/>
        <v>0</v>
      </c>
      <c r="AA269" s="22">
        <f t="shared" si="93"/>
        <v>0</v>
      </c>
      <c r="AC269" s="62">
        <f t="shared" ca="1" si="94"/>
        <v>0</v>
      </c>
      <c r="AD269" s="73"/>
      <c r="AE269" s="74"/>
    </row>
    <row r="270" spans="1:31" ht="12" customHeight="1">
      <c r="A270" s="65">
        <f t="shared" si="95"/>
        <v>45170</v>
      </c>
      <c r="B270" s="66">
        <f>'Inputs-Summary'!$B$7</f>
        <v>3017157.2166295233</v>
      </c>
      <c r="C270" s="75"/>
      <c r="D270" s="67">
        <f t="shared" si="77"/>
        <v>3017157.2166295233</v>
      </c>
      <c r="E270" s="56">
        <f t="shared" si="78"/>
        <v>0</v>
      </c>
      <c r="F270" s="56">
        <f t="shared" ca="1" si="79"/>
        <v>0</v>
      </c>
      <c r="G270" s="68">
        <f>VLOOKUP($A270,[0]!Table,MATCH(G$4,[0]!Curves,0))</f>
        <v>5.0529999999999999</v>
      </c>
      <c r="H270" s="69">
        <f t="shared" si="80"/>
        <v>5.0529999999999999</v>
      </c>
      <c r="I270" s="68">
        <f>'Inputs-Summary'!$B$16</f>
        <v>1.85</v>
      </c>
      <c r="J270" s="68">
        <f>VLOOKUP($A270,[0]!Table,MATCH(J$4,[0]!Curves,0))</f>
        <v>0</v>
      </c>
      <c r="K270" s="69">
        <f t="shared" si="81"/>
        <v>0</v>
      </c>
      <c r="L270" s="87">
        <f t="shared" si="82"/>
        <v>0</v>
      </c>
      <c r="M270" s="68">
        <f>VLOOKUP($A270,[0]!Table,MATCH(M$4,[0]!Curves,0))</f>
        <v>0</v>
      </c>
      <c r="N270" s="69">
        <f t="shared" si="83"/>
        <v>0</v>
      </c>
      <c r="O270" s="87">
        <f t="shared" si="84"/>
        <v>0</v>
      </c>
      <c r="P270" s="60"/>
      <c r="Q270" s="87">
        <f t="shared" si="85"/>
        <v>5.0529999999999999</v>
      </c>
      <c r="R270" s="87">
        <f t="shared" si="86"/>
        <v>5.0529999999999999</v>
      </c>
      <c r="S270" s="87">
        <f t="shared" si="87"/>
        <v>1.85</v>
      </c>
      <c r="T270" s="70"/>
      <c r="U270" s="22">
        <f t="shared" si="88"/>
        <v>30</v>
      </c>
      <c r="V270" s="71">
        <f t="shared" si="89"/>
        <v>45170</v>
      </c>
      <c r="W270" s="22">
        <f t="shared" ca="1" si="90"/>
        <v>8106</v>
      </c>
      <c r="X270" s="68">
        <f>VLOOKUP($A270,[0]!Table,MATCH(X$4,[0]!Curves,0))</f>
        <v>6.7085997084485302E-2</v>
      </c>
      <c r="Y270" s="72">
        <f t="shared" ca="1" si="91"/>
        <v>0.23121312339986314</v>
      </c>
      <c r="Z270" s="22">
        <f t="shared" si="92"/>
        <v>0</v>
      </c>
      <c r="AA270" s="22">
        <f t="shared" si="93"/>
        <v>0</v>
      </c>
      <c r="AC270" s="62">
        <f t="shared" ca="1" si="94"/>
        <v>0</v>
      </c>
      <c r="AD270" s="73"/>
      <c r="AE270" s="74"/>
    </row>
    <row r="271" spans="1:31" ht="12" customHeight="1">
      <c r="A271" s="65">
        <f t="shared" si="95"/>
        <v>45200</v>
      </c>
      <c r="B271" s="66">
        <f>'Inputs-Summary'!$B$7</f>
        <v>3017157.2166295233</v>
      </c>
      <c r="C271" s="75"/>
      <c r="D271" s="67">
        <f t="shared" si="77"/>
        <v>3017157.2166295233</v>
      </c>
      <c r="E271" s="56">
        <f t="shared" si="78"/>
        <v>0</v>
      </c>
      <c r="F271" s="56">
        <f t="shared" ca="1" si="79"/>
        <v>0</v>
      </c>
      <c r="G271" s="68">
        <f>VLOOKUP($A271,[0]!Table,MATCH(G$4,[0]!Curves,0))</f>
        <v>5.0810000000000004</v>
      </c>
      <c r="H271" s="69">
        <f t="shared" si="80"/>
        <v>5.0810000000000004</v>
      </c>
      <c r="I271" s="68">
        <f>'Inputs-Summary'!$B$16</f>
        <v>1.85</v>
      </c>
      <c r="J271" s="68">
        <f>VLOOKUP($A271,[0]!Table,MATCH(J$4,[0]!Curves,0))</f>
        <v>0</v>
      </c>
      <c r="K271" s="69">
        <f t="shared" si="81"/>
        <v>0</v>
      </c>
      <c r="L271" s="87">
        <f t="shared" si="82"/>
        <v>0</v>
      </c>
      <c r="M271" s="68">
        <f>VLOOKUP($A271,[0]!Table,MATCH(M$4,[0]!Curves,0))</f>
        <v>0</v>
      </c>
      <c r="N271" s="69">
        <f t="shared" si="83"/>
        <v>0</v>
      </c>
      <c r="O271" s="87">
        <f t="shared" si="84"/>
        <v>0</v>
      </c>
      <c r="P271" s="60"/>
      <c r="Q271" s="87">
        <f t="shared" si="85"/>
        <v>5.0810000000000004</v>
      </c>
      <c r="R271" s="87">
        <f t="shared" si="86"/>
        <v>5.0810000000000004</v>
      </c>
      <c r="S271" s="87">
        <f t="shared" si="87"/>
        <v>1.85</v>
      </c>
      <c r="T271" s="70"/>
      <c r="U271" s="22">
        <f t="shared" si="88"/>
        <v>31</v>
      </c>
      <c r="V271" s="71">
        <f t="shared" si="89"/>
        <v>45200</v>
      </c>
      <c r="W271" s="22">
        <f t="shared" ca="1" si="90"/>
        <v>8136</v>
      </c>
      <c r="X271" s="68">
        <f>VLOOKUP($A271,[0]!Table,MATCH(X$4,[0]!Curves,0))</f>
        <v>6.7082916922319907E-2</v>
      </c>
      <c r="Y271" s="72">
        <f t="shared" ca="1" si="91"/>
        <v>0.22997866313851939</v>
      </c>
      <c r="Z271" s="22">
        <f t="shared" si="92"/>
        <v>0</v>
      </c>
      <c r="AA271" s="22">
        <f t="shared" si="93"/>
        <v>0</v>
      </c>
      <c r="AC271" s="62">
        <f t="shared" ca="1" si="94"/>
        <v>0</v>
      </c>
      <c r="AD271" s="73"/>
      <c r="AE271" s="74"/>
    </row>
    <row r="272" spans="1:31" ht="12" customHeight="1">
      <c r="A272" s="65">
        <f t="shared" si="95"/>
        <v>45231</v>
      </c>
      <c r="B272" s="66">
        <f>'Inputs-Summary'!$B$7</f>
        <v>3017157.2166295233</v>
      </c>
      <c r="C272" s="75"/>
      <c r="D272" s="67">
        <f t="shared" si="77"/>
        <v>3017157.2166295233</v>
      </c>
      <c r="E272" s="56">
        <f t="shared" si="78"/>
        <v>0</v>
      </c>
      <c r="F272" s="56">
        <f t="shared" ca="1" si="79"/>
        <v>0</v>
      </c>
      <c r="G272" s="68">
        <f>VLOOKUP($A272,[0]!Table,MATCH(G$4,[0]!Curves,0))</f>
        <v>5.2160000000000002</v>
      </c>
      <c r="H272" s="69">
        <f t="shared" si="80"/>
        <v>5.2160000000000002</v>
      </c>
      <c r="I272" s="68">
        <f>'Inputs-Summary'!$B$16</f>
        <v>1.85</v>
      </c>
      <c r="J272" s="68">
        <f>VLOOKUP($A272,[0]!Table,MATCH(J$4,[0]!Curves,0))</f>
        <v>0</v>
      </c>
      <c r="K272" s="69">
        <f t="shared" si="81"/>
        <v>0</v>
      </c>
      <c r="L272" s="87">
        <f t="shared" si="82"/>
        <v>0</v>
      </c>
      <c r="M272" s="68">
        <f>VLOOKUP($A272,[0]!Table,MATCH(M$4,[0]!Curves,0))</f>
        <v>0</v>
      </c>
      <c r="N272" s="69">
        <f t="shared" si="83"/>
        <v>0</v>
      </c>
      <c r="O272" s="87">
        <f t="shared" si="84"/>
        <v>0</v>
      </c>
      <c r="P272" s="60"/>
      <c r="Q272" s="87">
        <f t="shared" si="85"/>
        <v>5.2160000000000002</v>
      </c>
      <c r="R272" s="87">
        <f t="shared" si="86"/>
        <v>5.2160000000000002</v>
      </c>
      <c r="S272" s="87">
        <f t="shared" si="87"/>
        <v>1.85</v>
      </c>
      <c r="T272" s="70"/>
      <c r="U272" s="22">
        <f t="shared" si="88"/>
        <v>30</v>
      </c>
      <c r="V272" s="71">
        <f t="shared" si="89"/>
        <v>45231</v>
      </c>
      <c r="W272" s="22">
        <f t="shared" ca="1" si="90"/>
        <v>8167</v>
      </c>
      <c r="X272" s="68">
        <f>VLOOKUP($A272,[0]!Table,MATCH(X$4,[0]!Curves,0))</f>
        <v>6.7079734088085999E-2</v>
      </c>
      <c r="Y272" s="72">
        <f t="shared" ca="1" si="91"/>
        <v>0.22871009550151292</v>
      </c>
      <c r="Z272" s="22">
        <f t="shared" si="92"/>
        <v>0</v>
      </c>
      <c r="AA272" s="22">
        <f t="shared" si="93"/>
        <v>0</v>
      </c>
      <c r="AC272" s="62">
        <f t="shared" ca="1" si="94"/>
        <v>0</v>
      </c>
      <c r="AD272" s="73"/>
      <c r="AE272" s="74"/>
    </row>
    <row r="273" spans="1:31" ht="12" customHeight="1">
      <c r="A273" s="65">
        <f t="shared" si="95"/>
        <v>45261</v>
      </c>
      <c r="B273" s="66">
        <f>'Inputs-Summary'!$B$7</f>
        <v>3017157.2166295233</v>
      </c>
      <c r="C273" s="75"/>
      <c r="D273" s="67">
        <f t="shared" si="77"/>
        <v>3017157.2166295233</v>
      </c>
      <c r="E273" s="56">
        <f t="shared" si="78"/>
        <v>0</v>
      </c>
      <c r="F273" s="56">
        <f t="shared" ca="1" si="79"/>
        <v>0</v>
      </c>
      <c r="G273" s="68">
        <f>VLOOKUP($A273,[0]!Table,MATCH(G$4,[0]!Curves,0))</f>
        <v>5.351</v>
      </c>
      <c r="H273" s="69">
        <f t="shared" si="80"/>
        <v>5.351</v>
      </c>
      <c r="I273" s="68">
        <f>'Inputs-Summary'!$B$16</f>
        <v>1.85</v>
      </c>
      <c r="J273" s="68">
        <f>VLOOKUP($A273,[0]!Table,MATCH(J$4,[0]!Curves,0))</f>
        <v>0</v>
      </c>
      <c r="K273" s="69">
        <f t="shared" si="81"/>
        <v>0</v>
      </c>
      <c r="L273" s="87">
        <f t="shared" si="82"/>
        <v>0</v>
      </c>
      <c r="M273" s="68">
        <f>VLOOKUP($A273,[0]!Table,MATCH(M$4,[0]!Curves,0))</f>
        <v>0</v>
      </c>
      <c r="N273" s="69">
        <f t="shared" si="83"/>
        <v>0</v>
      </c>
      <c r="O273" s="87">
        <f t="shared" si="84"/>
        <v>0</v>
      </c>
      <c r="P273" s="60"/>
      <c r="Q273" s="87">
        <f t="shared" si="85"/>
        <v>5.351</v>
      </c>
      <c r="R273" s="87">
        <f t="shared" si="86"/>
        <v>5.351</v>
      </c>
      <c r="S273" s="87">
        <f t="shared" si="87"/>
        <v>1.85</v>
      </c>
      <c r="T273" s="70"/>
      <c r="U273" s="22">
        <f t="shared" si="88"/>
        <v>31</v>
      </c>
      <c r="V273" s="71">
        <f t="shared" si="89"/>
        <v>45261</v>
      </c>
      <c r="W273" s="22">
        <f t="shared" ca="1" si="90"/>
        <v>8197</v>
      </c>
      <c r="X273" s="68">
        <f>VLOOKUP($A273,[0]!Table,MATCH(X$4,[0]!Curves,0))</f>
        <v>6.7076653925927307E-2</v>
      </c>
      <c r="Y273" s="72">
        <f t="shared" ca="1" si="91"/>
        <v>0.2274892255489834</v>
      </c>
      <c r="Z273" s="22">
        <f t="shared" si="92"/>
        <v>0</v>
      </c>
      <c r="AA273" s="22">
        <f t="shared" si="93"/>
        <v>0</v>
      </c>
      <c r="AC273" s="62">
        <f t="shared" ca="1" si="94"/>
        <v>0</v>
      </c>
      <c r="AD273" s="73"/>
      <c r="AE273" s="74"/>
    </row>
    <row r="274" spans="1:31" ht="12" customHeight="1">
      <c r="A274" s="65">
        <f t="shared" si="95"/>
        <v>45292</v>
      </c>
      <c r="B274" s="66">
        <f>'Inputs-Summary'!$B$7</f>
        <v>3017157.2166295233</v>
      </c>
      <c r="C274" s="75"/>
      <c r="D274" s="67">
        <f t="shared" si="77"/>
        <v>3017157.2166295233</v>
      </c>
      <c r="E274" s="56">
        <f t="shared" si="78"/>
        <v>0</v>
      </c>
      <c r="F274" s="56">
        <f t="shared" ca="1" si="79"/>
        <v>0</v>
      </c>
      <c r="G274" s="68">
        <f>VLOOKUP($A274,[0]!Table,MATCH(G$4,[0]!Curves,0))</f>
        <v>5.4660000000000002</v>
      </c>
      <c r="H274" s="69">
        <f t="shared" si="80"/>
        <v>5.4660000000000002</v>
      </c>
      <c r="I274" s="68">
        <f>'Inputs-Summary'!$B$16</f>
        <v>1.85</v>
      </c>
      <c r="J274" s="68">
        <f>VLOOKUP($A274,[0]!Table,MATCH(J$4,[0]!Curves,0))</f>
        <v>0</v>
      </c>
      <c r="K274" s="69">
        <f t="shared" si="81"/>
        <v>0</v>
      </c>
      <c r="L274" s="87">
        <f t="shared" si="82"/>
        <v>0</v>
      </c>
      <c r="M274" s="68">
        <f>VLOOKUP($A274,[0]!Table,MATCH(M$4,[0]!Curves,0))</f>
        <v>0</v>
      </c>
      <c r="N274" s="69">
        <f t="shared" si="83"/>
        <v>0</v>
      </c>
      <c r="O274" s="87">
        <f t="shared" si="84"/>
        <v>0</v>
      </c>
      <c r="P274" s="60"/>
      <c r="Q274" s="87">
        <f t="shared" si="85"/>
        <v>5.4660000000000002</v>
      </c>
      <c r="R274" s="87">
        <f t="shared" si="86"/>
        <v>5.4660000000000002</v>
      </c>
      <c r="S274" s="87">
        <f t="shared" si="87"/>
        <v>1.85</v>
      </c>
      <c r="T274" s="70"/>
      <c r="U274" s="22">
        <f t="shared" si="88"/>
        <v>31</v>
      </c>
      <c r="V274" s="71">
        <f t="shared" si="89"/>
        <v>45292</v>
      </c>
      <c r="W274" s="22">
        <f t="shared" ca="1" si="90"/>
        <v>8228</v>
      </c>
      <c r="X274" s="68">
        <f>VLOOKUP($A274,[0]!Table,MATCH(X$4,[0]!Curves,0))</f>
        <v>6.7073471091699602E-2</v>
      </c>
      <c r="Y274" s="72">
        <f t="shared" ca="1" si="91"/>
        <v>0.22623462246496126</v>
      </c>
      <c r="Z274" s="22">
        <f t="shared" si="92"/>
        <v>0</v>
      </c>
      <c r="AA274" s="22">
        <f t="shared" si="93"/>
        <v>0</v>
      </c>
      <c r="AC274" s="62">
        <f t="shared" ca="1" si="94"/>
        <v>0</v>
      </c>
      <c r="AD274" s="73"/>
      <c r="AE274" s="74"/>
    </row>
    <row r="275" spans="1:31" ht="12" customHeight="1">
      <c r="A275" s="65">
        <f t="shared" si="95"/>
        <v>45323</v>
      </c>
      <c r="B275" s="66">
        <f>'Inputs-Summary'!$B$7</f>
        <v>3017157.2166295233</v>
      </c>
      <c r="C275" s="75"/>
      <c r="D275" s="67">
        <f t="shared" si="77"/>
        <v>3017157.2166295233</v>
      </c>
      <c r="E275" s="56">
        <f t="shared" si="78"/>
        <v>0</v>
      </c>
      <c r="F275" s="56">
        <f t="shared" ca="1" si="79"/>
        <v>0</v>
      </c>
      <c r="G275" s="68">
        <f>VLOOKUP($A275,[0]!Table,MATCH(G$4,[0]!Curves,0))</f>
        <v>5.3479999999999999</v>
      </c>
      <c r="H275" s="69">
        <f t="shared" si="80"/>
        <v>5.3479999999999999</v>
      </c>
      <c r="I275" s="68">
        <f>'Inputs-Summary'!$B$16</f>
        <v>1.85</v>
      </c>
      <c r="J275" s="68">
        <f>VLOOKUP($A275,[0]!Table,MATCH(J$4,[0]!Curves,0))</f>
        <v>0</v>
      </c>
      <c r="K275" s="69">
        <f t="shared" si="81"/>
        <v>0</v>
      </c>
      <c r="L275" s="87">
        <f t="shared" si="82"/>
        <v>0</v>
      </c>
      <c r="M275" s="68">
        <f>VLOOKUP($A275,[0]!Table,MATCH(M$4,[0]!Curves,0))</f>
        <v>0</v>
      </c>
      <c r="N275" s="69">
        <f t="shared" si="83"/>
        <v>0</v>
      </c>
      <c r="O275" s="87">
        <f t="shared" si="84"/>
        <v>0</v>
      </c>
      <c r="P275" s="60"/>
      <c r="Q275" s="87">
        <f t="shared" si="85"/>
        <v>5.3479999999999999</v>
      </c>
      <c r="R275" s="87">
        <f t="shared" si="86"/>
        <v>5.3479999999999999</v>
      </c>
      <c r="S275" s="87">
        <f t="shared" si="87"/>
        <v>1.85</v>
      </c>
      <c r="T275" s="70"/>
      <c r="U275" s="22">
        <f t="shared" si="88"/>
        <v>29</v>
      </c>
      <c r="V275" s="71">
        <f t="shared" si="89"/>
        <v>45323</v>
      </c>
      <c r="W275" s="22">
        <f t="shared" ca="1" si="90"/>
        <v>8259</v>
      </c>
      <c r="X275" s="68">
        <f>VLOOKUP($A275,[0]!Table,MATCH(X$4,[0]!Curves,0))</f>
        <v>6.7070288257475408E-2</v>
      </c>
      <c r="Y275" s="72">
        <f t="shared" ca="1" si="91"/>
        <v>0.22498705615173231</v>
      </c>
      <c r="Z275" s="22">
        <f t="shared" si="92"/>
        <v>0</v>
      </c>
      <c r="AA275" s="22">
        <f t="shared" si="93"/>
        <v>0</v>
      </c>
      <c r="AC275" s="62">
        <f t="shared" ca="1" si="94"/>
        <v>0</v>
      </c>
      <c r="AD275" s="73"/>
      <c r="AE275" s="74"/>
    </row>
    <row r="276" spans="1:31" ht="12" customHeight="1">
      <c r="A276" s="65">
        <f t="shared" si="95"/>
        <v>45352</v>
      </c>
      <c r="B276" s="66">
        <f>'Inputs-Summary'!$B$7</f>
        <v>3017157.2166295233</v>
      </c>
      <c r="C276" s="75"/>
      <c r="D276" s="67">
        <f t="shared" si="77"/>
        <v>3017157.2166295233</v>
      </c>
      <c r="E276" s="56">
        <f t="shared" si="78"/>
        <v>0</v>
      </c>
      <c r="F276" s="56">
        <f t="shared" ca="1" si="79"/>
        <v>0</v>
      </c>
      <c r="G276" s="68">
        <f>VLOOKUP($A276,[0]!Table,MATCH(G$4,[0]!Curves,0))</f>
        <v>5.2149999999999999</v>
      </c>
      <c r="H276" s="69">
        <f t="shared" si="80"/>
        <v>5.2149999999999999</v>
      </c>
      <c r="I276" s="68">
        <f>'Inputs-Summary'!$B$16</f>
        <v>1.85</v>
      </c>
      <c r="J276" s="68">
        <f>VLOOKUP($A276,[0]!Table,MATCH(J$4,[0]!Curves,0))</f>
        <v>0</v>
      </c>
      <c r="K276" s="69">
        <f t="shared" si="81"/>
        <v>0</v>
      </c>
      <c r="L276" s="87">
        <f t="shared" si="82"/>
        <v>0</v>
      </c>
      <c r="M276" s="68">
        <f>VLOOKUP($A276,[0]!Table,MATCH(M$4,[0]!Curves,0))</f>
        <v>0</v>
      </c>
      <c r="N276" s="69">
        <f t="shared" si="83"/>
        <v>0</v>
      </c>
      <c r="O276" s="87">
        <f t="shared" si="84"/>
        <v>0</v>
      </c>
      <c r="P276" s="60"/>
      <c r="Q276" s="87">
        <f t="shared" si="85"/>
        <v>5.2149999999999999</v>
      </c>
      <c r="R276" s="87">
        <f t="shared" si="86"/>
        <v>5.2149999999999999</v>
      </c>
      <c r="S276" s="87">
        <f t="shared" si="87"/>
        <v>1.85</v>
      </c>
      <c r="T276" s="70"/>
      <c r="U276" s="22">
        <f t="shared" si="88"/>
        <v>31</v>
      </c>
      <c r="V276" s="71">
        <f t="shared" si="89"/>
        <v>45352</v>
      </c>
      <c r="W276" s="22">
        <f t="shared" ca="1" si="90"/>
        <v>8288</v>
      </c>
      <c r="X276" s="68">
        <f>VLOOKUP($A276,[0]!Table,MATCH(X$4,[0]!Curves,0))</f>
        <v>6.7067310767397803E-2</v>
      </c>
      <c r="Y276" s="72">
        <f t="shared" ca="1" si="91"/>
        <v>0.223826312895684</v>
      </c>
      <c r="Z276" s="22">
        <f t="shared" si="92"/>
        <v>0</v>
      </c>
      <c r="AA276" s="22">
        <f t="shared" si="93"/>
        <v>0</v>
      </c>
      <c r="AC276" s="62">
        <f t="shared" ca="1" si="94"/>
        <v>0</v>
      </c>
      <c r="AD276" s="73"/>
      <c r="AE276" s="74"/>
    </row>
    <row r="277" spans="1:31" ht="12" customHeight="1">
      <c r="A277" s="65">
        <f t="shared" si="95"/>
        <v>45383</v>
      </c>
      <c r="B277" s="66">
        <f>'Inputs-Summary'!$B$7</f>
        <v>3017157.2166295233</v>
      </c>
      <c r="C277" s="75"/>
      <c r="D277" s="67">
        <f t="shared" si="77"/>
        <v>3017157.2166295233</v>
      </c>
      <c r="E277" s="56">
        <f t="shared" si="78"/>
        <v>0</v>
      </c>
      <c r="F277" s="56">
        <f t="shared" ca="1" si="79"/>
        <v>0</v>
      </c>
      <c r="G277" s="68">
        <f>VLOOKUP($A277,[0]!Table,MATCH(G$4,[0]!Curves,0))</f>
        <v>5</v>
      </c>
      <c r="H277" s="69">
        <f t="shared" si="80"/>
        <v>5</v>
      </c>
      <c r="I277" s="68">
        <f>'Inputs-Summary'!$B$16</f>
        <v>1.85</v>
      </c>
      <c r="J277" s="68">
        <f>VLOOKUP($A277,[0]!Table,MATCH(J$4,[0]!Curves,0))</f>
        <v>0</v>
      </c>
      <c r="K277" s="69">
        <f t="shared" si="81"/>
        <v>0</v>
      </c>
      <c r="L277" s="87">
        <f t="shared" si="82"/>
        <v>0</v>
      </c>
      <c r="M277" s="68">
        <f>VLOOKUP($A277,[0]!Table,MATCH(M$4,[0]!Curves,0))</f>
        <v>0</v>
      </c>
      <c r="N277" s="69">
        <f t="shared" si="83"/>
        <v>0</v>
      </c>
      <c r="O277" s="87">
        <f t="shared" si="84"/>
        <v>0</v>
      </c>
      <c r="P277" s="60"/>
      <c r="Q277" s="87">
        <f t="shared" si="85"/>
        <v>5</v>
      </c>
      <c r="R277" s="87">
        <f t="shared" si="86"/>
        <v>5</v>
      </c>
      <c r="S277" s="87">
        <f t="shared" si="87"/>
        <v>1.85</v>
      </c>
      <c r="T277" s="70"/>
      <c r="U277" s="22">
        <f t="shared" si="88"/>
        <v>30</v>
      </c>
      <c r="V277" s="71">
        <f t="shared" si="89"/>
        <v>45383</v>
      </c>
      <c r="W277" s="22">
        <f t="shared" ca="1" si="90"/>
        <v>8319</v>
      </c>
      <c r="X277" s="68">
        <f>VLOOKUP($A277,[0]!Table,MATCH(X$4,[0]!Curves,0))</f>
        <v>6.7064127933180298E-2</v>
      </c>
      <c r="Y277" s="72">
        <f t="shared" ca="1" si="91"/>
        <v>0.22259225241495351</v>
      </c>
      <c r="Z277" s="22">
        <f t="shared" si="92"/>
        <v>0</v>
      </c>
      <c r="AA277" s="22">
        <f t="shared" si="93"/>
        <v>0</v>
      </c>
      <c r="AC277" s="62">
        <f t="shared" ca="1" si="94"/>
        <v>0</v>
      </c>
      <c r="AD277" s="73"/>
      <c r="AE277" s="74"/>
    </row>
    <row r="278" spans="1:31" ht="12" customHeight="1">
      <c r="A278" s="65">
        <f t="shared" si="95"/>
        <v>45413</v>
      </c>
      <c r="B278" s="66">
        <f>'Inputs-Summary'!$B$7</f>
        <v>3017157.2166295233</v>
      </c>
      <c r="C278" s="75"/>
      <c r="D278" s="67">
        <f t="shared" si="77"/>
        <v>3017157.2166295233</v>
      </c>
      <c r="E278" s="56">
        <f t="shared" si="78"/>
        <v>0</v>
      </c>
      <c r="F278" s="56">
        <f t="shared" ca="1" si="79"/>
        <v>0</v>
      </c>
      <c r="G278" s="68">
        <f>VLOOKUP($A278,[0]!Table,MATCH(G$4,[0]!Curves,0))</f>
        <v>4.99</v>
      </c>
      <c r="H278" s="69">
        <f t="shared" si="80"/>
        <v>4.99</v>
      </c>
      <c r="I278" s="68">
        <f>'Inputs-Summary'!$B$16</f>
        <v>1.85</v>
      </c>
      <c r="J278" s="68">
        <f>VLOOKUP($A278,[0]!Table,MATCH(J$4,[0]!Curves,0))</f>
        <v>0</v>
      </c>
      <c r="K278" s="69">
        <f t="shared" si="81"/>
        <v>0</v>
      </c>
      <c r="L278" s="87">
        <f t="shared" si="82"/>
        <v>0</v>
      </c>
      <c r="M278" s="68">
        <f>VLOOKUP($A278,[0]!Table,MATCH(M$4,[0]!Curves,0))</f>
        <v>0</v>
      </c>
      <c r="N278" s="69">
        <f t="shared" si="83"/>
        <v>0</v>
      </c>
      <c r="O278" s="87">
        <f t="shared" si="84"/>
        <v>0</v>
      </c>
      <c r="P278" s="60"/>
      <c r="Q278" s="87">
        <f t="shared" si="85"/>
        <v>4.99</v>
      </c>
      <c r="R278" s="87">
        <f t="shared" si="86"/>
        <v>4.99</v>
      </c>
      <c r="S278" s="87">
        <f t="shared" si="87"/>
        <v>1.85</v>
      </c>
      <c r="T278" s="70"/>
      <c r="U278" s="22">
        <f t="shared" si="88"/>
        <v>31</v>
      </c>
      <c r="V278" s="71">
        <f t="shared" si="89"/>
        <v>45413</v>
      </c>
      <c r="W278" s="22">
        <f t="shared" ca="1" si="90"/>
        <v>8349</v>
      </c>
      <c r="X278" s="68">
        <f>VLOOKUP($A278,[0]!Table,MATCH(X$4,[0]!Curves,0))</f>
        <v>6.7061047771037607E-2</v>
      </c>
      <c r="Y278" s="72">
        <f t="shared" ca="1" si="91"/>
        <v>0.22140458921883069</v>
      </c>
      <c r="Z278" s="22">
        <f t="shared" si="92"/>
        <v>0</v>
      </c>
      <c r="AA278" s="22">
        <f t="shared" si="93"/>
        <v>0</v>
      </c>
      <c r="AC278" s="62">
        <f t="shared" ca="1" si="94"/>
        <v>0</v>
      </c>
      <c r="AD278" s="73"/>
      <c r="AE278" s="74"/>
    </row>
    <row r="279" spans="1:31" ht="12" customHeight="1">
      <c r="A279" s="65">
        <f t="shared" si="95"/>
        <v>45444</v>
      </c>
      <c r="B279" s="66">
        <f>'Inputs-Summary'!$B$7</f>
        <v>3017157.2166295233</v>
      </c>
      <c r="C279" s="75"/>
      <c r="D279" s="67">
        <f t="shared" si="77"/>
        <v>3017157.2166295233</v>
      </c>
      <c r="E279" s="56">
        <f t="shared" si="78"/>
        <v>0</v>
      </c>
      <c r="F279" s="56">
        <f t="shared" ca="1" si="79"/>
        <v>0</v>
      </c>
      <c r="G279" s="68">
        <f>VLOOKUP($A279,[0]!Table,MATCH(G$4,[0]!Curves,0))</f>
        <v>5.0259999999999998</v>
      </c>
      <c r="H279" s="69">
        <f t="shared" si="80"/>
        <v>5.0259999999999998</v>
      </c>
      <c r="I279" s="68">
        <f>'Inputs-Summary'!$B$16</f>
        <v>1.85</v>
      </c>
      <c r="J279" s="68">
        <f>VLOOKUP($A279,[0]!Table,MATCH(J$4,[0]!Curves,0))</f>
        <v>0</v>
      </c>
      <c r="K279" s="69">
        <f t="shared" si="81"/>
        <v>0</v>
      </c>
      <c r="L279" s="87">
        <f t="shared" si="82"/>
        <v>0</v>
      </c>
      <c r="M279" s="68">
        <f>VLOOKUP($A279,[0]!Table,MATCH(M$4,[0]!Curves,0))</f>
        <v>0</v>
      </c>
      <c r="N279" s="69">
        <f t="shared" si="83"/>
        <v>0</v>
      </c>
      <c r="O279" s="87">
        <f t="shared" si="84"/>
        <v>0</v>
      </c>
      <c r="P279" s="60"/>
      <c r="Q279" s="87">
        <f t="shared" si="85"/>
        <v>5.0259999999999998</v>
      </c>
      <c r="R279" s="87">
        <f t="shared" si="86"/>
        <v>5.0259999999999998</v>
      </c>
      <c r="S279" s="87">
        <f t="shared" si="87"/>
        <v>1.85</v>
      </c>
      <c r="T279" s="70"/>
      <c r="U279" s="22">
        <f t="shared" si="88"/>
        <v>30</v>
      </c>
      <c r="V279" s="71">
        <f t="shared" si="89"/>
        <v>45444</v>
      </c>
      <c r="W279" s="22">
        <f t="shared" ca="1" si="90"/>
        <v>8380</v>
      </c>
      <c r="X279" s="68">
        <f>VLOOKUP($A279,[0]!Table,MATCH(X$4,[0]!Curves,0))</f>
        <v>6.7057864936826306E-2</v>
      </c>
      <c r="Y279" s="72">
        <f t="shared" ca="1" si="91"/>
        <v>0.22018410738293623</v>
      </c>
      <c r="Z279" s="22">
        <f t="shared" si="92"/>
        <v>0</v>
      </c>
      <c r="AA279" s="22">
        <f t="shared" si="93"/>
        <v>0</v>
      </c>
      <c r="AC279" s="62">
        <f t="shared" ca="1" si="94"/>
        <v>0</v>
      </c>
      <c r="AD279" s="73"/>
      <c r="AE279" s="74"/>
    </row>
    <row r="280" spans="1:31" ht="12" customHeight="1">
      <c r="A280" s="65">
        <f t="shared" si="95"/>
        <v>45474</v>
      </c>
      <c r="B280" s="66">
        <f>'Inputs-Summary'!$B$7</f>
        <v>3017157.2166295233</v>
      </c>
      <c r="C280" s="75"/>
      <c r="D280" s="67">
        <f t="shared" si="77"/>
        <v>3017157.2166295233</v>
      </c>
      <c r="E280" s="56">
        <f t="shared" si="78"/>
        <v>0</v>
      </c>
      <c r="F280" s="56">
        <f t="shared" ca="1" si="79"/>
        <v>0</v>
      </c>
      <c r="G280" s="68">
        <f>VLOOKUP($A280,[0]!Table,MATCH(G$4,[0]!Curves,0))</f>
        <v>5.0710000000000006</v>
      </c>
      <c r="H280" s="69">
        <f t="shared" si="80"/>
        <v>5.0710000000000006</v>
      </c>
      <c r="I280" s="68">
        <f>'Inputs-Summary'!$B$16</f>
        <v>1.85</v>
      </c>
      <c r="J280" s="68">
        <f>VLOOKUP($A280,[0]!Table,MATCH(J$4,[0]!Curves,0))</f>
        <v>0</v>
      </c>
      <c r="K280" s="69">
        <f t="shared" si="81"/>
        <v>0</v>
      </c>
      <c r="L280" s="87">
        <f t="shared" si="82"/>
        <v>0</v>
      </c>
      <c r="M280" s="68">
        <f>VLOOKUP($A280,[0]!Table,MATCH(M$4,[0]!Curves,0))</f>
        <v>0</v>
      </c>
      <c r="N280" s="69">
        <f t="shared" si="83"/>
        <v>0</v>
      </c>
      <c r="O280" s="87">
        <f t="shared" si="84"/>
        <v>0</v>
      </c>
      <c r="P280" s="60"/>
      <c r="Q280" s="87">
        <f t="shared" si="85"/>
        <v>5.0710000000000006</v>
      </c>
      <c r="R280" s="87">
        <f t="shared" si="86"/>
        <v>5.0710000000000006</v>
      </c>
      <c r="S280" s="87">
        <f t="shared" si="87"/>
        <v>1.85</v>
      </c>
      <c r="T280" s="70"/>
      <c r="U280" s="22">
        <f t="shared" si="88"/>
        <v>31</v>
      </c>
      <c r="V280" s="71">
        <f t="shared" si="89"/>
        <v>45474</v>
      </c>
      <c r="W280" s="22">
        <f t="shared" ca="1" si="90"/>
        <v>8410</v>
      </c>
      <c r="X280" s="68">
        <f>VLOOKUP($A280,[0]!Table,MATCH(X$4,[0]!Curves,0))</f>
        <v>6.7054784774689805E-2</v>
      </c>
      <c r="Y280" s="72">
        <f t="shared" ca="1" si="91"/>
        <v>0.21900951114371636</v>
      </c>
      <c r="Z280" s="22">
        <f t="shared" si="92"/>
        <v>0</v>
      </c>
      <c r="AA280" s="22">
        <f t="shared" si="93"/>
        <v>0</v>
      </c>
      <c r="AC280" s="62">
        <f t="shared" ca="1" si="94"/>
        <v>0</v>
      </c>
      <c r="AD280" s="73"/>
      <c r="AE280" s="74"/>
    </row>
    <row r="281" spans="1:31" ht="12" customHeight="1">
      <c r="A281" s="65">
        <f t="shared" si="95"/>
        <v>45505</v>
      </c>
      <c r="B281" s="66">
        <f>'Inputs-Summary'!$B$7</f>
        <v>3017157.2166295233</v>
      </c>
      <c r="C281" s="75"/>
      <c r="D281" s="67">
        <f t="shared" si="77"/>
        <v>3017157.2166295233</v>
      </c>
      <c r="E281" s="56">
        <f t="shared" si="78"/>
        <v>0</v>
      </c>
      <c r="F281" s="56">
        <f t="shared" ca="1" si="79"/>
        <v>0</v>
      </c>
      <c r="G281" s="68">
        <f>VLOOKUP($A281,[0]!Table,MATCH(G$4,[0]!Curves,0))</f>
        <v>5.1190000000000007</v>
      </c>
      <c r="H281" s="69">
        <f t="shared" si="80"/>
        <v>5.1190000000000007</v>
      </c>
      <c r="I281" s="68">
        <f>'Inputs-Summary'!$B$16</f>
        <v>1.85</v>
      </c>
      <c r="J281" s="68">
        <f>VLOOKUP($A281,[0]!Table,MATCH(J$4,[0]!Curves,0))</f>
        <v>0</v>
      </c>
      <c r="K281" s="69">
        <f t="shared" si="81"/>
        <v>0</v>
      </c>
      <c r="L281" s="87">
        <f t="shared" si="82"/>
        <v>0</v>
      </c>
      <c r="M281" s="68">
        <f>VLOOKUP($A281,[0]!Table,MATCH(M$4,[0]!Curves,0))</f>
        <v>0</v>
      </c>
      <c r="N281" s="69">
        <f t="shared" si="83"/>
        <v>0</v>
      </c>
      <c r="O281" s="87">
        <f t="shared" si="84"/>
        <v>0</v>
      </c>
      <c r="P281" s="60"/>
      <c r="Q281" s="87">
        <f t="shared" si="85"/>
        <v>5.1190000000000007</v>
      </c>
      <c r="R281" s="87">
        <f t="shared" si="86"/>
        <v>5.1190000000000007</v>
      </c>
      <c r="S281" s="87">
        <f t="shared" si="87"/>
        <v>1.85</v>
      </c>
      <c r="T281" s="70"/>
      <c r="U281" s="22">
        <f t="shared" si="88"/>
        <v>31</v>
      </c>
      <c r="V281" s="71">
        <f t="shared" si="89"/>
        <v>45505</v>
      </c>
      <c r="W281" s="22">
        <f t="shared" ca="1" si="90"/>
        <v>8441</v>
      </c>
      <c r="X281" s="68">
        <f>VLOOKUP($A281,[0]!Table,MATCH(X$4,[0]!Curves,0))</f>
        <v>6.7051601940485595E-2</v>
      </c>
      <c r="Y281" s="72">
        <f t="shared" ca="1" si="91"/>
        <v>0.21780245614292176</v>
      </c>
      <c r="Z281" s="22">
        <f t="shared" si="92"/>
        <v>0</v>
      </c>
      <c r="AA281" s="22">
        <f t="shared" si="93"/>
        <v>0</v>
      </c>
      <c r="AC281" s="62">
        <f t="shared" ca="1" si="94"/>
        <v>0</v>
      </c>
      <c r="AD281" s="73"/>
      <c r="AE281" s="74"/>
    </row>
    <row r="282" spans="1:31" ht="12" customHeight="1">
      <c r="A282" s="65">
        <f t="shared" si="95"/>
        <v>45536</v>
      </c>
      <c r="B282" s="66">
        <f>'Inputs-Summary'!$B$7</f>
        <v>3017157.2166295233</v>
      </c>
      <c r="C282" s="75"/>
      <c r="D282" s="67">
        <f t="shared" si="77"/>
        <v>3017157.2166295233</v>
      </c>
      <c r="E282" s="56">
        <f t="shared" si="78"/>
        <v>0</v>
      </c>
      <c r="F282" s="56">
        <f t="shared" ca="1" si="79"/>
        <v>0</v>
      </c>
      <c r="G282" s="68">
        <f>VLOOKUP($A282,[0]!Table,MATCH(G$4,[0]!Curves,0))</f>
        <v>5.133</v>
      </c>
      <c r="H282" s="69">
        <f t="shared" si="80"/>
        <v>5.133</v>
      </c>
      <c r="I282" s="68">
        <f>'Inputs-Summary'!$B$16</f>
        <v>1.85</v>
      </c>
      <c r="J282" s="68">
        <f>VLOOKUP($A282,[0]!Table,MATCH(J$4,[0]!Curves,0))</f>
        <v>0</v>
      </c>
      <c r="K282" s="69">
        <f t="shared" si="81"/>
        <v>0</v>
      </c>
      <c r="L282" s="87">
        <f t="shared" si="82"/>
        <v>0</v>
      </c>
      <c r="M282" s="68">
        <f>VLOOKUP($A282,[0]!Table,MATCH(M$4,[0]!Curves,0))</f>
        <v>0</v>
      </c>
      <c r="N282" s="69">
        <f t="shared" si="83"/>
        <v>0</v>
      </c>
      <c r="O282" s="87">
        <f t="shared" si="84"/>
        <v>0</v>
      </c>
      <c r="P282" s="60"/>
      <c r="Q282" s="87">
        <f t="shared" si="85"/>
        <v>5.133</v>
      </c>
      <c r="R282" s="87">
        <f t="shared" si="86"/>
        <v>5.133</v>
      </c>
      <c r="S282" s="87">
        <f t="shared" si="87"/>
        <v>1.85</v>
      </c>
      <c r="T282" s="70"/>
      <c r="U282" s="22">
        <f t="shared" si="88"/>
        <v>30</v>
      </c>
      <c r="V282" s="71">
        <f t="shared" si="89"/>
        <v>45536</v>
      </c>
      <c r="W282" s="22">
        <f t="shared" ca="1" si="90"/>
        <v>8472</v>
      </c>
      <c r="X282" s="68">
        <f>VLOOKUP($A282,[0]!Table,MATCH(X$4,[0]!Curves,0))</f>
        <v>6.7048419106284604E-2</v>
      </c>
      <c r="Y282" s="72">
        <f t="shared" ca="1" si="91"/>
        <v>0.21660216699052812</v>
      </c>
      <c r="Z282" s="22">
        <f t="shared" si="92"/>
        <v>0</v>
      </c>
      <c r="AA282" s="22">
        <f t="shared" si="93"/>
        <v>0</v>
      </c>
      <c r="AC282" s="62">
        <f t="shared" ca="1" si="94"/>
        <v>0</v>
      </c>
      <c r="AD282" s="73"/>
      <c r="AE282" s="74"/>
    </row>
    <row r="283" spans="1:31" ht="12" customHeight="1">
      <c r="A283" s="65">
        <f t="shared" si="95"/>
        <v>45566</v>
      </c>
      <c r="B283" s="66">
        <f>'Inputs-Summary'!$B$7</f>
        <v>3017157.2166295233</v>
      </c>
      <c r="C283" s="75"/>
      <c r="D283" s="67">
        <f t="shared" si="77"/>
        <v>3017157.2166295233</v>
      </c>
      <c r="E283" s="56">
        <f t="shared" si="78"/>
        <v>0</v>
      </c>
      <c r="F283" s="56">
        <f t="shared" ca="1" si="79"/>
        <v>0</v>
      </c>
      <c r="G283" s="68">
        <f>VLOOKUP($A283,[0]!Table,MATCH(G$4,[0]!Curves,0))</f>
        <v>5.1610000000000005</v>
      </c>
      <c r="H283" s="69">
        <f t="shared" si="80"/>
        <v>5.1610000000000005</v>
      </c>
      <c r="I283" s="68">
        <f>'Inputs-Summary'!$B$16</f>
        <v>1.85</v>
      </c>
      <c r="J283" s="68">
        <f>VLOOKUP($A283,[0]!Table,MATCH(J$4,[0]!Curves,0))</f>
        <v>0</v>
      </c>
      <c r="K283" s="69">
        <f t="shared" si="81"/>
        <v>0</v>
      </c>
      <c r="L283" s="87">
        <f t="shared" si="82"/>
        <v>0</v>
      </c>
      <c r="M283" s="68">
        <f>VLOOKUP($A283,[0]!Table,MATCH(M$4,[0]!Curves,0))</f>
        <v>0</v>
      </c>
      <c r="N283" s="69">
        <f t="shared" si="83"/>
        <v>0</v>
      </c>
      <c r="O283" s="87">
        <f t="shared" si="84"/>
        <v>0</v>
      </c>
      <c r="P283" s="60"/>
      <c r="Q283" s="87">
        <f t="shared" si="85"/>
        <v>5.1610000000000005</v>
      </c>
      <c r="R283" s="87">
        <f t="shared" si="86"/>
        <v>5.1610000000000005</v>
      </c>
      <c r="S283" s="87">
        <f t="shared" si="87"/>
        <v>1.85</v>
      </c>
      <c r="T283" s="70"/>
      <c r="U283" s="22">
        <f t="shared" si="88"/>
        <v>31</v>
      </c>
      <c r="V283" s="71">
        <f t="shared" si="89"/>
        <v>45566</v>
      </c>
      <c r="W283" s="22">
        <f t="shared" ca="1" si="90"/>
        <v>8502</v>
      </c>
      <c r="X283" s="68">
        <f>VLOOKUP($A283,[0]!Table,MATCH(X$4,[0]!Curves,0))</f>
        <v>6.7045338944157401E-2</v>
      </c>
      <c r="Y283" s="72">
        <f t="shared" ca="1" si="91"/>
        <v>0.21544700253200522</v>
      </c>
      <c r="Z283" s="22">
        <f t="shared" si="92"/>
        <v>0</v>
      </c>
      <c r="AA283" s="22">
        <f t="shared" si="93"/>
        <v>0</v>
      </c>
      <c r="AC283" s="62">
        <f t="shared" ca="1" si="94"/>
        <v>0</v>
      </c>
      <c r="AD283" s="73"/>
      <c r="AE283" s="74"/>
    </row>
    <row r="284" spans="1:31" ht="12" customHeight="1">
      <c r="A284" s="65">
        <f t="shared" si="95"/>
        <v>45597</v>
      </c>
      <c r="B284" s="66">
        <f>'Inputs-Summary'!$B$7</f>
        <v>3017157.2166295233</v>
      </c>
      <c r="C284" s="75"/>
      <c r="D284" s="67">
        <f t="shared" si="77"/>
        <v>3017157.2166295233</v>
      </c>
      <c r="E284" s="56">
        <f t="shared" si="78"/>
        <v>0</v>
      </c>
      <c r="F284" s="56">
        <f t="shared" ca="1" si="79"/>
        <v>0</v>
      </c>
      <c r="G284" s="68">
        <f>VLOOKUP($A284,[0]!Table,MATCH(G$4,[0]!Curves,0))</f>
        <v>5.2960000000000003</v>
      </c>
      <c r="H284" s="69">
        <f t="shared" si="80"/>
        <v>5.2960000000000003</v>
      </c>
      <c r="I284" s="68">
        <f>'Inputs-Summary'!$B$16</f>
        <v>1.85</v>
      </c>
      <c r="J284" s="68">
        <f>VLOOKUP($A284,[0]!Table,MATCH(J$4,[0]!Curves,0))</f>
        <v>0</v>
      </c>
      <c r="K284" s="69">
        <f t="shared" si="81"/>
        <v>0</v>
      </c>
      <c r="L284" s="87">
        <f t="shared" si="82"/>
        <v>0</v>
      </c>
      <c r="M284" s="68">
        <f>VLOOKUP($A284,[0]!Table,MATCH(M$4,[0]!Curves,0))</f>
        <v>0</v>
      </c>
      <c r="N284" s="69">
        <f t="shared" si="83"/>
        <v>0</v>
      </c>
      <c r="O284" s="87">
        <f t="shared" si="84"/>
        <v>0</v>
      </c>
      <c r="P284" s="60"/>
      <c r="Q284" s="87">
        <f t="shared" si="85"/>
        <v>5.2960000000000003</v>
      </c>
      <c r="R284" s="87">
        <f t="shared" si="86"/>
        <v>5.2960000000000003</v>
      </c>
      <c r="S284" s="87">
        <f t="shared" si="87"/>
        <v>1.85</v>
      </c>
      <c r="T284" s="70"/>
      <c r="U284" s="22">
        <f t="shared" si="88"/>
        <v>30</v>
      </c>
      <c r="V284" s="71">
        <f t="shared" si="89"/>
        <v>45597</v>
      </c>
      <c r="W284" s="22">
        <f t="shared" ca="1" si="90"/>
        <v>8533</v>
      </c>
      <c r="X284" s="68">
        <f>VLOOKUP($A284,[0]!Table,MATCH(X$4,[0]!Curves,0))</f>
        <v>6.7042156109963003E-2</v>
      </c>
      <c r="Y284" s="72">
        <f t="shared" ca="1" si="91"/>
        <v>0.21425991450875345</v>
      </c>
      <c r="Z284" s="22">
        <f t="shared" si="92"/>
        <v>0</v>
      </c>
      <c r="AA284" s="22">
        <f t="shared" si="93"/>
        <v>0</v>
      </c>
      <c r="AC284" s="62">
        <f t="shared" ca="1" si="94"/>
        <v>0</v>
      </c>
      <c r="AD284" s="73"/>
      <c r="AE284" s="74"/>
    </row>
    <row r="285" spans="1:31" ht="12" customHeight="1">
      <c r="A285" s="65">
        <f t="shared" si="95"/>
        <v>45627</v>
      </c>
      <c r="B285" s="66">
        <f>'Inputs-Summary'!$B$7</f>
        <v>3017157.2166295233</v>
      </c>
      <c r="C285" s="75"/>
      <c r="D285" s="67">
        <f t="shared" si="77"/>
        <v>3017157.2166295233</v>
      </c>
      <c r="E285" s="56">
        <f t="shared" si="78"/>
        <v>0</v>
      </c>
      <c r="F285" s="56">
        <f t="shared" ca="1" si="79"/>
        <v>0</v>
      </c>
      <c r="G285" s="68">
        <f>VLOOKUP($A285,[0]!Table,MATCH(G$4,[0]!Curves,0))</f>
        <v>5.431</v>
      </c>
      <c r="H285" s="69">
        <f t="shared" si="80"/>
        <v>5.431</v>
      </c>
      <c r="I285" s="68">
        <f>'Inputs-Summary'!$B$16</f>
        <v>1.85</v>
      </c>
      <c r="J285" s="68">
        <f>VLOOKUP($A285,[0]!Table,MATCH(J$4,[0]!Curves,0))</f>
        <v>0</v>
      </c>
      <c r="K285" s="69">
        <f t="shared" si="81"/>
        <v>0</v>
      </c>
      <c r="L285" s="87">
        <f t="shared" si="82"/>
        <v>0</v>
      </c>
      <c r="M285" s="68">
        <f>VLOOKUP($A285,[0]!Table,MATCH(M$4,[0]!Curves,0))</f>
        <v>0</v>
      </c>
      <c r="N285" s="69">
        <f t="shared" si="83"/>
        <v>0</v>
      </c>
      <c r="O285" s="87">
        <f t="shared" si="84"/>
        <v>0</v>
      </c>
      <c r="P285" s="60"/>
      <c r="Q285" s="87">
        <f t="shared" si="85"/>
        <v>5.431</v>
      </c>
      <c r="R285" s="87">
        <f t="shared" si="86"/>
        <v>5.431</v>
      </c>
      <c r="S285" s="87">
        <f t="shared" si="87"/>
        <v>1.85</v>
      </c>
      <c r="T285" s="70"/>
      <c r="U285" s="22">
        <f t="shared" si="88"/>
        <v>31</v>
      </c>
      <c r="V285" s="71">
        <f t="shared" si="89"/>
        <v>45627</v>
      </c>
      <c r="W285" s="22">
        <f t="shared" ca="1" si="90"/>
        <v>8563</v>
      </c>
      <c r="X285" s="68">
        <f>VLOOKUP($A285,[0]!Table,MATCH(X$4,[0]!Curves,0))</f>
        <v>6.7039075947842502E-2</v>
      </c>
      <c r="Y285" s="72">
        <f t="shared" ca="1" si="91"/>
        <v>0.21311745374865049</v>
      </c>
      <c r="Z285" s="22">
        <f t="shared" si="92"/>
        <v>0</v>
      </c>
      <c r="AA285" s="22">
        <f t="shared" si="93"/>
        <v>0</v>
      </c>
      <c r="AC285" s="62">
        <f t="shared" ca="1" si="94"/>
        <v>0</v>
      </c>
      <c r="AD285" s="73"/>
      <c r="AE285" s="74"/>
    </row>
    <row r="286" spans="1:31" ht="12" customHeight="1">
      <c r="A286" s="65">
        <f t="shared" si="95"/>
        <v>45658</v>
      </c>
      <c r="B286" s="66">
        <f>'Inputs-Summary'!$B$7</f>
        <v>3017157.2166295233</v>
      </c>
      <c r="C286" s="75"/>
      <c r="D286" s="67">
        <f t="shared" si="77"/>
        <v>3017157.2166295233</v>
      </c>
      <c r="E286" s="56">
        <f t="shared" si="78"/>
        <v>0</v>
      </c>
      <c r="F286" s="56">
        <f t="shared" ca="1" si="79"/>
        <v>0</v>
      </c>
      <c r="G286" s="68">
        <f>VLOOKUP($A286,[0]!Table,MATCH(G$4,[0]!Curves,0))</f>
        <v>0</v>
      </c>
      <c r="H286" s="69">
        <f t="shared" si="80"/>
        <v>0</v>
      </c>
      <c r="I286" s="68">
        <f>'Inputs-Summary'!$B$16</f>
        <v>1.85</v>
      </c>
      <c r="J286" s="68">
        <f>VLOOKUP($A286,[0]!Table,MATCH(J$4,[0]!Curves,0))</f>
        <v>0</v>
      </c>
      <c r="K286" s="69">
        <f t="shared" si="81"/>
        <v>0</v>
      </c>
      <c r="L286" s="87">
        <f t="shared" si="82"/>
        <v>0</v>
      </c>
      <c r="M286" s="68">
        <f>VLOOKUP($A286,[0]!Table,MATCH(M$4,[0]!Curves,0))</f>
        <v>0</v>
      </c>
      <c r="N286" s="69">
        <f t="shared" si="83"/>
        <v>0</v>
      </c>
      <c r="O286" s="87">
        <f t="shared" si="84"/>
        <v>0</v>
      </c>
      <c r="P286" s="60"/>
      <c r="Q286" s="87">
        <f t="shared" si="85"/>
        <v>0</v>
      </c>
      <c r="R286" s="87">
        <f t="shared" si="86"/>
        <v>0</v>
      </c>
      <c r="S286" s="87">
        <f t="shared" si="87"/>
        <v>1.85</v>
      </c>
      <c r="T286" s="70"/>
      <c r="U286" s="22">
        <f t="shared" si="88"/>
        <v>31</v>
      </c>
      <c r="V286" s="71">
        <f t="shared" si="89"/>
        <v>45658</v>
      </c>
      <c r="W286" s="22">
        <f t="shared" ca="1" si="90"/>
        <v>8594</v>
      </c>
      <c r="X286" s="68">
        <f>VLOOKUP($A286,[0]!Table,MATCH(X$4,[0]!Curves,0))</f>
        <v>6.7035893113654807E-2</v>
      </c>
      <c r="Y286" s="72">
        <f t="shared" ca="1" si="91"/>
        <v>0.21194341932952329</v>
      </c>
      <c r="Z286" s="22">
        <f t="shared" si="92"/>
        <v>0</v>
      </c>
      <c r="AA286" s="22">
        <f t="shared" si="93"/>
        <v>0</v>
      </c>
      <c r="AC286" s="62">
        <f t="shared" ca="1" si="94"/>
        <v>0</v>
      </c>
      <c r="AD286" s="73"/>
      <c r="AE286" s="74"/>
    </row>
    <row r="287" spans="1:31" ht="12" customHeight="1">
      <c r="A287" s="65">
        <f t="shared" si="95"/>
        <v>45689</v>
      </c>
      <c r="B287" s="66">
        <f>'Inputs-Summary'!$B$7</f>
        <v>3017157.2166295233</v>
      </c>
      <c r="C287" s="75"/>
      <c r="D287" s="67">
        <f t="shared" si="77"/>
        <v>3017157.2166295233</v>
      </c>
      <c r="E287" s="56">
        <f t="shared" si="78"/>
        <v>0</v>
      </c>
      <c r="F287" s="56">
        <f t="shared" ca="1" si="79"/>
        <v>0</v>
      </c>
      <c r="G287" s="68">
        <f>VLOOKUP($A287,[0]!Table,MATCH(G$4,[0]!Curves,0))</f>
        <v>0</v>
      </c>
      <c r="H287" s="69">
        <f t="shared" si="80"/>
        <v>0</v>
      </c>
      <c r="I287" s="68">
        <f>'Inputs-Summary'!$B$16</f>
        <v>1.85</v>
      </c>
      <c r="J287" s="68">
        <f>VLOOKUP($A287,[0]!Table,MATCH(J$4,[0]!Curves,0))</f>
        <v>0</v>
      </c>
      <c r="K287" s="69">
        <f t="shared" si="81"/>
        <v>0</v>
      </c>
      <c r="L287" s="87">
        <f t="shared" si="82"/>
        <v>0</v>
      </c>
      <c r="M287" s="68">
        <f>VLOOKUP($A287,[0]!Table,MATCH(M$4,[0]!Curves,0))</f>
        <v>0</v>
      </c>
      <c r="N287" s="69">
        <f t="shared" si="83"/>
        <v>0</v>
      </c>
      <c r="O287" s="87">
        <f t="shared" si="84"/>
        <v>0</v>
      </c>
      <c r="P287" s="60"/>
      <c r="Q287" s="87">
        <f t="shared" si="85"/>
        <v>0</v>
      </c>
      <c r="R287" s="87">
        <f t="shared" si="86"/>
        <v>0</v>
      </c>
      <c r="S287" s="87">
        <f t="shared" si="87"/>
        <v>1.85</v>
      </c>
      <c r="T287" s="70"/>
      <c r="U287" s="22">
        <f t="shared" si="88"/>
        <v>28</v>
      </c>
      <c r="V287" s="71">
        <f t="shared" si="89"/>
        <v>45689</v>
      </c>
      <c r="W287" s="22">
        <f t="shared" ca="1" si="90"/>
        <v>8625</v>
      </c>
      <c r="X287" s="68">
        <f>VLOOKUP($A287,[0]!Table,MATCH(X$4,[0]!Curves,0))</f>
        <v>6.7032710279470095E-2</v>
      </c>
      <c r="Y287" s="72">
        <f t="shared" ca="1" si="91"/>
        <v>0.21077596271023843</v>
      </c>
      <c r="Z287" s="22">
        <f t="shared" si="92"/>
        <v>0</v>
      </c>
      <c r="AA287" s="22">
        <f t="shared" si="93"/>
        <v>0</v>
      </c>
      <c r="AC287" s="62">
        <f t="shared" ca="1" si="94"/>
        <v>0</v>
      </c>
      <c r="AD287" s="73"/>
      <c r="AE287" s="74"/>
    </row>
    <row r="288" spans="1:31" ht="12" customHeight="1">
      <c r="A288" s="65">
        <f t="shared" si="95"/>
        <v>45717</v>
      </c>
      <c r="B288" s="66">
        <f>'Inputs-Summary'!$B$7</f>
        <v>3017157.2166295233</v>
      </c>
      <c r="C288" s="75"/>
      <c r="D288" s="67">
        <f t="shared" si="77"/>
        <v>3017157.2166295233</v>
      </c>
      <c r="E288" s="56">
        <f t="shared" si="78"/>
        <v>0</v>
      </c>
      <c r="F288" s="56">
        <f t="shared" ca="1" si="79"/>
        <v>0</v>
      </c>
      <c r="G288" s="68">
        <f>VLOOKUP($A288,[0]!Table,MATCH(G$4,[0]!Curves,0))</f>
        <v>0</v>
      </c>
      <c r="H288" s="69">
        <f t="shared" si="80"/>
        <v>0</v>
      </c>
      <c r="I288" s="68">
        <f>'Inputs-Summary'!$B$16</f>
        <v>1.85</v>
      </c>
      <c r="J288" s="68">
        <f>VLOOKUP($A288,[0]!Table,MATCH(J$4,[0]!Curves,0))</f>
        <v>0</v>
      </c>
      <c r="K288" s="69">
        <f t="shared" si="81"/>
        <v>0</v>
      </c>
      <c r="L288" s="87">
        <f t="shared" si="82"/>
        <v>0</v>
      </c>
      <c r="M288" s="68">
        <f>VLOOKUP($A288,[0]!Table,MATCH(M$4,[0]!Curves,0))</f>
        <v>0</v>
      </c>
      <c r="N288" s="69">
        <f t="shared" si="83"/>
        <v>0</v>
      </c>
      <c r="O288" s="87">
        <f t="shared" si="84"/>
        <v>0</v>
      </c>
      <c r="P288" s="60"/>
      <c r="Q288" s="87">
        <f t="shared" si="85"/>
        <v>0</v>
      </c>
      <c r="R288" s="87">
        <f t="shared" si="86"/>
        <v>0</v>
      </c>
      <c r="S288" s="87">
        <f t="shared" si="87"/>
        <v>1.85</v>
      </c>
      <c r="T288" s="70"/>
      <c r="U288" s="22">
        <f t="shared" si="88"/>
        <v>31</v>
      </c>
      <c r="V288" s="71">
        <f t="shared" si="89"/>
        <v>45717</v>
      </c>
      <c r="W288" s="22">
        <f t="shared" ca="1" si="90"/>
        <v>8653</v>
      </c>
      <c r="X288" s="68">
        <f>VLOOKUP($A288,[0]!Table,MATCH(X$4,[0]!Curves,0))</f>
        <v>6.7029835461500195E-2</v>
      </c>
      <c r="Y288" s="72">
        <f t="shared" ca="1" si="91"/>
        <v>0.20972710836799088</v>
      </c>
      <c r="Z288" s="22">
        <f t="shared" si="92"/>
        <v>0</v>
      </c>
      <c r="AA288" s="22">
        <f t="shared" si="93"/>
        <v>0</v>
      </c>
      <c r="AC288" s="62">
        <f t="shared" ca="1" si="94"/>
        <v>0</v>
      </c>
      <c r="AD288" s="73"/>
      <c r="AE288" s="74"/>
    </row>
    <row r="289" spans="1:31" ht="12" customHeight="1">
      <c r="A289" s="65">
        <f t="shared" si="95"/>
        <v>45748</v>
      </c>
      <c r="B289" s="66">
        <f>'Inputs-Summary'!$B$7</f>
        <v>3017157.2166295233</v>
      </c>
      <c r="C289" s="75"/>
      <c r="D289" s="67">
        <f t="shared" si="77"/>
        <v>3017157.2166295233</v>
      </c>
      <c r="E289" s="56">
        <f t="shared" si="78"/>
        <v>0</v>
      </c>
      <c r="F289" s="56">
        <f t="shared" ca="1" si="79"/>
        <v>0</v>
      </c>
      <c r="G289" s="68">
        <f>VLOOKUP($A289,[0]!Table,MATCH(G$4,[0]!Curves,0))</f>
        <v>0</v>
      </c>
      <c r="H289" s="69">
        <f t="shared" si="80"/>
        <v>0</v>
      </c>
      <c r="I289" s="68">
        <f>'Inputs-Summary'!$B$16</f>
        <v>1.85</v>
      </c>
      <c r="J289" s="68">
        <f>VLOOKUP($A289,[0]!Table,MATCH(J$4,[0]!Curves,0))</f>
        <v>0</v>
      </c>
      <c r="K289" s="69">
        <f t="shared" si="81"/>
        <v>0</v>
      </c>
      <c r="L289" s="87">
        <f t="shared" si="82"/>
        <v>0</v>
      </c>
      <c r="M289" s="68">
        <f>VLOOKUP($A289,[0]!Table,MATCH(M$4,[0]!Curves,0))</f>
        <v>0</v>
      </c>
      <c r="N289" s="69">
        <f t="shared" si="83"/>
        <v>0</v>
      </c>
      <c r="O289" s="87">
        <f t="shared" si="84"/>
        <v>0</v>
      </c>
      <c r="P289" s="60"/>
      <c r="Q289" s="87">
        <f t="shared" si="85"/>
        <v>0</v>
      </c>
      <c r="R289" s="87">
        <f t="shared" si="86"/>
        <v>0</v>
      </c>
      <c r="S289" s="87">
        <f t="shared" si="87"/>
        <v>1.85</v>
      </c>
      <c r="T289" s="70"/>
      <c r="U289" s="22">
        <f t="shared" si="88"/>
        <v>30</v>
      </c>
      <c r="V289" s="71">
        <f t="shared" si="89"/>
        <v>45748</v>
      </c>
      <c r="W289" s="22">
        <f t="shared" ca="1" si="90"/>
        <v>8684</v>
      </c>
      <c r="X289" s="68">
        <f>VLOOKUP($A289,[0]!Table,MATCH(X$4,[0]!Curves,0))</f>
        <v>6.70266526273222E-2</v>
      </c>
      <c r="Y289" s="72">
        <f t="shared" ca="1" si="91"/>
        <v>0.20857206750235802</v>
      </c>
      <c r="Z289" s="22">
        <f t="shared" si="92"/>
        <v>0</v>
      </c>
      <c r="AA289" s="22">
        <f t="shared" si="93"/>
        <v>0</v>
      </c>
      <c r="AC289" s="62">
        <f t="shared" ca="1" si="94"/>
        <v>0</v>
      </c>
      <c r="AD289" s="73"/>
      <c r="AE289" s="74"/>
    </row>
    <row r="290" spans="1:31" ht="12" customHeight="1">
      <c r="A290" s="65">
        <f t="shared" si="95"/>
        <v>45778</v>
      </c>
      <c r="B290" s="66">
        <f>'Inputs-Summary'!$B$7</f>
        <v>3017157.2166295233</v>
      </c>
      <c r="C290" s="75"/>
      <c r="D290" s="67">
        <f t="shared" si="77"/>
        <v>3017157.2166295233</v>
      </c>
      <c r="E290" s="56">
        <f t="shared" si="78"/>
        <v>0</v>
      </c>
      <c r="F290" s="56">
        <f t="shared" ca="1" si="79"/>
        <v>0</v>
      </c>
      <c r="G290" s="68">
        <f>VLOOKUP($A290,[0]!Table,MATCH(G$4,[0]!Curves,0))</f>
        <v>0</v>
      </c>
      <c r="H290" s="69">
        <f t="shared" si="80"/>
        <v>0</v>
      </c>
      <c r="I290" s="68">
        <f>'Inputs-Summary'!$B$16</f>
        <v>1.85</v>
      </c>
      <c r="J290" s="68">
        <f>VLOOKUP($A290,[0]!Table,MATCH(J$4,[0]!Curves,0))</f>
        <v>0</v>
      </c>
      <c r="K290" s="69">
        <f t="shared" si="81"/>
        <v>0</v>
      </c>
      <c r="L290" s="87">
        <f t="shared" si="82"/>
        <v>0</v>
      </c>
      <c r="M290" s="68">
        <f>VLOOKUP($A290,[0]!Table,MATCH(M$4,[0]!Curves,0))</f>
        <v>0</v>
      </c>
      <c r="N290" s="69">
        <f t="shared" si="83"/>
        <v>0</v>
      </c>
      <c r="O290" s="87">
        <f t="shared" si="84"/>
        <v>0</v>
      </c>
      <c r="P290" s="60"/>
      <c r="Q290" s="87">
        <f t="shared" si="85"/>
        <v>0</v>
      </c>
      <c r="R290" s="87">
        <f t="shared" si="86"/>
        <v>0</v>
      </c>
      <c r="S290" s="87">
        <f t="shared" si="87"/>
        <v>1.85</v>
      </c>
      <c r="T290" s="70"/>
      <c r="U290" s="22">
        <f t="shared" si="88"/>
        <v>31</v>
      </c>
      <c r="V290" s="71">
        <f t="shared" si="89"/>
        <v>45778</v>
      </c>
      <c r="W290" s="22">
        <f t="shared" ca="1" si="90"/>
        <v>8714</v>
      </c>
      <c r="X290" s="68">
        <f>VLOOKUP($A290,[0]!Table,MATCH(X$4,[0]!Curves,0))</f>
        <v>6.7023572465217299E-2</v>
      </c>
      <c r="Y290" s="72">
        <f t="shared" ca="1" si="91"/>
        <v>0.20746044638571598</v>
      </c>
      <c r="Z290" s="22">
        <f t="shared" si="92"/>
        <v>0</v>
      </c>
      <c r="AA290" s="22">
        <f t="shared" si="93"/>
        <v>0</v>
      </c>
      <c r="AC290" s="62">
        <f t="shared" ca="1" si="94"/>
        <v>0</v>
      </c>
      <c r="AD290" s="73"/>
      <c r="AE290" s="74"/>
    </row>
    <row r="291" spans="1:31" ht="12" customHeight="1">
      <c r="A291" s="65">
        <f t="shared" si="95"/>
        <v>45809</v>
      </c>
      <c r="B291" s="66">
        <f>'Inputs-Summary'!$B$7</f>
        <v>3017157.2166295233</v>
      </c>
      <c r="C291" s="75"/>
      <c r="D291" s="67">
        <f t="shared" si="77"/>
        <v>3017157.2166295233</v>
      </c>
      <c r="E291" s="56">
        <f t="shared" si="78"/>
        <v>0</v>
      </c>
      <c r="F291" s="56">
        <f t="shared" ca="1" si="79"/>
        <v>0</v>
      </c>
      <c r="G291" s="68">
        <f>VLOOKUP($A291,[0]!Table,MATCH(G$4,[0]!Curves,0))</f>
        <v>0</v>
      </c>
      <c r="H291" s="69">
        <f t="shared" si="80"/>
        <v>0</v>
      </c>
      <c r="I291" s="68">
        <f>'Inputs-Summary'!$B$16</f>
        <v>1.85</v>
      </c>
      <c r="J291" s="68">
        <f>VLOOKUP($A291,[0]!Table,MATCH(J$4,[0]!Curves,0))</f>
        <v>0</v>
      </c>
      <c r="K291" s="69">
        <f t="shared" si="81"/>
        <v>0</v>
      </c>
      <c r="L291" s="87">
        <f t="shared" si="82"/>
        <v>0</v>
      </c>
      <c r="M291" s="68">
        <f>VLOOKUP($A291,[0]!Table,MATCH(M$4,[0]!Curves,0))</f>
        <v>0</v>
      </c>
      <c r="N291" s="69">
        <f t="shared" si="83"/>
        <v>0</v>
      </c>
      <c r="O291" s="87">
        <f t="shared" si="84"/>
        <v>0</v>
      </c>
      <c r="P291" s="60"/>
      <c r="Q291" s="87">
        <f t="shared" si="85"/>
        <v>0</v>
      </c>
      <c r="R291" s="87">
        <f t="shared" si="86"/>
        <v>0</v>
      </c>
      <c r="S291" s="87">
        <f t="shared" si="87"/>
        <v>1.85</v>
      </c>
      <c r="T291" s="70"/>
      <c r="U291" s="22">
        <f t="shared" si="88"/>
        <v>30</v>
      </c>
      <c r="V291" s="71">
        <f t="shared" si="89"/>
        <v>45809</v>
      </c>
      <c r="W291" s="22">
        <f t="shared" ca="1" si="90"/>
        <v>8745</v>
      </c>
      <c r="X291" s="68">
        <f>VLOOKUP($A291,[0]!Table,MATCH(X$4,[0]!Curves,0))</f>
        <v>6.7020389631046007E-2</v>
      </c>
      <c r="Y291" s="72">
        <f t="shared" ca="1" si="91"/>
        <v>0.20631810109886514</v>
      </c>
      <c r="Z291" s="22">
        <f t="shared" si="92"/>
        <v>0</v>
      </c>
      <c r="AA291" s="22">
        <f t="shared" si="93"/>
        <v>0</v>
      </c>
      <c r="AC291" s="62">
        <f t="shared" ca="1" si="94"/>
        <v>0</v>
      </c>
      <c r="AD291" s="73"/>
      <c r="AE291" s="74"/>
    </row>
    <row r="292" spans="1:31" ht="12" customHeight="1">
      <c r="A292" s="65">
        <f t="shared" si="95"/>
        <v>45839</v>
      </c>
      <c r="B292" s="66">
        <f>'Inputs-Summary'!$B$7</f>
        <v>3017157.2166295233</v>
      </c>
      <c r="C292" s="75"/>
      <c r="D292" s="67">
        <f t="shared" si="77"/>
        <v>3017157.2166295233</v>
      </c>
      <c r="E292" s="56">
        <f t="shared" si="78"/>
        <v>0</v>
      </c>
      <c r="F292" s="56">
        <f t="shared" ca="1" si="79"/>
        <v>0</v>
      </c>
      <c r="G292" s="68">
        <f>VLOOKUP($A292,[0]!Table,MATCH(G$4,[0]!Curves,0))</f>
        <v>0</v>
      </c>
      <c r="H292" s="69">
        <f t="shared" si="80"/>
        <v>0</v>
      </c>
      <c r="I292" s="68">
        <f>'Inputs-Summary'!$B$16</f>
        <v>1.85</v>
      </c>
      <c r="J292" s="68">
        <f>VLOOKUP($A292,[0]!Table,MATCH(J$4,[0]!Curves,0))</f>
        <v>0</v>
      </c>
      <c r="K292" s="69">
        <f t="shared" si="81"/>
        <v>0</v>
      </c>
      <c r="L292" s="87">
        <f t="shared" si="82"/>
        <v>0</v>
      </c>
      <c r="M292" s="68">
        <f>VLOOKUP($A292,[0]!Table,MATCH(M$4,[0]!Curves,0))</f>
        <v>0</v>
      </c>
      <c r="N292" s="69">
        <f t="shared" si="83"/>
        <v>0</v>
      </c>
      <c r="O292" s="87">
        <f t="shared" si="84"/>
        <v>0</v>
      </c>
      <c r="P292" s="60"/>
      <c r="Q292" s="87">
        <f t="shared" si="85"/>
        <v>0</v>
      </c>
      <c r="R292" s="87">
        <f t="shared" si="86"/>
        <v>0</v>
      </c>
      <c r="S292" s="87">
        <f t="shared" si="87"/>
        <v>1.85</v>
      </c>
      <c r="T292" s="70"/>
      <c r="U292" s="22">
        <f t="shared" si="88"/>
        <v>31</v>
      </c>
      <c r="V292" s="71">
        <f t="shared" si="89"/>
        <v>45839</v>
      </c>
      <c r="W292" s="22">
        <f t="shared" ca="1" si="90"/>
        <v>8775</v>
      </c>
      <c r="X292" s="68">
        <f>VLOOKUP($A292,[0]!Table,MATCH(X$4,[0]!Curves,0))</f>
        <v>6.7017309468947697E-2</v>
      </c>
      <c r="Y292" s="72">
        <f t="shared" ca="1" si="91"/>
        <v>0.20521869722143557</v>
      </c>
      <c r="Z292" s="22">
        <f t="shared" si="92"/>
        <v>0</v>
      </c>
      <c r="AA292" s="22">
        <f t="shared" si="93"/>
        <v>0</v>
      </c>
      <c r="AC292" s="62">
        <f t="shared" ca="1" si="94"/>
        <v>0</v>
      </c>
      <c r="AD292" s="73"/>
      <c r="AE292" s="74"/>
    </row>
    <row r="293" spans="1:31" ht="12" customHeight="1">
      <c r="A293" s="65">
        <f t="shared" si="95"/>
        <v>45870</v>
      </c>
      <c r="B293" s="66">
        <f>'Inputs-Summary'!$B$7</f>
        <v>3017157.2166295233</v>
      </c>
      <c r="C293" s="75"/>
      <c r="D293" s="67">
        <f t="shared" si="77"/>
        <v>3017157.2166295233</v>
      </c>
      <c r="E293" s="56">
        <f t="shared" si="78"/>
        <v>0</v>
      </c>
      <c r="F293" s="56">
        <f t="shared" ca="1" si="79"/>
        <v>0</v>
      </c>
      <c r="G293" s="68">
        <f>VLOOKUP($A293,[0]!Table,MATCH(G$4,[0]!Curves,0))</f>
        <v>0</v>
      </c>
      <c r="H293" s="69">
        <f t="shared" si="80"/>
        <v>0</v>
      </c>
      <c r="I293" s="68">
        <f>'Inputs-Summary'!$B$16</f>
        <v>1.85</v>
      </c>
      <c r="J293" s="68">
        <f>VLOOKUP($A293,[0]!Table,MATCH(J$4,[0]!Curves,0))</f>
        <v>0</v>
      </c>
      <c r="K293" s="69">
        <f t="shared" si="81"/>
        <v>0</v>
      </c>
      <c r="L293" s="87">
        <f t="shared" si="82"/>
        <v>0</v>
      </c>
      <c r="M293" s="68">
        <f>VLOOKUP($A293,[0]!Table,MATCH(M$4,[0]!Curves,0))</f>
        <v>0</v>
      </c>
      <c r="N293" s="69">
        <f t="shared" si="83"/>
        <v>0</v>
      </c>
      <c r="O293" s="87">
        <f t="shared" si="84"/>
        <v>0</v>
      </c>
      <c r="P293" s="60"/>
      <c r="Q293" s="87">
        <f t="shared" si="85"/>
        <v>0</v>
      </c>
      <c r="R293" s="87">
        <f t="shared" si="86"/>
        <v>0</v>
      </c>
      <c r="S293" s="87">
        <f t="shared" si="87"/>
        <v>1.85</v>
      </c>
      <c r="T293" s="70"/>
      <c r="U293" s="22">
        <f t="shared" si="88"/>
        <v>31</v>
      </c>
      <c r="V293" s="71">
        <f t="shared" si="89"/>
        <v>45870</v>
      </c>
      <c r="W293" s="22">
        <f t="shared" ca="1" si="90"/>
        <v>8806</v>
      </c>
      <c r="X293" s="68">
        <f>VLOOKUP($A293,[0]!Table,MATCH(X$4,[0]!Curves,0))</f>
        <v>6.7014126634782595E-2</v>
      </c>
      <c r="Y293" s="72">
        <f t="shared" ca="1" si="91"/>
        <v>0.20408890572335173</v>
      </c>
      <c r="Z293" s="22">
        <f t="shared" si="92"/>
        <v>0</v>
      </c>
      <c r="AA293" s="22">
        <f t="shared" si="93"/>
        <v>0</v>
      </c>
      <c r="AC293" s="62">
        <f t="shared" ca="1" si="94"/>
        <v>0</v>
      </c>
      <c r="AD293" s="73"/>
      <c r="AE293" s="74"/>
    </row>
    <row r="294" spans="1:31" ht="12" customHeight="1">
      <c r="A294" s="65">
        <f t="shared" si="95"/>
        <v>45901</v>
      </c>
      <c r="B294" s="66">
        <f>'Inputs-Summary'!$B$7</f>
        <v>3017157.2166295233</v>
      </c>
      <c r="C294" s="75"/>
      <c r="D294" s="67">
        <f t="shared" si="77"/>
        <v>3017157.2166295233</v>
      </c>
      <c r="E294" s="56">
        <f t="shared" si="78"/>
        <v>0</v>
      </c>
      <c r="F294" s="56">
        <f t="shared" ca="1" si="79"/>
        <v>0</v>
      </c>
      <c r="G294" s="68">
        <f>VLOOKUP($A294,[0]!Table,MATCH(G$4,[0]!Curves,0))</f>
        <v>0</v>
      </c>
      <c r="H294" s="69">
        <f t="shared" si="80"/>
        <v>0</v>
      </c>
      <c r="I294" s="68">
        <f>'Inputs-Summary'!$B$16</f>
        <v>1.85</v>
      </c>
      <c r="J294" s="68">
        <f>VLOOKUP($A294,[0]!Table,MATCH(J$4,[0]!Curves,0))</f>
        <v>0</v>
      </c>
      <c r="K294" s="69">
        <f t="shared" si="81"/>
        <v>0</v>
      </c>
      <c r="L294" s="87">
        <f t="shared" si="82"/>
        <v>0</v>
      </c>
      <c r="M294" s="68">
        <f>VLOOKUP($A294,[0]!Table,MATCH(M$4,[0]!Curves,0))</f>
        <v>0</v>
      </c>
      <c r="N294" s="69">
        <f t="shared" si="83"/>
        <v>0</v>
      </c>
      <c r="O294" s="87">
        <f t="shared" si="84"/>
        <v>0</v>
      </c>
      <c r="P294" s="60"/>
      <c r="Q294" s="87">
        <f t="shared" si="85"/>
        <v>0</v>
      </c>
      <c r="R294" s="87">
        <f t="shared" si="86"/>
        <v>0</v>
      </c>
      <c r="S294" s="87">
        <f t="shared" si="87"/>
        <v>1.85</v>
      </c>
      <c r="T294" s="70"/>
      <c r="U294" s="22">
        <f t="shared" si="88"/>
        <v>30</v>
      </c>
      <c r="V294" s="71">
        <f t="shared" si="89"/>
        <v>45901</v>
      </c>
      <c r="W294" s="22">
        <f t="shared" ca="1" si="90"/>
        <v>8837</v>
      </c>
      <c r="X294" s="68">
        <f>VLOOKUP($A294,[0]!Table,MATCH(X$4,[0]!Curves,0))</f>
        <v>6.7010943800621003E-2</v>
      </c>
      <c r="Y294" s="72">
        <f t="shared" ca="1" si="91"/>
        <v>0.20296544019722629</v>
      </c>
      <c r="Z294" s="22">
        <f t="shared" si="92"/>
        <v>0</v>
      </c>
      <c r="AA294" s="22">
        <f t="shared" si="93"/>
        <v>0</v>
      </c>
      <c r="AC294" s="62">
        <f t="shared" ca="1" si="94"/>
        <v>0</v>
      </c>
      <c r="AD294" s="73"/>
      <c r="AE294" s="74"/>
    </row>
    <row r="295" spans="1:31" ht="12" customHeight="1">
      <c r="A295" s="65">
        <f t="shared" si="95"/>
        <v>45931</v>
      </c>
      <c r="B295" s="66">
        <f>'Inputs-Summary'!$B$7</f>
        <v>3017157.2166295233</v>
      </c>
      <c r="C295" s="75"/>
      <c r="D295" s="67">
        <f t="shared" si="77"/>
        <v>3017157.2166295233</v>
      </c>
      <c r="E295" s="56">
        <f t="shared" si="78"/>
        <v>0</v>
      </c>
      <c r="F295" s="56">
        <f t="shared" ca="1" si="79"/>
        <v>0</v>
      </c>
      <c r="G295" s="68">
        <f>VLOOKUP($A295,[0]!Table,MATCH(G$4,[0]!Curves,0))</f>
        <v>0</v>
      </c>
      <c r="H295" s="69">
        <f t="shared" si="80"/>
        <v>0</v>
      </c>
      <c r="I295" s="68">
        <f>'Inputs-Summary'!$B$16</f>
        <v>1.85</v>
      </c>
      <c r="J295" s="68">
        <f>VLOOKUP($A295,[0]!Table,MATCH(J$4,[0]!Curves,0))</f>
        <v>0</v>
      </c>
      <c r="K295" s="69">
        <f t="shared" si="81"/>
        <v>0</v>
      </c>
      <c r="L295" s="87">
        <f t="shared" si="82"/>
        <v>0</v>
      </c>
      <c r="M295" s="68">
        <f>VLOOKUP($A295,[0]!Table,MATCH(M$4,[0]!Curves,0))</f>
        <v>0</v>
      </c>
      <c r="N295" s="69">
        <f t="shared" si="83"/>
        <v>0</v>
      </c>
      <c r="O295" s="87">
        <f t="shared" si="84"/>
        <v>0</v>
      </c>
      <c r="P295" s="60"/>
      <c r="Q295" s="87">
        <f t="shared" si="85"/>
        <v>0</v>
      </c>
      <c r="R295" s="87">
        <f t="shared" si="86"/>
        <v>0</v>
      </c>
      <c r="S295" s="87">
        <f t="shared" si="87"/>
        <v>1.85</v>
      </c>
      <c r="T295" s="70"/>
      <c r="U295" s="22">
        <f t="shared" si="88"/>
        <v>31</v>
      </c>
      <c r="V295" s="71">
        <f t="shared" si="89"/>
        <v>45931</v>
      </c>
      <c r="W295" s="22">
        <f t="shared" ca="1" si="90"/>
        <v>8867</v>
      </c>
      <c r="X295" s="68">
        <f>VLOOKUP($A295,[0]!Table,MATCH(X$4,[0]!Curves,0))</f>
        <v>6.7007863638532505E-2</v>
      </c>
      <c r="Y295" s="72">
        <f t="shared" ca="1" si="91"/>
        <v>0.20188420475778612</v>
      </c>
      <c r="Z295" s="22">
        <f t="shared" si="92"/>
        <v>0</v>
      </c>
      <c r="AA295" s="22">
        <f t="shared" si="93"/>
        <v>0</v>
      </c>
      <c r="AC295" s="62">
        <f t="shared" ca="1" si="94"/>
        <v>0</v>
      </c>
      <c r="AD295" s="73"/>
      <c r="AE295" s="74"/>
    </row>
    <row r="296" spans="1:31" ht="12" customHeight="1">
      <c r="A296" s="65">
        <f t="shared" si="95"/>
        <v>45962</v>
      </c>
      <c r="B296" s="66">
        <f>'Inputs-Summary'!$B$7</f>
        <v>3017157.2166295233</v>
      </c>
      <c r="C296" s="75"/>
      <c r="D296" s="67">
        <f t="shared" si="77"/>
        <v>3017157.2166295233</v>
      </c>
      <c r="E296" s="56">
        <f t="shared" si="78"/>
        <v>0</v>
      </c>
      <c r="F296" s="56">
        <f t="shared" ca="1" si="79"/>
        <v>0</v>
      </c>
      <c r="G296" s="68">
        <f>VLOOKUP($A296,[0]!Table,MATCH(G$4,[0]!Curves,0))</f>
        <v>0</v>
      </c>
      <c r="H296" s="69">
        <f t="shared" si="80"/>
        <v>0</v>
      </c>
      <c r="I296" s="68">
        <f>'Inputs-Summary'!$B$16</f>
        <v>1.85</v>
      </c>
      <c r="J296" s="68">
        <f>VLOOKUP($A296,[0]!Table,MATCH(J$4,[0]!Curves,0))</f>
        <v>0</v>
      </c>
      <c r="K296" s="69">
        <f t="shared" si="81"/>
        <v>0</v>
      </c>
      <c r="L296" s="87">
        <f t="shared" si="82"/>
        <v>0</v>
      </c>
      <c r="M296" s="68">
        <f>VLOOKUP($A296,[0]!Table,MATCH(M$4,[0]!Curves,0))</f>
        <v>0</v>
      </c>
      <c r="N296" s="69">
        <f t="shared" si="83"/>
        <v>0</v>
      </c>
      <c r="O296" s="87">
        <f t="shared" si="84"/>
        <v>0</v>
      </c>
      <c r="P296" s="60"/>
      <c r="Q296" s="87">
        <f t="shared" si="85"/>
        <v>0</v>
      </c>
      <c r="R296" s="87">
        <f t="shared" si="86"/>
        <v>0</v>
      </c>
      <c r="S296" s="87">
        <f t="shared" si="87"/>
        <v>1.85</v>
      </c>
      <c r="T296" s="70"/>
      <c r="U296" s="22">
        <f t="shared" si="88"/>
        <v>30</v>
      </c>
      <c r="V296" s="71">
        <f t="shared" si="89"/>
        <v>45962</v>
      </c>
      <c r="W296" s="22">
        <f t="shared" ca="1" si="90"/>
        <v>8898</v>
      </c>
      <c r="X296" s="68">
        <f>VLOOKUP($A296,[0]!Table,MATCH(X$4,[0]!Curves,0))</f>
        <v>6.7004680804377603E-2</v>
      </c>
      <c r="Y296" s="72">
        <f t="shared" ca="1" si="91"/>
        <v>0.20077308220841714</v>
      </c>
      <c r="Z296" s="22">
        <f t="shared" si="92"/>
        <v>0</v>
      </c>
      <c r="AA296" s="22">
        <f t="shared" si="93"/>
        <v>0</v>
      </c>
      <c r="AC296" s="62">
        <f t="shared" ca="1" si="94"/>
        <v>0</v>
      </c>
      <c r="AD296" s="73"/>
      <c r="AE296" s="74"/>
    </row>
    <row r="297" spans="1:31" ht="12" customHeight="1">
      <c r="A297" s="65">
        <f t="shared" si="95"/>
        <v>45992</v>
      </c>
      <c r="B297" s="66">
        <f>'Inputs-Summary'!$B$7</f>
        <v>3017157.2166295233</v>
      </c>
      <c r="C297" s="75"/>
      <c r="D297" s="67">
        <f t="shared" si="77"/>
        <v>3017157.2166295233</v>
      </c>
      <c r="E297" s="56">
        <f t="shared" si="78"/>
        <v>0</v>
      </c>
      <c r="F297" s="56">
        <f t="shared" ca="1" si="79"/>
        <v>0</v>
      </c>
      <c r="G297" s="68">
        <f>VLOOKUP($A297,[0]!Table,MATCH(G$4,[0]!Curves,0))</f>
        <v>0</v>
      </c>
      <c r="H297" s="69">
        <f t="shared" si="80"/>
        <v>0</v>
      </c>
      <c r="I297" s="68">
        <f>'Inputs-Summary'!$B$16</f>
        <v>1.85</v>
      </c>
      <c r="J297" s="68">
        <f>VLOOKUP($A297,[0]!Table,MATCH(J$4,[0]!Curves,0))</f>
        <v>0</v>
      </c>
      <c r="K297" s="69">
        <f t="shared" si="81"/>
        <v>0</v>
      </c>
      <c r="L297" s="87">
        <f t="shared" si="82"/>
        <v>0</v>
      </c>
      <c r="M297" s="68">
        <f>VLOOKUP($A297,[0]!Table,MATCH(M$4,[0]!Curves,0))</f>
        <v>0</v>
      </c>
      <c r="N297" s="69">
        <f t="shared" si="83"/>
        <v>0</v>
      </c>
      <c r="O297" s="87">
        <f t="shared" si="84"/>
        <v>0</v>
      </c>
      <c r="P297" s="60"/>
      <c r="Q297" s="87">
        <f t="shared" si="85"/>
        <v>0</v>
      </c>
      <c r="R297" s="87">
        <f t="shared" si="86"/>
        <v>0</v>
      </c>
      <c r="S297" s="87">
        <f t="shared" si="87"/>
        <v>1.85</v>
      </c>
      <c r="T297" s="70"/>
      <c r="U297" s="22">
        <f t="shared" si="88"/>
        <v>31</v>
      </c>
      <c r="V297" s="71">
        <f t="shared" si="89"/>
        <v>45992</v>
      </c>
      <c r="W297" s="22">
        <f t="shared" ca="1" si="90"/>
        <v>8928</v>
      </c>
      <c r="X297" s="68">
        <f>VLOOKUP($A297,[0]!Table,MATCH(X$4,[0]!Curves,0))</f>
        <v>6.7001600642295295E-2</v>
      </c>
      <c r="Y297" s="72">
        <f t="shared" ca="1" si="91"/>
        <v>0.19970372472053355</v>
      </c>
      <c r="Z297" s="22">
        <f t="shared" si="92"/>
        <v>0</v>
      </c>
      <c r="AA297" s="22">
        <f t="shared" si="93"/>
        <v>0</v>
      </c>
      <c r="AC297" s="62">
        <f t="shared" ca="1" si="94"/>
        <v>0</v>
      </c>
      <c r="AD297" s="73"/>
      <c r="AE297" s="74"/>
    </row>
    <row r="298" spans="1:31" ht="12" customHeight="1">
      <c r="A298" s="65">
        <f t="shared" si="95"/>
        <v>46023</v>
      </c>
      <c r="B298" s="66">
        <f>'Inputs-Summary'!$B$7</f>
        <v>3017157.2166295233</v>
      </c>
      <c r="C298" s="75"/>
      <c r="D298" s="67">
        <f t="shared" si="77"/>
        <v>3017157.2166295233</v>
      </c>
      <c r="E298" s="56">
        <f t="shared" si="78"/>
        <v>0</v>
      </c>
      <c r="F298" s="56">
        <f t="shared" ca="1" si="79"/>
        <v>0</v>
      </c>
      <c r="G298" s="68">
        <f>VLOOKUP($A298,[0]!Table,MATCH(G$4,[0]!Curves,0))</f>
        <v>0</v>
      </c>
      <c r="H298" s="69">
        <f t="shared" si="80"/>
        <v>0</v>
      </c>
      <c r="I298" s="68">
        <f>'Inputs-Summary'!$B$16</f>
        <v>1.85</v>
      </c>
      <c r="J298" s="68">
        <f>VLOOKUP($A298,[0]!Table,MATCH(J$4,[0]!Curves,0))</f>
        <v>0</v>
      </c>
      <c r="K298" s="69">
        <f t="shared" si="81"/>
        <v>0</v>
      </c>
      <c r="L298" s="87">
        <f t="shared" si="82"/>
        <v>0</v>
      </c>
      <c r="M298" s="68">
        <f>VLOOKUP($A298,[0]!Table,MATCH(M$4,[0]!Curves,0))</f>
        <v>0</v>
      </c>
      <c r="N298" s="69">
        <f t="shared" si="83"/>
        <v>0</v>
      </c>
      <c r="O298" s="87">
        <f t="shared" si="84"/>
        <v>0</v>
      </c>
      <c r="P298" s="60"/>
      <c r="Q298" s="87">
        <f t="shared" si="85"/>
        <v>0</v>
      </c>
      <c r="R298" s="87">
        <f t="shared" si="86"/>
        <v>0</v>
      </c>
      <c r="S298" s="87">
        <f t="shared" si="87"/>
        <v>1.85</v>
      </c>
      <c r="T298" s="70"/>
      <c r="U298" s="22">
        <f t="shared" si="88"/>
        <v>31</v>
      </c>
      <c r="V298" s="71">
        <f t="shared" si="89"/>
        <v>46023</v>
      </c>
      <c r="W298" s="22">
        <f t="shared" ca="1" si="90"/>
        <v>8959</v>
      </c>
      <c r="X298" s="68">
        <f>VLOOKUP($A298,[0]!Table,MATCH(X$4,[0]!Curves,0))</f>
        <v>6.6998417808146596E-2</v>
      </c>
      <c r="Y298" s="72">
        <f t="shared" ca="1" si="91"/>
        <v>0.19860480735583483</v>
      </c>
      <c r="Z298" s="22">
        <f t="shared" si="92"/>
        <v>0</v>
      </c>
      <c r="AA298" s="22">
        <f t="shared" si="93"/>
        <v>0</v>
      </c>
      <c r="AC298" s="62">
        <f t="shared" ca="1" si="94"/>
        <v>0</v>
      </c>
      <c r="AD298" s="73"/>
      <c r="AE298" s="74"/>
    </row>
    <row r="299" spans="1:31" ht="12" customHeight="1">
      <c r="A299" s="65">
        <f t="shared" si="95"/>
        <v>46054</v>
      </c>
      <c r="B299" s="66">
        <f>'Inputs-Summary'!$B$7</f>
        <v>3017157.2166295233</v>
      </c>
      <c r="C299" s="75"/>
      <c r="D299" s="67">
        <f t="shared" si="77"/>
        <v>3017157.2166295233</v>
      </c>
      <c r="E299" s="56">
        <f t="shared" si="78"/>
        <v>0</v>
      </c>
      <c r="F299" s="56">
        <f t="shared" ca="1" si="79"/>
        <v>0</v>
      </c>
      <c r="G299" s="68">
        <f>VLOOKUP($A299,[0]!Table,MATCH(G$4,[0]!Curves,0))</f>
        <v>0</v>
      </c>
      <c r="H299" s="69">
        <f t="shared" si="80"/>
        <v>0</v>
      </c>
      <c r="I299" s="68">
        <f>'Inputs-Summary'!$B$16</f>
        <v>1.85</v>
      </c>
      <c r="J299" s="68">
        <f>VLOOKUP($A299,[0]!Table,MATCH(J$4,[0]!Curves,0))</f>
        <v>0</v>
      </c>
      <c r="K299" s="69">
        <f t="shared" si="81"/>
        <v>0</v>
      </c>
      <c r="L299" s="87">
        <f t="shared" si="82"/>
        <v>0</v>
      </c>
      <c r="M299" s="68">
        <f>VLOOKUP($A299,[0]!Table,MATCH(M$4,[0]!Curves,0))</f>
        <v>0</v>
      </c>
      <c r="N299" s="69">
        <f t="shared" si="83"/>
        <v>0</v>
      </c>
      <c r="O299" s="87">
        <f t="shared" si="84"/>
        <v>0</v>
      </c>
      <c r="P299" s="60"/>
      <c r="Q299" s="87">
        <f t="shared" si="85"/>
        <v>0</v>
      </c>
      <c r="R299" s="87">
        <f t="shared" si="86"/>
        <v>0</v>
      </c>
      <c r="S299" s="87">
        <f t="shared" si="87"/>
        <v>1.85</v>
      </c>
      <c r="T299" s="70"/>
      <c r="U299" s="22">
        <f t="shared" si="88"/>
        <v>28</v>
      </c>
      <c r="V299" s="71">
        <f t="shared" si="89"/>
        <v>46054</v>
      </c>
      <c r="W299" s="22">
        <f t="shared" ca="1" si="90"/>
        <v>8990</v>
      </c>
      <c r="X299" s="68">
        <f>VLOOKUP($A299,[0]!Table,MATCH(X$4,[0]!Curves,0))</f>
        <v>6.6995234974002005E-2</v>
      </c>
      <c r="Y299" s="72">
        <f t="shared" ca="1" si="91"/>
        <v>0.19751204032100272</v>
      </c>
      <c r="Z299" s="22">
        <f t="shared" si="92"/>
        <v>0</v>
      </c>
      <c r="AA299" s="22">
        <f t="shared" si="93"/>
        <v>0</v>
      </c>
      <c r="AC299" s="62">
        <f t="shared" ca="1" si="94"/>
        <v>0</v>
      </c>
      <c r="AD299" s="73"/>
      <c r="AE299" s="74"/>
    </row>
    <row r="300" spans="1:31" ht="12" customHeight="1">
      <c r="A300" s="65">
        <f t="shared" si="95"/>
        <v>46082</v>
      </c>
      <c r="B300" s="66">
        <f>'Inputs-Summary'!$B$7</f>
        <v>3017157.2166295233</v>
      </c>
      <c r="C300" s="75"/>
      <c r="D300" s="67">
        <f t="shared" si="77"/>
        <v>3017157.2166295233</v>
      </c>
      <c r="E300" s="56">
        <f t="shared" si="78"/>
        <v>0</v>
      </c>
      <c r="F300" s="56">
        <f t="shared" ca="1" si="79"/>
        <v>0</v>
      </c>
      <c r="G300" s="68">
        <f>VLOOKUP($A300,[0]!Table,MATCH(G$4,[0]!Curves,0))</f>
        <v>0</v>
      </c>
      <c r="H300" s="69">
        <f t="shared" si="80"/>
        <v>0</v>
      </c>
      <c r="I300" s="68">
        <f>'Inputs-Summary'!$B$16</f>
        <v>1.85</v>
      </c>
      <c r="J300" s="68">
        <f>VLOOKUP($A300,[0]!Table,MATCH(J$4,[0]!Curves,0))</f>
        <v>0</v>
      </c>
      <c r="K300" s="69">
        <f t="shared" si="81"/>
        <v>0</v>
      </c>
      <c r="L300" s="87">
        <f t="shared" si="82"/>
        <v>0</v>
      </c>
      <c r="M300" s="68">
        <f>VLOOKUP($A300,[0]!Table,MATCH(M$4,[0]!Curves,0))</f>
        <v>0</v>
      </c>
      <c r="N300" s="69">
        <f t="shared" si="83"/>
        <v>0</v>
      </c>
      <c r="O300" s="87">
        <f t="shared" si="84"/>
        <v>0</v>
      </c>
      <c r="P300" s="60"/>
      <c r="Q300" s="87">
        <f t="shared" si="85"/>
        <v>0</v>
      </c>
      <c r="R300" s="87">
        <f t="shared" si="86"/>
        <v>0</v>
      </c>
      <c r="S300" s="87">
        <f t="shared" si="87"/>
        <v>1.85</v>
      </c>
      <c r="T300" s="70"/>
      <c r="U300" s="22">
        <f t="shared" si="88"/>
        <v>31</v>
      </c>
      <c r="V300" s="71">
        <f t="shared" si="89"/>
        <v>46082</v>
      </c>
      <c r="W300" s="22">
        <f t="shared" ca="1" si="90"/>
        <v>9018</v>
      </c>
      <c r="X300" s="68">
        <f>VLOOKUP($A300,[0]!Table,MATCH(X$4,[0]!Curves,0))</f>
        <v>6.6992360156067104E-2</v>
      </c>
      <c r="Y300" s="72">
        <f t="shared" ca="1" si="91"/>
        <v>0.19653028217429797</v>
      </c>
      <c r="Z300" s="22">
        <f t="shared" si="92"/>
        <v>0</v>
      </c>
      <c r="AA300" s="22">
        <f t="shared" si="93"/>
        <v>0</v>
      </c>
      <c r="AC300" s="62">
        <f t="shared" ca="1" si="94"/>
        <v>0</v>
      </c>
      <c r="AD300" s="73"/>
      <c r="AE300" s="74"/>
    </row>
    <row r="301" spans="1:31" ht="12" customHeight="1">
      <c r="A301" s="65">
        <f t="shared" si="95"/>
        <v>46113</v>
      </c>
      <c r="B301" s="66">
        <f>'Inputs-Summary'!$B$7</f>
        <v>3017157.2166295233</v>
      </c>
      <c r="C301" s="75"/>
      <c r="D301" s="67">
        <f t="shared" si="77"/>
        <v>3017157.2166295233</v>
      </c>
      <c r="E301" s="56">
        <f t="shared" si="78"/>
        <v>0</v>
      </c>
      <c r="F301" s="56">
        <f t="shared" ca="1" si="79"/>
        <v>0</v>
      </c>
      <c r="G301" s="68">
        <f>VLOOKUP($A301,[0]!Table,MATCH(G$4,[0]!Curves,0))</f>
        <v>0</v>
      </c>
      <c r="H301" s="69">
        <f t="shared" si="80"/>
        <v>0</v>
      </c>
      <c r="I301" s="68">
        <f>'Inputs-Summary'!$B$16</f>
        <v>1.85</v>
      </c>
      <c r="J301" s="68">
        <f>VLOOKUP($A301,[0]!Table,MATCH(J$4,[0]!Curves,0))</f>
        <v>0</v>
      </c>
      <c r="K301" s="69">
        <f t="shared" si="81"/>
        <v>0</v>
      </c>
      <c r="L301" s="87">
        <f t="shared" si="82"/>
        <v>0</v>
      </c>
      <c r="M301" s="68">
        <f>VLOOKUP($A301,[0]!Table,MATCH(M$4,[0]!Curves,0))</f>
        <v>0</v>
      </c>
      <c r="N301" s="69">
        <f t="shared" si="83"/>
        <v>0</v>
      </c>
      <c r="O301" s="87">
        <f t="shared" si="84"/>
        <v>0</v>
      </c>
      <c r="P301" s="60"/>
      <c r="Q301" s="87">
        <f t="shared" si="85"/>
        <v>0</v>
      </c>
      <c r="R301" s="87">
        <f t="shared" si="86"/>
        <v>0</v>
      </c>
      <c r="S301" s="87">
        <f t="shared" si="87"/>
        <v>1.85</v>
      </c>
      <c r="T301" s="70"/>
      <c r="U301" s="22">
        <f t="shared" si="88"/>
        <v>30</v>
      </c>
      <c r="V301" s="71">
        <f t="shared" si="89"/>
        <v>46113</v>
      </c>
      <c r="W301" s="22">
        <f t="shared" ca="1" si="90"/>
        <v>9049</v>
      </c>
      <c r="X301" s="68">
        <f>VLOOKUP($A301,[0]!Table,MATCH(X$4,[0]!Curves,0))</f>
        <v>6.6989177321928703E-2</v>
      </c>
      <c r="Y301" s="72">
        <f t="shared" ca="1" si="91"/>
        <v>0.19544912413357696</v>
      </c>
      <c r="Z301" s="22">
        <f t="shared" si="92"/>
        <v>0</v>
      </c>
      <c r="AA301" s="22">
        <f t="shared" si="93"/>
        <v>0</v>
      </c>
      <c r="AC301" s="62">
        <f t="shared" ca="1" si="94"/>
        <v>0</v>
      </c>
      <c r="AD301" s="73"/>
      <c r="AE301" s="74"/>
    </row>
    <row r="302" spans="1:31" ht="12" customHeight="1">
      <c r="A302" s="65">
        <f t="shared" si="95"/>
        <v>46143</v>
      </c>
      <c r="B302" s="66">
        <f>'Inputs-Summary'!$B$7</f>
        <v>3017157.2166295233</v>
      </c>
      <c r="C302" s="75"/>
      <c r="D302" s="67">
        <f t="shared" si="77"/>
        <v>3017157.2166295233</v>
      </c>
      <c r="E302" s="56">
        <f t="shared" si="78"/>
        <v>0</v>
      </c>
      <c r="F302" s="56">
        <f t="shared" ca="1" si="79"/>
        <v>0</v>
      </c>
      <c r="G302" s="68">
        <f>VLOOKUP($A302,[0]!Table,MATCH(G$4,[0]!Curves,0))</f>
        <v>0</v>
      </c>
      <c r="H302" s="69">
        <f t="shared" si="80"/>
        <v>0</v>
      </c>
      <c r="I302" s="68">
        <f>'Inputs-Summary'!$B$16</f>
        <v>1.85</v>
      </c>
      <c r="J302" s="68">
        <f>VLOOKUP($A302,[0]!Table,MATCH(J$4,[0]!Curves,0))</f>
        <v>0</v>
      </c>
      <c r="K302" s="69">
        <f t="shared" si="81"/>
        <v>0</v>
      </c>
      <c r="L302" s="87">
        <f t="shared" si="82"/>
        <v>0</v>
      </c>
      <c r="M302" s="68">
        <f>VLOOKUP($A302,[0]!Table,MATCH(M$4,[0]!Curves,0))</f>
        <v>0</v>
      </c>
      <c r="N302" s="69">
        <f t="shared" si="83"/>
        <v>0</v>
      </c>
      <c r="O302" s="87">
        <f t="shared" si="84"/>
        <v>0</v>
      </c>
      <c r="P302" s="60"/>
      <c r="Q302" s="87">
        <f t="shared" si="85"/>
        <v>0</v>
      </c>
      <c r="R302" s="87">
        <f t="shared" si="86"/>
        <v>0</v>
      </c>
      <c r="S302" s="87">
        <f t="shared" si="87"/>
        <v>1.85</v>
      </c>
      <c r="T302" s="70"/>
      <c r="U302" s="22">
        <f t="shared" si="88"/>
        <v>31</v>
      </c>
      <c r="V302" s="71">
        <f t="shared" si="89"/>
        <v>46143</v>
      </c>
      <c r="W302" s="22">
        <f t="shared" ca="1" si="90"/>
        <v>9079</v>
      </c>
      <c r="X302" s="68">
        <f>VLOOKUP($A302,[0]!Table,MATCH(X$4,[0]!Curves,0))</f>
        <v>6.6986097159862396E-2</v>
      </c>
      <c r="Y302" s="72">
        <f t="shared" ca="1" si="91"/>
        <v>0.19440860228175044</v>
      </c>
      <c r="Z302" s="22">
        <f t="shared" si="92"/>
        <v>0</v>
      </c>
      <c r="AA302" s="22">
        <f t="shared" si="93"/>
        <v>0</v>
      </c>
      <c r="AC302" s="62">
        <f t="shared" ca="1" si="94"/>
        <v>0</v>
      </c>
      <c r="AD302" s="73"/>
      <c r="AE302" s="74"/>
    </row>
    <row r="303" spans="1:31" ht="12" customHeight="1">
      <c r="A303" s="65">
        <f t="shared" si="95"/>
        <v>46174</v>
      </c>
      <c r="B303" s="66">
        <f>'Inputs-Summary'!$B$7</f>
        <v>3017157.2166295233</v>
      </c>
      <c r="C303" s="75"/>
      <c r="D303" s="67">
        <f t="shared" si="77"/>
        <v>3017157.2166295233</v>
      </c>
      <c r="E303" s="56">
        <f t="shared" si="78"/>
        <v>0</v>
      </c>
      <c r="F303" s="56">
        <f t="shared" ca="1" si="79"/>
        <v>0</v>
      </c>
      <c r="G303" s="68">
        <f>VLOOKUP($A303,[0]!Table,MATCH(G$4,[0]!Curves,0))</f>
        <v>0</v>
      </c>
      <c r="H303" s="69">
        <f t="shared" si="80"/>
        <v>0</v>
      </c>
      <c r="I303" s="68">
        <f>'Inputs-Summary'!$B$16</f>
        <v>1.85</v>
      </c>
      <c r="J303" s="68">
        <f>VLOOKUP($A303,[0]!Table,MATCH(J$4,[0]!Curves,0))</f>
        <v>0</v>
      </c>
      <c r="K303" s="69">
        <f t="shared" si="81"/>
        <v>0</v>
      </c>
      <c r="L303" s="87">
        <f t="shared" si="82"/>
        <v>0</v>
      </c>
      <c r="M303" s="68">
        <f>VLOOKUP($A303,[0]!Table,MATCH(M$4,[0]!Curves,0))</f>
        <v>0</v>
      </c>
      <c r="N303" s="69">
        <f t="shared" si="83"/>
        <v>0</v>
      </c>
      <c r="O303" s="87">
        <f t="shared" si="84"/>
        <v>0</v>
      </c>
      <c r="P303" s="60"/>
      <c r="Q303" s="87">
        <f t="shared" si="85"/>
        <v>0</v>
      </c>
      <c r="R303" s="87">
        <f t="shared" si="86"/>
        <v>0</v>
      </c>
      <c r="S303" s="87">
        <f t="shared" si="87"/>
        <v>1.85</v>
      </c>
      <c r="T303" s="70"/>
      <c r="U303" s="22">
        <f t="shared" si="88"/>
        <v>30</v>
      </c>
      <c r="V303" s="71">
        <f t="shared" si="89"/>
        <v>46174</v>
      </c>
      <c r="W303" s="22">
        <f t="shared" ca="1" si="90"/>
        <v>9110</v>
      </c>
      <c r="X303" s="68">
        <f>VLOOKUP($A303,[0]!Table,MATCH(X$4,[0]!Curves,0))</f>
        <v>6.69829143257306E-2</v>
      </c>
      <c r="Y303" s="72">
        <f t="shared" ca="1" si="91"/>
        <v>0.19333931501430959</v>
      </c>
      <c r="Z303" s="22">
        <f t="shared" si="92"/>
        <v>0</v>
      </c>
      <c r="AA303" s="22">
        <f t="shared" si="93"/>
        <v>0</v>
      </c>
      <c r="AC303" s="62">
        <f t="shared" ca="1" si="94"/>
        <v>0</v>
      </c>
      <c r="AD303" s="73"/>
      <c r="AE303" s="74"/>
    </row>
    <row r="304" spans="1:31" ht="12" customHeight="1">
      <c r="A304" s="65">
        <f t="shared" si="95"/>
        <v>46204</v>
      </c>
      <c r="B304" s="66">
        <f>'Inputs-Summary'!$B$7</f>
        <v>3017157.2166295233</v>
      </c>
      <c r="C304" s="75"/>
      <c r="D304" s="67">
        <f t="shared" si="77"/>
        <v>3017157.2166295233</v>
      </c>
      <c r="E304" s="56">
        <f t="shared" si="78"/>
        <v>0</v>
      </c>
      <c r="F304" s="56">
        <f t="shared" ca="1" si="79"/>
        <v>0</v>
      </c>
      <c r="G304" s="68">
        <f>VLOOKUP($A304,[0]!Table,MATCH(G$4,[0]!Curves,0))</f>
        <v>0</v>
      </c>
      <c r="H304" s="69">
        <f t="shared" si="80"/>
        <v>0</v>
      </c>
      <c r="I304" s="68">
        <f>'Inputs-Summary'!$B$16</f>
        <v>1.85</v>
      </c>
      <c r="J304" s="68">
        <f>VLOOKUP($A304,[0]!Table,MATCH(J$4,[0]!Curves,0))</f>
        <v>0</v>
      </c>
      <c r="K304" s="69">
        <f t="shared" si="81"/>
        <v>0</v>
      </c>
      <c r="L304" s="87">
        <f t="shared" si="82"/>
        <v>0</v>
      </c>
      <c r="M304" s="68">
        <f>VLOOKUP($A304,[0]!Table,MATCH(M$4,[0]!Curves,0))</f>
        <v>0</v>
      </c>
      <c r="N304" s="69">
        <f t="shared" si="83"/>
        <v>0</v>
      </c>
      <c r="O304" s="87">
        <f t="shared" si="84"/>
        <v>0</v>
      </c>
      <c r="P304" s="60"/>
      <c r="Q304" s="87">
        <f t="shared" si="85"/>
        <v>0</v>
      </c>
      <c r="R304" s="87">
        <f t="shared" si="86"/>
        <v>0</v>
      </c>
      <c r="S304" s="87">
        <f t="shared" si="87"/>
        <v>1.85</v>
      </c>
      <c r="T304" s="70"/>
      <c r="U304" s="22">
        <f t="shared" si="88"/>
        <v>31</v>
      </c>
      <c r="V304" s="71">
        <f t="shared" si="89"/>
        <v>46204</v>
      </c>
      <c r="W304" s="22">
        <f t="shared" ca="1" si="90"/>
        <v>9140</v>
      </c>
      <c r="X304" s="68">
        <f>VLOOKUP($A304,[0]!Table,MATCH(X$4,[0]!Curves,0))</f>
        <v>6.6979834163670496E-2</v>
      </c>
      <c r="Y304" s="72">
        <f t="shared" ca="1" si="91"/>
        <v>0.19231021673981272</v>
      </c>
      <c r="Z304" s="22">
        <f t="shared" si="92"/>
        <v>0</v>
      </c>
      <c r="AA304" s="22">
        <f t="shared" si="93"/>
        <v>0</v>
      </c>
      <c r="AC304" s="62">
        <f t="shared" ca="1" si="94"/>
        <v>0</v>
      </c>
      <c r="AD304" s="73"/>
      <c r="AE304" s="74"/>
    </row>
    <row r="305" spans="1:31" ht="12" customHeight="1">
      <c r="A305" s="65">
        <f t="shared" si="95"/>
        <v>46235</v>
      </c>
      <c r="B305" s="66">
        <f>'Inputs-Summary'!$B$7</f>
        <v>3017157.2166295233</v>
      </c>
      <c r="C305" s="75"/>
      <c r="D305" s="67">
        <f t="shared" si="77"/>
        <v>3017157.2166295233</v>
      </c>
      <c r="E305" s="56">
        <f t="shared" si="78"/>
        <v>0</v>
      </c>
      <c r="F305" s="56">
        <f t="shared" ca="1" si="79"/>
        <v>0</v>
      </c>
      <c r="G305" s="68">
        <f>VLOOKUP($A305,[0]!Table,MATCH(G$4,[0]!Curves,0))</f>
        <v>0</v>
      </c>
      <c r="H305" s="69">
        <f t="shared" si="80"/>
        <v>0</v>
      </c>
      <c r="I305" s="68">
        <f>'Inputs-Summary'!$B$16</f>
        <v>1.85</v>
      </c>
      <c r="J305" s="68">
        <f>VLOOKUP($A305,[0]!Table,MATCH(J$4,[0]!Curves,0))</f>
        <v>0</v>
      </c>
      <c r="K305" s="69">
        <f t="shared" si="81"/>
        <v>0</v>
      </c>
      <c r="L305" s="87">
        <f t="shared" si="82"/>
        <v>0</v>
      </c>
      <c r="M305" s="68">
        <f>VLOOKUP($A305,[0]!Table,MATCH(M$4,[0]!Curves,0))</f>
        <v>0</v>
      </c>
      <c r="N305" s="69">
        <f t="shared" si="83"/>
        <v>0</v>
      </c>
      <c r="O305" s="87">
        <f t="shared" si="84"/>
        <v>0</v>
      </c>
      <c r="P305" s="60"/>
      <c r="Q305" s="87">
        <f t="shared" si="85"/>
        <v>0</v>
      </c>
      <c r="R305" s="87">
        <f t="shared" si="86"/>
        <v>0</v>
      </c>
      <c r="S305" s="87">
        <f t="shared" si="87"/>
        <v>1.85</v>
      </c>
      <c r="T305" s="70"/>
      <c r="U305" s="22">
        <f t="shared" si="88"/>
        <v>31</v>
      </c>
      <c r="V305" s="71">
        <f t="shared" si="89"/>
        <v>46235</v>
      </c>
      <c r="W305" s="22">
        <f t="shared" ca="1" si="90"/>
        <v>9171</v>
      </c>
      <c r="X305" s="68">
        <f>VLOOKUP($A305,[0]!Table,MATCH(X$4,[0]!Curves,0))</f>
        <v>6.6976651329544903E-2</v>
      </c>
      <c r="Y305" s="72">
        <f t="shared" ca="1" si="91"/>
        <v>0.19125266780489109</v>
      </c>
      <c r="Z305" s="22">
        <f t="shared" si="92"/>
        <v>0</v>
      </c>
      <c r="AA305" s="22">
        <f t="shared" si="93"/>
        <v>0</v>
      </c>
      <c r="AC305" s="62">
        <f t="shared" ca="1" si="94"/>
        <v>0</v>
      </c>
      <c r="AD305" s="73"/>
      <c r="AE305" s="74"/>
    </row>
    <row r="306" spans="1:31" ht="12" customHeight="1">
      <c r="A306" s="65">
        <f t="shared" si="95"/>
        <v>46266</v>
      </c>
      <c r="B306" s="66">
        <f>'Inputs-Summary'!$B$7</f>
        <v>3017157.2166295233</v>
      </c>
      <c r="C306" s="75"/>
      <c r="D306" s="67">
        <f t="shared" si="77"/>
        <v>3017157.2166295233</v>
      </c>
      <c r="E306" s="56">
        <f t="shared" si="78"/>
        <v>0</v>
      </c>
      <c r="F306" s="56">
        <f t="shared" ca="1" si="79"/>
        <v>0</v>
      </c>
      <c r="G306" s="68">
        <f>VLOOKUP($A306,[0]!Table,MATCH(G$4,[0]!Curves,0))</f>
        <v>0</v>
      </c>
      <c r="H306" s="69">
        <f t="shared" si="80"/>
        <v>0</v>
      </c>
      <c r="I306" s="68">
        <f>'Inputs-Summary'!$B$16</f>
        <v>1.85</v>
      </c>
      <c r="J306" s="68">
        <f>VLOOKUP($A306,[0]!Table,MATCH(J$4,[0]!Curves,0))</f>
        <v>0</v>
      </c>
      <c r="K306" s="69">
        <f t="shared" si="81"/>
        <v>0</v>
      </c>
      <c r="L306" s="87">
        <f t="shared" si="82"/>
        <v>0</v>
      </c>
      <c r="M306" s="68">
        <f>VLOOKUP($A306,[0]!Table,MATCH(M$4,[0]!Curves,0))</f>
        <v>0</v>
      </c>
      <c r="N306" s="69">
        <f t="shared" si="83"/>
        <v>0</v>
      </c>
      <c r="O306" s="87">
        <f t="shared" si="84"/>
        <v>0</v>
      </c>
      <c r="P306" s="60"/>
      <c r="Q306" s="87">
        <f t="shared" si="85"/>
        <v>0</v>
      </c>
      <c r="R306" s="87">
        <f t="shared" si="86"/>
        <v>0</v>
      </c>
      <c r="S306" s="87">
        <f t="shared" si="87"/>
        <v>1.85</v>
      </c>
      <c r="T306" s="70"/>
      <c r="U306" s="22">
        <f t="shared" si="88"/>
        <v>30</v>
      </c>
      <c r="V306" s="71">
        <f t="shared" si="89"/>
        <v>46266</v>
      </c>
      <c r="W306" s="22">
        <f t="shared" ca="1" si="90"/>
        <v>9202</v>
      </c>
      <c r="X306" s="68">
        <f>VLOOKUP($A306,[0]!Table,MATCH(X$4,[0]!Curves,0))</f>
        <v>6.6973468495422808E-2</v>
      </c>
      <c r="Y306" s="72">
        <f t="shared" ca="1" si="91"/>
        <v>0.19020103397815136</v>
      </c>
      <c r="Z306" s="22">
        <f t="shared" si="92"/>
        <v>0</v>
      </c>
      <c r="AA306" s="22">
        <f t="shared" si="93"/>
        <v>0</v>
      </c>
      <c r="AC306" s="62">
        <f t="shared" ca="1" si="94"/>
        <v>0</v>
      </c>
      <c r="AD306" s="73"/>
      <c r="AE306" s="74"/>
    </row>
    <row r="307" spans="1:31" ht="12" customHeight="1">
      <c r="A307" s="65">
        <f t="shared" si="95"/>
        <v>46296</v>
      </c>
      <c r="B307" s="66">
        <f>'Inputs-Summary'!$B$7</f>
        <v>3017157.2166295233</v>
      </c>
      <c r="C307" s="75"/>
      <c r="D307" s="67">
        <f t="shared" si="77"/>
        <v>3017157.2166295233</v>
      </c>
      <c r="E307" s="56">
        <f t="shared" si="78"/>
        <v>0</v>
      </c>
      <c r="F307" s="56">
        <f t="shared" ca="1" si="79"/>
        <v>0</v>
      </c>
      <c r="G307" s="68">
        <f>VLOOKUP($A307,[0]!Table,MATCH(G$4,[0]!Curves,0))</f>
        <v>0</v>
      </c>
      <c r="H307" s="69">
        <f t="shared" si="80"/>
        <v>0</v>
      </c>
      <c r="I307" s="68">
        <f>'Inputs-Summary'!$B$16</f>
        <v>1.85</v>
      </c>
      <c r="J307" s="68">
        <f>VLOOKUP($A307,[0]!Table,MATCH(J$4,[0]!Curves,0))</f>
        <v>0</v>
      </c>
      <c r="K307" s="69">
        <f t="shared" si="81"/>
        <v>0</v>
      </c>
      <c r="L307" s="87">
        <f t="shared" si="82"/>
        <v>0</v>
      </c>
      <c r="M307" s="68">
        <f>VLOOKUP($A307,[0]!Table,MATCH(M$4,[0]!Curves,0))</f>
        <v>0</v>
      </c>
      <c r="N307" s="69">
        <f t="shared" si="83"/>
        <v>0</v>
      </c>
      <c r="O307" s="87">
        <f t="shared" si="84"/>
        <v>0</v>
      </c>
      <c r="P307" s="60"/>
      <c r="Q307" s="87">
        <f t="shared" si="85"/>
        <v>0</v>
      </c>
      <c r="R307" s="87">
        <f t="shared" si="86"/>
        <v>0</v>
      </c>
      <c r="S307" s="87">
        <f t="shared" si="87"/>
        <v>1.85</v>
      </c>
      <c r="T307" s="70"/>
      <c r="U307" s="22">
        <f t="shared" si="88"/>
        <v>31</v>
      </c>
      <c r="V307" s="71">
        <f t="shared" si="89"/>
        <v>46296</v>
      </c>
      <c r="W307" s="22">
        <f t="shared" ca="1" si="90"/>
        <v>9232</v>
      </c>
      <c r="X307" s="68">
        <f>VLOOKUP($A307,[0]!Table,MATCH(X$4,[0]!Curves,0))</f>
        <v>6.6970388333372502E-2</v>
      </c>
      <c r="Y307" s="72">
        <f t="shared" ca="1" si="91"/>
        <v>0.18918892412449428</v>
      </c>
      <c r="Z307" s="22">
        <f t="shared" si="92"/>
        <v>0</v>
      </c>
      <c r="AA307" s="22">
        <f t="shared" si="93"/>
        <v>0</v>
      </c>
      <c r="AC307" s="62">
        <f t="shared" ca="1" si="94"/>
        <v>0</v>
      </c>
      <c r="AD307" s="73"/>
      <c r="AE307" s="74"/>
    </row>
    <row r="308" spans="1:31" ht="12" customHeight="1">
      <c r="A308" s="65">
        <f t="shared" si="95"/>
        <v>46327</v>
      </c>
      <c r="B308" s="66">
        <f>'Inputs-Summary'!$B$7</f>
        <v>3017157.2166295233</v>
      </c>
      <c r="C308" s="75"/>
      <c r="D308" s="67">
        <f t="shared" si="77"/>
        <v>3017157.2166295233</v>
      </c>
      <c r="E308" s="56">
        <f t="shared" si="78"/>
        <v>0</v>
      </c>
      <c r="F308" s="56">
        <f t="shared" ca="1" si="79"/>
        <v>0</v>
      </c>
      <c r="G308" s="68">
        <f>VLOOKUP($A308,[0]!Table,MATCH(G$4,[0]!Curves,0))</f>
        <v>0</v>
      </c>
      <c r="H308" s="69">
        <f t="shared" si="80"/>
        <v>0</v>
      </c>
      <c r="I308" s="68">
        <f>'Inputs-Summary'!$B$16</f>
        <v>1.85</v>
      </c>
      <c r="J308" s="68">
        <f>VLOOKUP($A308,[0]!Table,MATCH(J$4,[0]!Curves,0))</f>
        <v>0</v>
      </c>
      <c r="K308" s="69">
        <f t="shared" si="81"/>
        <v>0</v>
      </c>
      <c r="L308" s="87">
        <f t="shared" si="82"/>
        <v>0</v>
      </c>
      <c r="M308" s="68">
        <f>VLOOKUP($A308,[0]!Table,MATCH(M$4,[0]!Curves,0))</f>
        <v>0</v>
      </c>
      <c r="N308" s="69">
        <f t="shared" si="83"/>
        <v>0</v>
      </c>
      <c r="O308" s="87">
        <f t="shared" si="84"/>
        <v>0</v>
      </c>
      <c r="P308" s="60"/>
      <c r="Q308" s="87">
        <f t="shared" si="85"/>
        <v>0</v>
      </c>
      <c r="R308" s="87">
        <f t="shared" si="86"/>
        <v>0</v>
      </c>
      <c r="S308" s="87">
        <f t="shared" si="87"/>
        <v>1.85</v>
      </c>
      <c r="T308" s="70"/>
      <c r="U308" s="22">
        <f t="shared" si="88"/>
        <v>30</v>
      </c>
      <c r="V308" s="71">
        <f t="shared" si="89"/>
        <v>46327</v>
      </c>
      <c r="W308" s="22">
        <f t="shared" ca="1" si="90"/>
        <v>9263</v>
      </c>
      <c r="X308" s="68">
        <f>VLOOKUP($A308,[0]!Table,MATCH(X$4,[0]!Curves,0))</f>
        <v>6.6967205499257207E-2</v>
      </c>
      <c r="Y308" s="72">
        <f t="shared" ca="1" si="91"/>
        <v>0.1881488317157963</v>
      </c>
      <c r="Z308" s="22">
        <f t="shared" si="92"/>
        <v>0</v>
      </c>
      <c r="AA308" s="22">
        <f t="shared" si="93"/>
        <v>0</v>
      </c>
      <c r="AC308" s="62">
        <f t="shared" ca="1" si="94"/>
        <v>0</v>
      </c>
      <c r="AD308" s="73"/>
      <c r="AE308" s="74"/>
    </row>
    <row r="309" spans="1:31" ht="12" customHeight="1">
      <c r="A309" s="65">
        <f t="shared" si="95"/>
        <v>46357</v>
      </c>
      <c r="B309" s="66">
        <f>'Inputs-Summary'!$B$7</f>
        <v>3017157.2166295233</v>
      </c>
      <c r="C309" s="75"/>
      <c r="D309" s="67">
        <f t="shared" si="77"/>
        <v>3017157.2166295233</v>
      </c>
      <c r="E309" s="56">
        <f t="shared" si="78"/>
        <v>0</v>
      </c>
      <c r="F309" s="56">
        <f t="shared" ca="1" si="79"/>
        <v>0</v>
      </c>
      <c r="G309" s="68">
        <f>VLOOKUP($A309,[0]!Table,MATCH(G$4,[0]!Curves,0))</f>
        <v>0</v>
      </c>
      <c r="H309" s="69">
        <f t="shared" si="80"/>
        <v>0</v>
      </c>
      <c r="I309" s="68">
        <f>'Inputs-Summary'!$B$16</f>
        <v>1.85</v>
      </c>
      <c r="J309" s="68">
        <f>VLOOKUP($A309,[0]!Table,MATCH(J$4,[0]!Curves,0))</f>
        <v>0</v>
      </c>
      <c r="K309" s="69">
        <f t="shared" si="81"/>
        <v>0</v>
      </c>
      <c r="L309" s="87">
        <f t="shared" si="82"/>
        <v>0</v>
      </c>
      <c r="M309" s="68">
        <f>VLOOKUP($A309,[0]!Table,MATCH(M$4,[0]!Curves,0))</f>
        <v>0</v>
      </c>
      <c r="N309" s="69">
        <f t="shared" si="83"/>
        <v>0</v>
      </c>
      <c r="O309" s="87">
        <f t="shared" si="84"/>
        <v>0</v>
      </c>
      <c r="P309" s="60"/>
      <c r="Q309" s="87">
        <f t="shared" si="85"/>
        <v>0</v>
      </c>
      <c r="R309" s="87">
        <f t="shared" si="86"/>
        <v>0</v>
      </c>
      <c r="S309" s="87">
        <f t="shared" si="87"/>
        <v>1.85</v>
      </c>
      <c r="T309" s="70"/>
      <c r="U309" s="22">
        <f t="shared" si="88"/>
        <v>31</v>
      </c>
      <c r="V309" s="71">
        <f t="shared" si="89"/>
        <v>46357</v>
      </c>
      <c r="W309" s="22">
        <f t="shared" ca="1" si="90"/>
        <v>9293</v>
      </c>
      <c r="X309" s="68">
        <f>VLOOKUP($A309,[0]!Table,MATCH(X$4,[0]!Curves,0))</f>
        <v>6.6964125337213104E-2</v>
      </c>
      <c r="Y309" s="72">
        <f t="shared" ca="1" si="91"/>
        <v>0.18714782851896408</v>
      </c>
      <c r="Z309" s="22">
        <f t="shared" si="92"/>
        <v>0</v>
      </c>
      <c r="AA309" s="22">
        <f t="shared" si="93"/>
        <v>0</v>
      </c>
      <c r="AC309" s="62">
        <f t="shared" ca="1" si="94"/>
        <v>0</v>
      </c>
      <c r="AD309" s="73"/>
      <c r="AE309" s="74"/>
    </row>
    <row r="310" spans="1:31" ht="12" customHeight="1">
      <c r="A310" s="65">
        <f t="shared" si="95"/>
        <v>46388</v>
      </c>
      <c r="B310" s="66">
        <f>'Inputs-Summary'!$B$7</f>
        <v>3017157.2166295233</v>
      </c>
      <c r="C310" s="75"/>
      <c r="D310" s="67">
        <f t="shared" si="77"/>
        <v>3017157.2166295233</v>
      </c>
      <c r="E310" s="56">
        <f t="shared" si="78"/>
        <v>0</v>
      </c>
      <c r="F310" s="56">
        <f t="shared" ca="1" si="79"/>
        <v>0</v>
      </c>
      <c r="G310" s="68">
        <f>VLOOKUP($A310,[0]!Table,MATCH(G$4,[0]!Curves,0))</f>
        <v>0</v>
      </c>
      <c r="H310" s="69">
        <f t="shared" si="80"/>
        <v>0</v>
      </c>
      <c r="I310" s="68">
        <f>'Inputs-Summary'!$B$16</f>
        <v>1.85</v>
      </c>
      <c r="J310" s="68">
        <f>VLOOKUP($A310,[0]!Table,MATCH(J$4,[0]!Curves,0))</f>
        <v>0</v>
      </c>
      <c r="K310" s="69">
        <f t="shared" si="81"/>
        <v>0</v>
      </c>
      <c r="L310" s="87">
        <f t="shared" si="82"/>
        <v>0</v>
      </c>
      <c r="M310" s="68">
        <f>VLOOKUP($A310,[0]!Table,MATCH(M$4,[0]!Curves,0))</f>
        <v>0</v>
      </c>
      <c r="N310" s="69">
        <f t="shared" si="83"/>
        <v>0</v>
      </c>
      <c r="O310" s="87">
        <f t="shared" si="84"/>
        <v>0</v>
      </c>
      <c r="P310" s="60"/>
      <c r="Q310" s="87">
        <f t="shared" si="85"/>
        <v>0</v>
      </c>
      <c r="R310" s="87">
        <f t="shared" si="86"/>
        <v>0</v>
      </c>
      <c r="S310" s="87">
        <f t="shared" si="87"/>
        <v>1.85</v>
      </c>
      <c r="T310" s="70"/>
      <c r="U310" s="22">
        <f t="shared" si="88"/>
        <v>31</v>
      </c>
      <c r="V310" s="71">
        <f t="shared" si="89"/>
        <v>46388</v>
      </c>
      <c r="W310" s="22">
        <f t="shared" ca="1" si="90"/>
        <v>9324</v>
      </c>
      <c r="X310" s="68">
        <f>VLOOKUP($A310,[0]!Table,MATCH(X$4,[0]!Curves,0))</f>
        <v>6.6960942503103901E-2</v>
      </c>
      <c r="Y310" s="72">
        <f t="shared" ca="1" si="91"/>
        <v>0.18611914881813887</v>
      </c>
      <c r="Z310" s="22">
        <f t="shared" si="92"/>
        <v>0</v>
      </c>
      <c r="AA310" s="22">
        <f t="shared" si="93"/>
        <v>0</v>
      </c>
      <c r="AC310" s="62">
        <f t="shared" ca="1" si="94"/>
        <v>0</v>
      </c>
      <c r="AD310" s="73"/>
      <c r="AE310" s="74"/>
    </row>
    <row r="311" spans="1:31" ht="12" customHeight="1">
      <c r="A311" s="65">
        <f t="shared" si="95"/>
        <v>46419</v>
      </c>
      <c r="B311" s="66">
        <f>'Inputs-Summary'!$B$7</f>
        <v>3017157.2166295233</v>
      </c>
      <c r="C311" s="75"/>
      <c r="D311" s="67">
        <f t="shared" si="77"/>
        <v>3017157.2166295233</v>
      </c>
      <c r="E311" s="56">
        <f t="shared" si="78"/>
        <v>0</v>
      </c>
      <c r="F311" s="56">
        <f t="shared" ca="1" si="79"/>
        <v>0</v>
      </c>
      <c r="G311" s="68">
        <f>VLOOKUP($A311,[0]!Table,MATCH(G$4,[0]!Curves,0))</f>
        <v>0</v>
      </c>
      <c r="H311" s="69">
        <f t="shared" si="80"/>
        <v>0</v>
      </c>
      <c r="I311" s="68">
        <f>'Inputs-Summary'!$B$16</f>
        <v>1.85</v>
      </c>
      <c r="J311" s="68">
        <f>VLOOKUP($A311,[0]!Table,MATCH(J$4,[0]!Curves,0))</f>
        <v>0</v>
      </c>
      <c r="K311" s="69">
        <f t="shared" si="81"/>
        <v>0</v>
      </c>
      <c r="L311" s="87">
        <f t="shared" si="82"/>
        <v>0</v>
      </c>
      <c r="M311" s="68">
        <f>VLOOKUP($A311,[0]!Table,MATCH(M$4,[0]!Curves,0))</f>
        <v>0</v>
      </c>
      <c r="N311" s="69">
        <f t="shared" si="83"/>
        <v>0</v>
      </c>
      <c r="O311" s="87">
        <f t="shared" si="84"/>
        <v>0</v>
      </c>
      <c r="P311" s="60"/>
      <c r="Q311" s="87">
        <f t="shared" si="85"/>
        <v>0</v>
      </c>
      <c r="R311" s="87">
        <f t="shared" si="86"/>
        <v>0</v>
      </c>
      <c r="S311" s="87">
        <f t="shared" si="87"/>
        <v>1.85</v>
      </c>
      <c r="T311" s="70"/>
      <c r="U311" s="22">
        <f t="shared" si="88"/>
        <v>28</v>
      </c>
      <c r="V311" s="71">
        <f t="shared" si="89"/>
        <v>46419</v>
      </c>
      <c r="W311" s="22">
        <f t="shared" ca="1" si="90"/>
        <v>9355</v>
      </c>
      <c r="X311" s="68">
        <f>VLOOKUP($A311,[0]!Table,MATCH(X$4,[0]!Curves,0))</f>
        <v>6.6957759668998806E-2</v>
      </c>
      <c r="Y311" s="72">
        <f t="shared" ca="1" si="91"/>
        <v>0.18509622016003424</v>
      </c>
      <c r="Z311" s="22">
        <f t="shared" si="92"/>
        <v>0</v>
      </c>
      <c r="AA311" s="22">
        <f t="shared" si="93"/>
        <v>0</v>
      </c>
      <c r="AC311" s="62">
        <f t="shared" ca="1" si="94"/>
        <v>0</v>
      </c>
      <c r="AD311" s="73"/>
      <c r="AE311" s="74"/>
    </row>
    <row r="312" spans="1:31" ht="12" customHeight="1">
      <c r="A312" s="65">
        <f t="shared" si="95"/>
        <v>46447</v>
      </c>
      <c r="B312" s="66">
        <f>'Inputs-Summary'!$B$7</f>
        <v>3017157.2166295233</v>
      </c>
      <c r="C312" s="75"/>
      <c r="D312" s="67">
        <f t="shared" si="77"/>
        <v>3017157.2166295233</v>
      </c>
      <c r="E312" s="56">
        <f t="shared" si="78"/>
        <v>0</v>
      </c>
      <c r="F312" s="56">
        <f t="shared" ca="1" si="79"/>
        <v>0</v>
      </c>
      <c r="G312" s="68">
        <f>VLOOKUP($A312,[0]!Table,MATCH(G$4,[0]!Curves,0))</f>
        <v>0</v>
      </c>
      <c r="H312" s="69">
        <f t="shared" si="80"/>
        <v>0</v>
      </c>
      <c r="I312" s="68">
        <f>'Inputs-Summary'!$B$16</f>
        <v>1.85</v>
      </c>
      <c r="J312" s="68">
        <f>VLOOKUP($A312,[0]!Table,MATCH(J$4,[0]!Curves,0))</f>
        <v>0</v>
      </c>
      <c r="K312" s="69">
        <f t="shared" si="81"/>
        <v>0</v>
      </c>
      <c r="L312" s="87">
        <f t="shared" si="82"/>
        <v>0</v>
      </c>
      <c r="M312" s="68">
        <f>VLOOKUP($A312,[0]!Table,MATCH(M$4,[0]!Curves,0))</f>
        <v>0</v>
      </c>
      <c r="N312" s="69">
        <f t="shared" si="83"/>
        <v>0</v>
      </c>
      <c r="O312" s="87">
        <f t="shared" si="84"/>
        <v>0</v>
      </c>
      <c r="P312" s="60"/>
      <c r="Q312" s="87">
        <f t="shared" si="85"/>
        <v>0</v>
      </c>
      <c r="R312" s="87">
        <f t="shared" si="86"/>
        <v>0</v>
      </c>
      <c r="S312" s="87">
        <f t="shared" si="87"/>
        <v>1.85</v>
      </c>
      <c r="T312" s="70"/>
      <c r="U312" s="22">
        <f t="shared" si="88"/>
        <v>31</v>
      </c>
      <c r="V312" s="71">
        <f t="shared" si="89"/>
        <v>46447</v>
      </c>
      <c r="W312" s="22">
        <f t="shared" ca="1" si="90"/>
        <v>9383</v>
      </c>
      <c r="X312" s="68">
        <f>VLOOKUP($A312,[0]!Table,MATCH(X$4,[0]!Curves,0))</f>
        <v>6.6954884851099503E-2</v>
      </c>
      <c r="Y312" s="72">
        <f t="shared" ca="1" si="91"/>
        <v>0.18417720055917988</v>
      </c>
      <c r="Z312" s="22">
        <f t="shared" si="92"/>
        <v>0</v>
      </c>
      <c r="AA312" s="22">
        <f t="shared" si="93"/>
        <v>0</v>
      </c>
      <c r="AC312" s="62">
        <f t="shared" ca="1" si="94"/>
        <v>0</v>
      </c>
      <c r="AD312" s="73"/>
      <c r="AE312" s="74"/>
    </row>
    <row r="313" spans="1:31" ht="12" customHeight="1">
      <c r="A313" s="65">
        <f t="shared" si="95"/>
        <v>46478</v>
      </c>
      <c r="B313" s="66">
        <f>'Inputs-Summary'!$B$7</f>
        <v>3017157.2166295233</v>
      </c>
      <c r="C313" s="75"/>
      <c r="D313" s="67">
        <f t="shared" si="77"/>
        <v>3017157.2166295233</v>
      </c>
      <c r="E313" s="56">
        <f t="shared" si="78"/>
        <v>0</v>
      </c>
      <c r="F313" s="56">
        <f t="shared" ca="1" si="79"/>
        <v>0</v>
      </c>
      <c r="G313" s="68">
        <f>VLOOKUP($A313,[0]!Table,MATCH(G$4,[0]!Curves,0))</f>
        <v>0</v>
      </c>
      <c r="H313" s="69">
        <f t="shared" si="80"/>
        <v>0</v>
      </c>
      <c r="I313" s="68">
        <f>'Inputs-Summary'!$B$16</f>
        <v>1.85</v>
      </c>
      <c r="J313" s="68">
        <f>VLOOKUP($A313,[0]!Table,MATCH(J$4,[0]!Curves,0))</f>
        <v>0</v>
      </c>
      <c r="K313" s="69">
        <f t="shared" si="81"/>
        <v>0</v>
      </c>
      <c r="L313" s="87">
        <f t="shared" si="82"/>
        <v>0</v>
      </c>
      <c r="M313" s="68">
        <f>VLOOKUP($A313,[0]!Table,MATCH(M$4,[0]!Curves,0))</f>
        <v>0</v>
      </c>
      <c r="N313" s="69">
        <f t="shared" si="83"/>
        <v>0</v>
      </c>
      <c r="O313" s="87">
        <f t="shared" si="84"/>
        <v>0</v>
      </c>
      <c r="P313" s="60"/>
      <c r="Q313" s="87">
        <f t="shared" si="85"/>
        <v>0</v>
      </c>
      <c r="R313" s="87">
        <f t="shared" si="86"/>
        <v>0</v>
      </c>
      <c r="S313" s="87">
        <f t="shared" si="87"/>
        <v>1.85</v>
      </c>
      <c r="T313" s="70"/>
      <c r="U313" s="22">
        <f t="shared" si="88"/>
        <v>30</v>
      </c>
      <c r="V313" s="71">
        <f t="shared" si="89"/>
        <v>46478</v>
      </c>
      <c r="W313" s="22">
        <f t="shared" ca="1" si="90"/>
        <v>9414</v>
      </c>
      <c r="X313" s="68">
        <f>VLOOKUP($A313,[0]!Table,MATCH(X$4,[0]!Curves,0))</f>
        <v>6.69517020170005E-2</v>
      </c>
      <c r="Y313" s="72">
        <f t="shared" ca="1" si="91"/>
        <v>0.18316512731838305</v>
      </c>
      <c r="Z313" s="22">
        <f t="shared" si="92"/>
        <v>0</v>
      </c>
      <c r="AA313" s="22">
        <f t="shared" si="93"/>
        <v>0</v>
      </c>
      <c r="AC313" s="62">
        <f t="shared" ca="1" si="94"/>
        <v>0</v>
      </c>
      <c r="AD313" s="73"/>
      <c r="AE313" s="74"/>
    </row>
    <row r="314" spans="1:31" ht="12" customHeight="1">
      <c r="A314" s="65">
        <f t="shared" si="95"/>
        <v>46508</v>
      </c>
      <c r="B314" s="66">
        <f>'Inputs-Summary'!$B$7</f>
        <v>3017157.2166295233</v>
      </c>
      <c r="C314" s="75"/>
      <c r="D314" s="67">
        <f t="shared" si="77"/>
        <v>3017157.2166295233</v>
      </c>
      <c r="E314" s="56">
        <f t="shared" si="78"/>
        <v>0</v>
      </c>
      <c r="F314" s="56">
        <f t="shared" ca="1" si="79"/>
        <v>0</v>
      </c>
      <c r="G314" s="68">
        <f>VLOOKUP($A314,[0]!Table,MATCH(G$4,[0]!Curves,0))</f>
        <v>0</v>
      </c>
      <c r="H314" s="69">
        <f t="shared" si="80"/>
        <v>0</v>
      </c>
      <c r="I314" s="68">
        <f>'Inputs-Summary'!$B$16</f>
        <v>1.85</v>
      </c>
      <c r="J314" s="68">
        <f>VLOOKUP($A314,[0]!Table,MATCH(J$4,[0]!Curves,0))</f>
        <v>0</v>
      </c>
      <c r="K314" s="69">
        <f t="shared" si="81"/>
        <v>0</v>
      </c>
      <c r="L314" s="87">
        <f t="shared" si="82"/>
        <v>0</v>
      </c>
      <c r="M314" s="68">
        <f>VLOOKUP($A314,[0]!Table,MATCH(M$4,[0]!Curves,0))</f>
        <v>0</v>
      </c>
      <c r="N314" s="69">
        <f t="shared" si="83"/>
        <v>0</v>
      </c>
      <c r="O314" s="87">
        <f t="shared" si="84"/>
        <v>0</v>
      </c>
      <c r="P314" s="60"/>
      <c r="Q314" s="87">
        <f t="shared" si="85"/>
        <v>0</v>
      </c>
      <c r="R314" s="87">
        <f t="shared" si="86"/>
        <v>0</v>
      </c>
      <c r="S314" s="87">
        <f t="shared" si="87"/>
        <v>1.85</v>
      </c>
      <c r="T314" s="70"/>
      <c r="U314" s="22">
        <f t="shared" si="88"/>
        <v>31</v>
      </c>
      <c r="V314" s="71">
        <f t="shared" si="89"/>
        <v>46508</v>
      </c>
      <c r="W314" s="22">
        <f t="shared" ca="1" si="90"/>
        <v>9444</v>
      </c>
      <c r="X314" s="68">
        <f>VLOOKUP($A314,[0]!Table,MATCH(X$4,[0]!Curves,0))</f>
        <v>6.6948621854971996E-2</v>
      </c>
      <c r="Y314" s="72">
        <f t="shared" ca="1" si="91"/>
        <v>0.18219108786282734</v>
      </c>
      <c r="Z314" s="22">
        <f t="shared" si="92"/>
        <v>0</v>
      </c>
      <c r="AA314" s="22">
        <f t="shared" si="93"/>
        <v>0</v>
      </c>
      <c r="AC314" s="62">
        <f t="shared" ca="1" si="94"/>
        <v>0</v>
      </c>
      <c r="AD314" s="73"/>
      <c r="AE314" s="74"/>
    </row>
    <row r="315" spans="1:31" ht="12" customHeight="1">
      <c r="A315" s="65">
        <f t="shared" si="95"/>
        <v>46539</v>
      </c>
      <c r="B315" s="66">
        <f>'Inputs-Summary'!$B$7</f>
        <v>3017157.2166295233</v>
      </c>
      <c r="C315" s="75"/>
      <c r="D315" s="67">
        <f t="shared" si="77"/>
        <v>3017157.2166295233</v>
      </c>
      <c r="E315" s="56">
        <f t="shared" si="78"/>
        <v>0</v>
      </c>
      <c r="F315" s="56">
        <f t="shared" ca="1" si="79"/>
        <v>0</v>
      </c>
      <c r="G315" s="68">
        <f>VLOOKUP($A315,[0]!Table,MATCH(G$4,[0]!Curves,0))</f>
        <v>0</v>
      </c>
      <c r="H315" s="69">
        <f t="shared" si="80"/>
        <v>0</v>
      </c>
      <c r="I315" s="68">
        <f>'Inputs-Summary'!$B$16</f>
        <v>1.85</v>
      </c>
      <c r="J315" s="68">
        <f>VLOOKUP($A315,[0]!Table,MATCH(J$4,[0]!Curves,0))</f>
        <v>0</v>
      </c>
      <c r="K315" s="69">
        <f t="shared" si="81"/>
        <v>0</v>
      </c>
      <c r="L315" s="87">
        <f t="shared" si="82"/>
        <v>0</v>
      </c>
      <c r="M315" s="68">
        <f>VLOOKUP($A315,[0]!Table,MATCH(M$4,[0]!Curves,0))</f>
        <v>0</v>
      </c>
      <c r="N315" s="69">
        <f t="shared" si="83"/>
        <v>0</v>
      </c>
      <c r="O315" s="87">
        <f t="shared" si="84"/>
        <v>0</v>
      </c>
      <c r="P315" s="60"/>
      <c r="Q315" s="87">
        <f t="shared" si="85"/>
        <v>0</v>
      </c>
      <c r="R315" s="87">
        <f t="shared" si="86"/>
        <v>0</v>
      </c>
      <c r="S315" s="87">
        <f t="shared" si="87"/>
        <v>1.85</v>
      </c>
      <c r="T315" s="70"/>
      <c r="U315" s="22">
        <f t="shared" si="88"/>
        <v>30</v>
      </c>
      <c r="V315" s="71">
        <f t="shared" si="89"/>
        <v>46539</v>
      </c>
      <c r="W315" s="22">
        <f t="shared" ca="1" si="90"/>
        <v>9475</v>
      </c>
      <c r="X315" s="68">
        <f>VLOOKUP($A315,[0]!Table,MATCH(X$4,[0]!Curves,0))</f>
        <v>6.6945439020879696E-2</v>
      </c>
      <c r="Y315" s="72">
        <f t="shared" ca="1" si="91"/>
        <v>0.18119011495342283</v>
      </c>
      <c r="Z315" s="22">
        <f t="shared" si="92"/>
        <v>0</v>
      </c>
      <c r="AA315" s="22">
        <f t="shared" si="93"/>
        <v>0</v>
      </c>
      <c r="AC315" s="62">
        <f t="shared" ca="1" si="94"/>
        <v>0</v>
      </c>
      <c r="AD315" s="73"/>
      <c r="AE315" s="74"/>
    </row>
    <row r="316" spans="1:31" ht="12" customHeight="1">
      <c r="A316" s="65">
        <f t="shared" si="95"/>
        <v>46569</v>
      </c>
      <c r="B316" s="66">
        <f>'Inputs-Summary'!$B$7</f>
        <v>3017157.2166295233</v>
      </c>
      <c r="C316" s="75"/>
      <c r="D316" s="67">
        <f t="shared" si="77"/>
        <v>3017157.2166295233</v>
      </c>
      <c r="E316" s="56">
        <f t="shared" si="78"/>
        <v>0</v>
      </c>
      <c r="F316" s="56">
        <f t="shared" ca="1" si="79"/>
        <v>0</v>
      </c>
      <c r="G316" s="68">
        <f>VLOOKUP($A316,[0]!Table,MATCH(G$4,[0]!Curves,0))</f>
        <v>0</v>
      </c>
      <c r="H316" s="69">
        <f t="shared" si="80"/>
        <v>0</v>
      </c>
      <c r="I316" s="68">
        <f>'Inputs-Summary'!$B$16</f>
        <v>1.85</v>
      </c>
      <c r="J316" s="68">
        <f>VLOOKUP($A316,[0]!Table,MATCH(J$4,[0]!Curves,0))</f>
        <v>0</v>
      </c>
      <c r="K316" s="69">
        <f t="shared" si="81"/>
        <v>0</v>
      </c>
      <c r="L316" s="87">
        <f t="shared" si="82"/>
        <v>0</v>
      </c>
      <c r="M316" s="68">
        <f>VLOOKUP($A316,[0]!Table,MATCH(M$4,[0]!Curves,0))</f>
        <v>0</v>
      </c>
      <c r="N316" s="69">
        <f t="shared" si="83"/>
        <v>0</v>
      </c>
      <c r="O316" s="87">
        <f t="shared" si="84"/>
        <v>0</v>
      </c>
      <c r="P316" s="60"/>
      <c r="Q316" s="87">
        <f t="shared" si="85"/>
        <v>0</v>
      </c>
      <c r="R316" s="87">
        <f t="shared" si="86"/>
        <v>0</v>
      </c>
      <c r="S316" s="87">
        <f t="shared" si="87"/>
        <v>1.85</v>
      </c>
      <c r="T316" s="70"/>
      <c r="U316" s="22">
        <f t="shared" si="88"/>
        <v>31</v>
      </c>
      <c r="V316" s="71">
        <f t="shared" si="89"/>
        <v>46569</v>
      </c>
      <c r="W316" s="22">
        <f t="shared" ca="1" si="90"/>
        <v>9505</v>
      </c>
      <c r="X316" s="68">
        <f>VLOOKUP($A316,[0]!Table,MATCH(X$4,[0]!Curves,0))</f>
        <v>6.6942358858857798E-2</v>
      </c>
      <c r="Y316" s="72">
        <f t="shared" ca="1" si="91"/>
        <v>0.18022675771994645</v>
      </c>
      <c r="Z316" s="22">
        <f t="shared" si="92"/>
        <v>0</v>
      </c>
      <c r="AA316" s="22">
        <f t="shared" si="93"/>
        <v>0</v>
      </c>
      <c r="AC316" s="62">
        <f t="shared" ca="1" si="94"/>
        <v>0</v>
      </c>
      <c r="AD316" s="73"/>
      <c r="AE316" s="74"/>
    </row>
    <row r="317" spans="1:31" ht="12" customHeight="1">
      <c r="A317" s="65">
        <f t="shared" si="95"/>
        <v>46600</v>
      </c>
      <c r="B317" s="66">
        <f>'Inputs-Summary'!$B$7</f>
        <v>3017157.2166295233</v>
      </c>
      <c r="C317" s="75"/>
      <c r="D317" s="67">
        <f t="shared" si="77"/>
        <v>3017157.2166295233</v>
      </c>
      <c r="E317" s="56">
        <f t="shared" si="78"/>
        <v>0</v>
      </c>
      <c r="F317" s="56">
        <f t="shared" ca="1" si="79"/>
        <v>0</v>
      </c>
      <c r="G317" s="68">
        <f>VLOOKUP($A317,[0]!Table,MATCH(G$4,[0]!Curves,0))</f>
        <v>0</v>
      </c>
      <c r="H317" s="69">
        <f t="shared" si="80"/>
        <v>0</v>
      </c>
      <c r="I317" s="68">
        <f>'Inputs-Summary'!$B$16</f>
        <v>1.85</v>
      </c>
      <c r="J317" s="68">
        <f>VLOOKUP($A317,[0]!Table,MATCH(J$4,[0]!Curves,0))</f>
        <v>0</v>
      </c>
      <c r="K317" s="69">
        <f t="shared" si="81"/>
        <v>0</v>
      </c>
      <c r="L317" s="87">
        <f t="shared" si="82"/>
        <v>0</v>
      </c>
      <c r="M317" s="68">
        <f>VLOOKUP($A317,[0]!Table,MATCH(M$4,[0]!Curves,0))</f>
        <v>0</v>
      </c>
      <c r="N317" s="69">
        <f t="shared" si="83"/>
        <v>0</v>
      </c>
      <c r="O317" s="87">
        <f t="shared" si="84"/>
        <v>0</v>
      </c>
      <c r="P317" s="60"/>
      <c r="Q317" s="87">
        <f t="shared" si="85"/>
        <v>0</v>
      </c>
      <c r="R317" s="87">
        <f t="shared" si="86"/>
        <v>0</v>
      </c>
      <c r="S317" s="87">
        <f t="shared" si="87"/>
        <v>1.85</v>
      </c>
      <c r="T317" s="70"/>
      <c r="U317" s="22">
        <f t="shared" si="88"/>
        <v>31</v>
      </c>
      <c r="V317" s="71">
        <f t="shared" si="89"/>
        <v>46600</v>
      </c>
      <c r="W317" s="22">
        <f t="shared" ca="1" si="90"/>
        <v>9536</v>
      </c>
      <c r="X317" s="68">
        <f>VLOOKUP($A317,[0]!Table,MATCH(X$4,[0]!Curves,0))</f>
        <v>6.6939176024771702E-2</v>
      </c>
      <c r="Y317" s="72">
        <f t="shared" ca="1" si="91"/>
        <v>0.17923676142542347</v>
      </c>
      <c r="Z317" s="22">
        <f t="shared" si="92"/>
        <v>0</v>
      </c>
      <c r="AA317" s="22">
        <f t="shared" si="93"/>
        <v>0</v>
      </c>
      <c r="AC317" s="62">
        <f t="shared" ca="1" si="94"/>
        <v>0</v>
      </c>
      <c r="AD317" s="73"/>
      <c r="AE317" s="74"/>
    </row>
    <row r="318" spans="1:31" ht="12" customHeight="1">
      <c r="A318" s="65">
        <f t="shared" si="95"/>
        <v>46631</v>
      </c>
      <c r="B318" s="66">
        <f>'Inputs-Summary'!$B$7</f>
        <v>3017157.2166295233</v>
      </c>
      <c r="C318" s="75"/>
      <c r="D318" s="67">
        <f t="shared" si="77"/>
        <v>3017157.2166295233</v>
      </c>
      <c r="E318" s="56">
        <f t="shared" si="78"/>
        <v>0</v>
      </c>
      <c r="F318" s="56">
        <f t="shared" ca="1" si="79"/>
        <v>0</v>
      </c>
      <c r="G318" s="68">
        <f>VLOOKUP($A318,[0]!Table,MATCH(G$4,[0]!Curves,0))</f>
        <v>0</v>
      </c>
      <c r="H318" s="69">
        <f t="shared" si="80"/>
        <v>0</v>
      </c>
      <c r="I318" s="68">
        <f>'Inputs-Summary'!$B$16</f>
        <v>1.85</v>
      </c>
      <c r="J318" s="68">
        <f>VLOOKUP($A318,[0]!Table,MATCH(J$4,[0]!Curves,0))</f>
        <v>0</v>
      </c>
      <c r="K318" s="69">
        <f t="shared" si="81"/>
        <v>0</v>
      </c>
      <c r="L318" s="87">
        <f t="shared" si="82"/>
        <v>0</v>
      </c>
      <c r="M318" s="68">
        <f>VLOOKUP($A318,[0]!Table,MATCH(M$4,[0]!Curves,0))</f>
        <v>0</v>
      </c>
      <c r="N318" s="69">
        <f t="shared" si="83"/>
        <v>0</v>
      </c>
      <c r="O318" s="87">
        <f t="shared" si="84"/>
        <v>0</v>
      </c>
      <c r="P318" s="60"/>
      <c r="Q318" s="87">
        <f t="shared" si="85"/>
        <v>0</v>
      </c>
      <c r="R318" s="87">
        <f t="shared" si="86"/>
        <v>0</v>
      </c>
      <c r="S318" s="87">
        <f t="shared" si="87"/>
        <v>1.85</v>
      </c>
      <c r="T318" s="70"/>
      <c r="U318" s="22">
        <f t="shared" si="88"/>
        <v>30</v>
      </c>
      <c r="V318" s="71">
        <f t="shared" si="89"/>
        <v>46631</v>
      </c>
      <c r="W318" s="22">
        <f t="shared" ca="1" si="90"/>
        <v>9567</v>
      </c>
      <c r="X318" s="68">
        <f>VLOOKUP($A318,[0]!Table,MATCH(X$4,[0]!Curves,0))</f>
        <v>6.69359931906892E-2</v>
      </c>
      <c r="Y318" s="72">
        <f t="shared" ca="1" si="91"/>
        <v>0.17825229644790905</v>
      </c>
      <c r="Z318" s="22">
        <f t="shared" si="92"/>
        <v>0</v>
      </c>
      <c r="AA318" s="22">
        <f t="shared" si="93"/>
        <v>0</v>
      </c>
      <c r="AC318" s="62">
        <f t="shared" ca="1" si="94"/>
        <v>0</v>
      </c>
      <c r="AD318" s="73"/>
      <c r="AE318" s="74"/>
    </row>
    <row r="319" spans="1:31" ht="12" customHeight="1">
      <c r="A319" s="65">
        <f t="shared" si="95"/>
        <v>46661</v>
      </c>
      <c r="B319" s="66">
        <f>'Inputs-Summary'!$B$7</f>
        <v>3017157.2166295233</v>
      </c>
      <c r="C319" s="75"/>
      <c r="D319" s="67">
        <f t="shared" si="77"/>
        <v>3017157.2166295233</v>
      </c>
      <c r="E319" s="56">
        <f t="shared" si="78"/>
        <v>0</v>
      </c>
      <c r="F319" s="56">
        <f t="shared" ca="1" si="79"/>
        <v>0</v>
      </c>
      <c r="G319" s="68">
        <f>VLOOKUP($A319,[0]!Table,MATCH(G$4,[0]!Curves,0))</f>
        <v>0</v>
      </c>
      <c r="H319" s="69">
        <f t="shared" si="80"/>
        <v>0</v>
      </c>
      <c r="I319" s="68">
        <f>'Inputs-Summary'!$B$16</f>
        <v>1.85</v>
      </c>
      <c r="J319" s="68">
        <f>VLOOKUP($A319,[0]!Table,MATCH(J$4,[0]!Curves,0))</f>
        <v>0</v>
      </c>
      <c r="K319" s="69">
        <f t="shared" si="81"/>
        <v>0</v>
      </c>
      <c r="L319" s="87">
        <f t="shared" si="82"/>
        <v>0</v>
      </c>
      <c r="M319" s="68">
        <f>VLOOKUP($A319,[0]!Table,MATCH(M$4,[0]!Curves,0))</f>
        <v>0</v>
      </c>
      <c r="N319" s="69">
        <f t="shared" si="83"/>
        <v>0</v>
      </c>
      <c r="O319" s="87">
        <f t="shared" si="84"/>
        <v>0</v>
      </c>
      <c r="P319" s="60"/>
      <c r="Q319" s="87">
        <f t="shared" si="85"/>
        <v>0</v>
      </c>
      <c r="R319" s="87">
        <f t="shared" si="86"/>
        <v>0</v>
      </c>
      <c r="S319" s="87">
        <f t="shared" si="87"/>
        <v>1.85</v>
      </c>
      <c r="T319" s="70"/>
      <c r="U319" s="22">
        <f t="shared" si="88"/>
        <v>31</v>
      </c>
      <c r="V319" s="71">
        <f t="shared" si="89"/>
        <v>46661</v>
      </c>
      <c r="W319" s="22">
        <f t="shared" ca="1" si="90"/>
        <v>9597</v>
      </c>
      <c r="X319" s="68">
        <f>VLOOKUP($A319,[0]!Table,MATCH(X$4,[0]!Curves,0))</f>
        <v>6.6932913028677099E-2</v>
      </c>
      <c r="Y319" s="72">
        <f t="shared" ca="1" si="91"/>
        <v>0.17730482537174289</v>
      </c>
      <c r="Z319" s="22">
        <f t="shared" si="92"/>
        <v>0</v>
      </c>
      <c r="AA319" s="22">
        <f t="shared" si="93"/>
        <v>0</v>
      </c>
      <c r="AC319" s="62">
        <f t="shared" ca="1" si="94"/>
        <v>0</v>
      </c>
      <c r="AD319" s="73"/>
      <c r="AE319" s="74"/>
    </row>
    <row r="320" spans="1:31" ht="12" customHeight="1">
      <c r="A320" s="65">
        <f t="shared" si="95"/>
        <v>46692</v>
      </c>
      <c r="B320" s="66">
        <f>'Inputs-Summary'!$B$7</f>
        <v>3017157.2166295233</v>
      </c>
      <c r="C320" s="75"/>
      <c r="D320" s="67">
        <f t="shared" si="77"/>
        <v>3017157.2166295233</v>
      </c>
      <c r="E320" s="56">
        <f t="shared" si="78"/>
        <v>0</v>
      </c>
      <c r="F320" s="56">
        <f t="shared" ca="1" si="79"/>
        <v>0</v>
      </c>
      <c r="G320" s="68">
        <f>VLOOKUP($A320,[0]!Table,MATCH(G$4,[0]!Curves,0))</f>
        <v>0</v>
      </c>
      <c r="H320" s="69">
        <f t="shared" si="80"/>
        <v>0</v>
      </c>
      <c r="I320" s="68">
        <f>'Inputs-Summary'!$B$16</f>
        <v>1.85</v>
      </c>
      <c r="J320" s="68">
        <f>VLOOKUP($A320,[0]!Table,MATCH(J$4,[0]!Curves,0))</f>
        <v>0</v>
      </c>
      <c r="K320" s="69">
        <f t="shared" si="81"/>
        <v>0</v>
      </c>
      <c r="L320" s="87">
        <f t="shared" si="82"/>
        <v>0</v>
      </c>
      <c r="M320" s="68">
        <f>VLOOKUP($A320,[0]!Table,MATCH(M$4,[0]!Curves,0))</f>
        <v>0</v>
      </c>
      <c r="N320" s="69">
        <f t="shared" si="83"/>
        <v>0</v>
      </c>
      <c r="O320" s="87">
        <f t="shared" si="84"/>
        <v>0</v>
      </c>
      <c r="P320" s="60"/>
      <c r="Q320" s="87">
        <f t="shared" si="85"/>
        <v>0</v>
      </c>
      <c r="R320" s="87">
        <f t="shared" si="86"/>
        <v>0</v>
      </c>
      <c r="S320" s="87">
        <f t="shared" si="87"/>
        <v>1.85</v>
      </c>
      <c r="T320" s="70"/>
      <c r="U320" s="22">
        <f t="shared" si="88"/>
        <v>30</v>
      </c>
      <c r="V320" s="71">
        <f t="shared" si="89"/>
        <v>46692</v>
      </c>
      <c r="W320" s="22">
        <f t="shared" ca="1" si="90"/>
        <v>9628</v>
      </c>
      <c r="X320" s="68">
        <f>VLOOKUP($A320,[0]!Table,MATCH(X$4,[0]!Curves,0))</f>
        <v>6.6929730194601703E-2</v>
      </c>
      <c r="Y320" s="72">
        <f t="shared" ca="1" si="91"/>
        <v>0.17633115306328973</v>
      </c>
      <c r="Z320" s="22">
        <f t="shared" si="92"/>
        <v>0</v>
      </c>
      <c r="AA320" s="22">
        <f t="shared" si="93"/>
        <v>0</v>
      </c>
      <c r="AC320" s="62">
        <f t="shared" ca="1" si="94"/>
        <v>0</v>
      </c>
      <c r="AD320" s="73"/>
      <c r="AE320" s="74"/>
    </row>
    <row r="321" spans="1:31" ht="12" customHeight="1">
      <c r="A321" s="65">
        <f t="shared" si="95"/>
        <v>46722</v>
      </c>
      <c r="B321" s="66">
        <f>'Inputs-Summary'!$B$7</f>
        <v>3017157.2166295233</v>
      </c>
      <c r="C321" s="75"/>
      <c r="D321" s="67">
        <f t="shared" si="77"/>
        <v>3017157.2166295233</v>
      </c>
      <c r="E321" s="56">
        <f t="shared" si="78"/>
        <v>0</v>
      </c>
      <c r="F321" s="56">
        <f t="shared" ca="1" si="79"/>
        <v>0</v>
      </c>
      <c r="G321" s="68">
        <f>VLOOKUP($A321,[0]!Table,MATCH(G$4,[0]!Curves,0))</f>
        <v>0</v>
      </c>
      <c r="H321" s="69">
        <f t="shared" si="80"/>
        <v>0</v>
      </c>
      <c r="I321" s="68">
        <f>'Inputs-Summary'!$B$16</f>
        <v>1.85</v>
      </c>
      <c r="J321" s="68">
        <f>VLOOKUP($A321,[0]!Table,MATCH(J$4,[0]!Curves,0))</f>
        <v>0</v>
      </c>
      <c r="K321" s="69">
        <f t="shared" si="81"/>
        <v>0</v>
      </c>
      <c r="L321" s="87">
        <f t="shared" si="82"/>
        <v>0</v>
      </c>
      <c r="M321" s="68">
        <f>VLOOKUP($A321,[0]!Table,MATCH(M$4,[0]!Curves,0))</f>
        <v>0</v>
      </c>
      <c r="N321" s="69">
        <f t="shared" si="83"/>
        <v>0</v>
      </c>
      <c r="O321" s="87">
        <f t="shared" si="84"/>
        <v>0</v>
      </c>
      <c r="P321" s="60"/>
      <c r="Q321" s="87">
        <f t="shared" si="85"/>
        <v>0</v>
      </c>
      <c r="R321" s="87">
        <f t="shared" si="86"/>
        <v>0</v>
      </c>
      <c r="S321" s="87">
        <f t="shared" si="87"/>
        <v>1.85</v>
      </c>
      <c r="T321" s="70"/>
      <c r="U321" s="22">
        <f t="shared" si="88"/>
        <v>31</v>
      </c>
      <c r="V321" s="71">
        <f t="shared" si="89"/>
        <v>46722</v>
      </c>
      <c r="W321" s="22">
        <f t="shared" ca="1" si="90"/>
        <v>9658</v>
      </c>
      <c r="X321" s="68">
        <f>VLOOKUP($A321,[0]!Table,MATCH(X$4,[0]!Curves,0))</f>
        <v>6.6926650032595805E-2</v>
      </c>
      <c r="Y321" s="72">
        <f t="shared" ca="1" si="91"/>
        <v>0.1753940681608907</v>
      </c>
      <c r="Z321" s="22">
        <f t="shared" si="92"/>
        <v>0</v>
      </c>
      <c r="AA321" s="22">
        <f t="shared" si="93"/>
        <v>0</v>
      </c>
      <c r="AC321" s="62">
        <f t="shared" ca="1" si="94"/>
        <v>0</v>
      </c>
      <c r="AD321" s="73"/>
      <c r="AE321" s="74"/>
    </row>
    <row r="322" spans="1:31" ht="12" customHeight="1">
      <c r="A322" s="65">
        <f t="shared" si="95"/>
        <v>46753</v>
      </c>
      <c r="B322" s="66">
        <f>'Inputs-Summary'!$B$7</f>
        <v>3017157.2166295233</v>
      </c>
      <c r="C322" s="75"/>
      <c r="D322" s="67">
        <f t="shared" si="77"/>
        <v>3017157.2166295233</v>
      </c>
      <c r="E322" s="56">
        <f t="shared" si="78"/>
        <v>0</v>
      </c>
      <c r="F322" s="56">
        <f t="shared" ca="1" si="79"/>
        <v>0</v>
      </c>
      <c r="G322" s="68">
        <f>VLOOKUP($A322,[0]!Table,MATCH(G$4,[0]!Curves,0))</f>
        <v>0</v>
      </c>
      <c r="H322" s="69">
        <f t="shared" si="80"/>
        <v>0</v>
      </c>
      <c r="I322" s="68">
        <f>'Inputs-Summary'!$B$16</f>
        <v>1.85</v>
      </c>
      <c r="J322" s="68">
        <f>VLOOKUP($A322,[0]!Table,MATCH(J$4,[0]!Curves,0))</f>
        <v>0</v>
      </c>
      <c r="K322" s="69">
        <f t="shared" si="81"/>
        <v>0</v>
      </c>
      <c r="L322" s="87">
        <f t="shared" si="82"/>
        <v>0</v>
      </c>
      <c r="M322" s="68">
        <f>VLOOKUP($A322,[0]!Table,MATCH(M$4,[0]!Curves,0))</f>
        <v>0</v>
      </c>
      <c r="N322" s="69">
        <f t="shared" si="83"/>
        <v>0</v>
      </c>
      <c r="O322" s="87">
        <f t="shared" si="84"/>
        <v>0</v>
      </c>
      <c r="P322" s="60"/>
      <c r="Q322" s="87">
        <f t="shared" si="85"/>
        <v>0</v>
      </c>
      <c r="R322" s="87">
        <f t="shared" si="86"/>
        <v>0</v>
      </c>
      <c r="S322" s="87">
        <f t="shared" si="87"/>
        <v>1.85</v>
      </c>
      <c r="T322" s="70"/>
      <c r="U322" s="22">
        <f t="shared" si="88"/>
        <v>31</v>
      </c>
      <c r="V322" s="71">
        <f t="shared" si="89"/>
        <v>46753</v>
      </c>
      <c r="W322" s="22">
        <f t="shared" ca="1" si="90"/>
        <v>9689</v>
      </c>
      <c r="X322" s="68">
        <f>VLOOKUP($A322,[0]!Table,MATCH(X$4,[0]!Curves,0))</f>
        <v>6.6923467198526196E-2</v>
      </c>
      <c r="Y322" s="72">
        <f t="shared" ca="1" si="91"/>
        <v>0.17443106828636062</v>
      </c>
      <c r="Z322" s="22">
        <f t="shared" si="92"/>
        <v>0</v>
      </c>
      <c r="AA322" s="22">
        <f t="shared" si="93"/>
        <v>0</v>
      </c>
      <c r="AC322" s="62">
        <f t="shared" ca="1" si="94"/>
        <v>0</v>
      </c>
      <c r="AD322" s="73"/>
      <c r="AE322" s="74"/>
    </row>
    <row r="323" spans="1:31" ht="12" customHeight="1">
      <c r="A323" s="65">
        <f t="shared" si="95"/>
        <v>46784</v>
      </c>
      <c r="B323" s="66">
        <f>'Inputs-Summary'!$B$7</f>
        <v>3017157.2166295233</v>
      </c>
      <c r="C323" s="75"/>
      <c r="D323" s="67">
        <f t="shared" si="77"/>
        <v>3017157.2166295233</v>
      </c>
      <c r="E323" s="56">
        <f t="shared" si="78"/>
        <v>0</v>
      </c>
      <c r="F323" s="56">
        <f t="shared" ca="1" si="79"/>
        <v>0</v>
      </c>
      <c r="G323" s="68">
        <f>VLOOKUP($A323,[0]!Table,MATCH(G$4,[0]!Curves,0))</f>
        <v>0</v>
      </c>
      <c r="H323" s="69">
        <f t="shared" si="80"/>
        <v>0</v>
      </c>
      <c r="I323" s="68">
        <f>'Inputs-Summary'!$B$16</f>
        <v>1.85</v>
      </c>
      <c r="J323" s="68">
        <f>VLOOKUP($A323,[0]!Table,MATCH(J$4,[0]!Curves,0))</f>
        <v>0</v>
      </c>
      <c r="K323" s="69">
        <f t="shared" si="81"/>
        <v>0</v>
      </c>
      <c r="L323" s="87">
        <f t="shared" si="82"/>
        <v>0</v>
      </c>
      <c r="M323" s="68">
        <f>VLOOKUP($A323,[0]!Table,MATCH(M$4,[0]!Curves,0))</f>
        <v>0</v>
      </c>
      <c r="N323" s="69">
        <f t="shared" si="83"/>
        <v>0</v>
      </c>
      <c r="O323" s="87">
        <f t="shared" si="84"/>
        <v>0</v>
      </c>
      <c r="P323" s="60"/>
      <c r="Q323" s="87">
        <f t="shared" si="85"/>
        <v>0</v>
      </c>
      <c r="R323" s="87">
        <f t="shared" si="86"/>
        <v>0</v>
      </c>
      <c r="S323" s="87">
        <f t="shared" si="87"/>
        <v>1.85</v>
      </c>
      <c r="T323" s="70"/>
      <c r="U323" s="22">
        <f t="shared" si="88"/>
        <v>29</v>
      </c>
      <c r="V323" s="71">
        <f t="shared" si="89"/>
        <v>46784</v>
      </c>
      <c r="W323" s="22">
        <f t="shared" ca="1" si="90"/>
        <v>9720</v>
      </c>
      <c r="X323" s="68">
        <f>VLOOKUP($A323,[0]!Table,MATCH(X$4,[0]!Curves,0))</f>
        <v>6.69202843644605E-2</v>
      </c>
      <c r="Y323" s="72">
        <f t="shared" ca="1" si="91"/>
        <v>0.17347344646641052</v>
      </c>
      <c r="Z323" s="22">
        <f t="shared" si="92"/>
        <v>0</v>
      </c>
      <c r="AA323" s="22">
        <f t="shared" si="93"/>
        <v>0</v>
      </c>
      <c r="AC323" s="62">
        <f t="shared" ca="1" si="94"/>
        <v>0</v>
      </c>
      <c r="AD323" s="73"/>
      <c r="AE323" s="74"/>
    </row>
    <row r="324" spans="1:31" ht="12" customHeight="1">
      <c r="A324" s="65">
        <f t="shared" si="95"/>
        <v>46813</v>
      </c>
      <c r="B324" s="66">
        <f>'Inputs-Summary'!$B$7</f>
        <v>3017157.2166295233</v>
      </c>
      <c r="C324" s="75"/>
      <c r="D324" s="67">
        <f t="shared" si="77"/>
        <v>3017157.2166295233</v>
      </c>
      <c r="E324" s="56">
        <f t="shared" si="78"/>
        <v>0</v>
      </c>
      <c r="F324" s="56">
        <f t="shared" ca="1" si="79"/>
        <v>0</v>
      </c>
      <c r="G324" s="68">
        <f>VLOOKUP($A324,[0]!Table,MATCH(G$4,[0]!Curves,0))</f>
        <v>0</v>
      </c>
      <c r="H324" s="69">
        <f t="shared" si="80"/>
        <v>0</v>
      </c>
      <c r="I324" s="68">
        <f>'Inputs-Summary'!$B$16</f>
        <v>1.85</v>
      </c>
      <c r="J324" s="68">
        <f>VLOOKUP($A324,[0]!Table,MATCH(J$4,[0]!Curves,0))</f>
        <v>0</v>
      </c>
      <c r="K324" s="69">
        <f t="shared" si="81"/>
        <v>0</v>
      </c>
      <c r="L324" s="87">
        <f t="shared" si="82"/>
        <v>0</v>
      </c>
      <c r="M324" s="68">
        <f>VLOOKUP($A324,[0]!Table,MATCH(M$4,[0]!Curves,0))</f>
        <v>0</v>
      </c>
      <c r="N324" s="69">
        <f t="shared" si="83"/>
        <v>0</v>
      </c>
      <c r="O324" s="87">
        <f t="shared" si="84"/>
        <v>0</v>
      </c>
      <c r="P324" s="60"/>
      <c r="Q324" s="87">
        <f t="shared" si="85"/>
        <v>0</v>
      </c>
      <c r="R324" s="87">
        <f t="shared" si="86"/>
        <v>0</v>
      </c>
      <c r="S324" s="87">
        <f t="shared" si="87"/>
        <v>1.85</v>
      </c>
      <c r="T324" s="70"/>
      <c r="U324" s="22">
        <f t="shared" si="88"/>
        <v>31</v>
      </c>
      <c r="V324" s="71">
        <f t="shared" si="89"/>
        <v>46813</v>
      </c>
      <c r="W324" s="22">
        <f t="shared" ca="1" si="90"/>
        <v>9749</v>
      </c>
      <c r="X324" s="68">
        <f>VLOOKUP($A324,[0]!Table,MATCH(X$4,[0]!Curves,0))</f>
        <v>6.6917306874530805E-2</v>
      </c>
      <c r="Y324" s="72">
        <f t="shared" ca="1" si="91"/>
        <v>0.17258244844791221</v>
      </c>
      <c r="Z324" s="22">
        <f t="shared" si="92"/>
        <v>0</v>
      </c>
      <c r="AA324" s="22">
        <f t="shared" si="93"/>
        <v>0</v>
      </c>
      <c r="AC324" s="62">
        <f t="shared" ca="1" si="94"/>
        <v>0</v>
      </c>
      <c r="AD324" s="73"/>
      <c r="AE324" s="74"/>
    </row>
    <row r="325" spans="1:31" ht="12" customHeight="1">
      <c r="A325" s="65">
        <f t="shared" si="95"/>
        <v>46844</v>
      </c>
      <c r="B325" s="66">
        <f>'Inputs-Summary'!$B$7</f>
        <v>3017157.2166295233</v>
      </c>
      <c r="C325" s="75"/>
      <c r="D325" s="67">
        <f t="shared" si="77"/>
        <v>3017157.2166295233</v>
      </c>
      <c r="E325" s="56">
        <f t="shared" si="78"/>
        <v>0</v>
      </c>
      <c r="F325" s="56">
        <f t="shared" ca="1" si="79"/>
        <v>0</v>
      </c>
      <c r="G325" s="68">
        <f>VLOOKUP($A325,[0]!Table,MATCH(G$4,[0]!Curves,0))</f>
        <v>0</v>
      </c>
      <c r="H325" s="69">
        <f t="shared" si="80"/>
        <v>0</v>
      </c>
      <c r="I325" s="68">
        <f>'Inputs-Summary'!$B$16</f>
        <v>1.85</v>
      </c>
      <c r="J325" s="68">
        <f>VLOOKUP($A325,[0]!Table,MATCH(J$4,[0]!Curves,0))</f>
        <v>0</v>
      </c>
      <c r="K325" s="69">
        <f t="shared" si="81"/>
        <v>0</v>
      </c>
      <c r="L325" s="87">
        <f t="shared" si="82"/>
        <v>0</v>
      </c>
      <c r="M325" s="68">
        <f>VLOOKUP($A325,[0]!Table,MATCH(M$4,[0]!Curves,0))</f>
        <v>0</v>
      </c>
      <c r="N325" s="69">
        <f t="shared" si="83"/>
        <v>0</v>
      </c>
      <c r="O325" s="87">
        <f t="shared" si="84"/>
        <v>0</v>
      </c>
      <c r="P325" s="60"/>
      <c r="Q325" s="87">
        <f t="shared" si="85"/>
        <v>0</v>
      </c>
      <c r="R325" s="87">
        <f t="shared" si="86"/>
        <v>0</v>
      </c>
      <c r="S325" s="87">
        <f t="shared" si="87"/>
        <v>1.85</v>
      </c>
      <c r="T325" s="70"/>
      <c r="U325" s="22">
        <f t="shared" si="88"/>
        <v>30</v>
      </c>
      <c r="V325" s="71">
        <f t="shared" si="89"/>
        <v>46844</v>
      </c>
      <c r="W325" s="22">
        <f t="shared" ca="1" si="90"/>
        <v>9780</v>
      </c>
      <c r="X325" s="68">
        <f>VLOOKUP($A325,[0]!Table,MATCH(X$4,[0]!Curves,0))</f>
        <v>6.6914124040470896E-2</v>
      </c>
      <c r="Y325" s="72">
        <f t="shared" ca="1" si="91"/>
        <v>0.17163514920967507</v>
      </c>
      <c r="Z325" s="22">
        <f t="shared" si="92"/>
        <v>0</v>
      </c>
      <c r="AA325" s="22">
        <f t="shared" si="93"/>
        <v>0</v>
      </c>
      <c r="AC325" s="62">
        <f t="shared" ca="1" si="94"/>
        <v>0</v>
      </c>
      <c r="AD325" s="73"/>
      <c r="AE325" s="74"/>
    </row>
    <row r="326" spans="1:31" ht="12" customHeight="1">
      <c r="A326" s="65">
        <f t="shared" si="95"/>
        <v>46874</v>
      </c>
      <c r="B326" s="66">
        <f>'Inputs-Summary'!$B$7</f>
        <v>3017157.2166295233</v>
      </c>
      <c r="C326" s="75"/>
      <c r="D326" s="67">
        <f t="shared" si="77"/>
        <v>3017157.2166295233</v>
      </c>
      <c r="E326" s="56">
        <f t="shared" si="78"/>
        <v>0</v>
      </c>
      <c r="F326" s="56">
        <f t="shared" ca="1" si="79"/>
        <v>0</v>
      </c>
      <c r="G326" s="68">
        <f>VLOOKUP($A326,[0]!Table,MATCH(G$4,[0]!Curves,0))</f>
        <v>0</v>
      </c>
      <c r="H326" s="69">
        <f t="shared" si="80"/>
        <v>0</v>
      </c>
      <c r="I326" s="68">
        <f>'Inputs-Summary'!$B$16</f>
        <v>1.85</v>
      </c>
      <c r="J326" s="68">
        <f>VLOOKUP($A326,[0]!Table,MATCH(J$4,[0]!Curves,0))</f>
        <v>0</v>
      </c>
      <c r="K326" s="69">
        <f t="shared" si="81"/>
        <v>0</v>
      </c>
      <c r="L326" s="87">
        <f t="shared" si="82"/>
        <v>0</v>
      </c>
      <c r="M326" s="68">
        <f>VLOOKUP($A326,[0]!Table,MATCH(M$4,[0]!Curves,0))</f>
        <v>0</v>
      </c>
      <c r="N326" s="69">
        <f t="shared" si="83"/>
        <v>0</v>
      </c>
      <c r="O326" s="87">
        <f t="shared" si="84"/>
        <v>0</v>
      </c>
      <c r="P326" s="60"/>
      <c r="Q326" s="87">
        <f t="shared" si="85"/>
        <v>0</v>
      </c>
      <c r="R326" s="87">
        <f t="shared" si="86"/>
        <v>0</v>
      </c>
      <c r="S326" s="87">
        <f t="shared" si="87"/>
        <v>1.85</v>
      </c>
      <c r="T326" s="70"/>
      <c r="U326" s="22">
        <f t="shared" si="88"/>
        <v>31</v>
      </c>
      <c r="V326" s="71">
        <f t="shared" si="89"/>
        <v>46874</v>
      </c>
      <c r="W326" s="22">
        <f t="shared" ca="1" si="90"/>
        <v>9810</v>
      </c>
      <c r="X326" s="68">
        <f>VLOOKUP($A326,[0]!Table,MATCH(X$4,[0]!Curves,0))</f>
        <v>6.6911043878481E-2</v>
      </c>
      <c r="Y326" s="72">
        <f t="shared" ca="1" si="91"/>
        <v>0.17072344410489249</v>
      </c>
      <c r="Z326" s="22">
        <f t="shared" si="92"/>
        <v>0</v>
      </c>
      <c r="AA326" s="22">
        <f t="shared" si="93"/>
        <v>0</v>
      </c>
      <c r="AC326" s="62">
        <f t="shared" ca="1" si="94"/>
        <v>0</v>
      </c>
      <c r="AD326" s="73"/>
      <c r="AE326" s="74"/>
    </row>
    <row r="327" spans="1:31" ht="12" customHeight="1">
      <c r="A327" s="65">
        <f t="shared" si="95"/>
        <v>46905</v>
      </c>
      <c r="B327" s="66">
        <f>'Inputs-Summary'!$B$7</f>
        <v>3017157.2166295233</v>
      </c>
      <c r="C327" s="75"/>
      <c r="D327" s="67">
        <f t="shared" si="77"/>
        <v>3017157.2166295233</v>
      </c>
      <c r="E327" s="56">
        <f t="shared" si="78"/>
        <v>0</v>
      </c>
      <c r="F327" s="56">
        <f t="shared" ca="1" si="79"/>
        <v>0</v>
      </c>
      <c r="G327" s="68">
        <f>VLOOKUP($A327,[0]!Table,MATCH(G$4,[0]!Curves,0))</f>
        <v>0</v>
      </c>
      <c r="H327" s="69">
        <f t="shared" si="80"/>
        <v>0</v>
      </c>
      <c r="I327" s="68">
        <f>'Inputs-Summary'!$B$16</f>
        <v>1.85</v>
      </c>
      <c r="J327" s="68">
        <f>VLOOKUP($A327,[0]!Table,MATCH(J$4,[0]!Curves,0))</f>
        <v>0</v>
      </c>
      <c r="K327" s="69">
        <f t="shared" si="81"/>
        <v>0</v>
      </c>
      <c r="L327" s="87">
        <f t="shared" si="82"/>
        <v>0</v>
      </c>
      <c r="M327" s="68">
        <f>VLOOKUP($A327,[0]!Table,MATCH(M$4,[0]!Curves,0))</f>
        <v>0</v>
      </c>
      <c r="N327" s="69">
        <f t="shared" si="83"/>
        <v>0</v>
      </c>
      <c r="O327" s="87">
        <f t="shared" si="84"/>
        <v>0</v>
      </c>
      <c r="P327" s="60"/>
      <c r="Q327" s="87">
        <f t="shared" si="85"/>
        <v>0</v>
      </c>
      <c r="R327" s="87">
        <f t="shared" si="86"/>
        <v>0</v>
      </c>
      <c r="S327" s="87">
        <f t="shared" si="87"/>
        <v>1.85</v>
      </c>
      <c r="T327" s="70"/>
      <c r="U327" s="22">
        <f t="shared" si="88"/>
        <v>30</v>
      </c>
      <c r="V327" s="71">
        <f t="shared" si="89"/>
        <v>46905</v>
      </c>
      <c r="W327" s="22">
        <f t="shared" ca="1" si="90"/>
        <v>9841</v>
      </c>
      <c r="X327" s="68">
        <f>VLOOKUP($A327,[0]!Table,MATCH(X$4,[0]!Curves,0))</f>
        <v>6.6907861044428196E-2</v>
      </c>
      <c r="Y327" s="72">
        <f t="shared" ca="1" si="91"/>
        <v>0.16978652358166132</v>
      </c>
      <c r="Z327" s="22">
        <f t="shared" si="92"/>
        <v>0</v>
      </c>
      <c r="AA327" s="22">
        <f t="shared" si="93"/>
        <v>0</v>
      </c>
      <c r="AC327" s="62">
        <f t="shared" ca="1" si="94"/>
        <v>0</v>
      </c>
      <c r="AD327" s="73"/>
      <c r="AE327" s="74"/>
    </row>
    <row r="328" spans="1:31" ht="12" customHeight="1">
      <c r="A328" s="65">
        <f t="shared" si="95"/>
        <v>46935</v>
      </c>
      <c r="B328" s="66">
        <f>'Inputs-Summary'!$B$7</f>
        <v>3017157.2166295233</v>
      </c>
      <c r="C328" s="75"/>
      <c r="D328" s="67">
        <f t="shared" si="77"/>
        <v>3017157.2166295233</v>
      </c>
      <c r="E328" s="56">
        <f t="shared" si="78"/>
        <v>0</v>
      </c>
      <c r="F328" s="56">
        <f t="shared" ca="1" si="79"/>
        <v>0</v>
      </c>
      <c r="G328" s="68">
        <f>VLOOKUP($A328,[0]!Table,MATCH(G$4,[0]!Curves,0))</f>
        <v>0</v>
      </c>
      <c r="H328" s="69">
        <f t="shared" si="80"/>
        <v>0</v>
      </c>
      <c r="I328" s="68">
        <f>'Inputs-Summary'!$B$16</f>
        <v>1.85</v>
      </c>
      <c r="J328" s="68">
        <f>VLOOKUP($A328,[0]!Table,MATCH(J$4,[0]!Curves,0))</f>
        <v>0</v>
      </c>
      <c r="K328" s="69">
        <f t="shared" si="81"/>
        <v>0</v>
      </c>
      <c r="L328" s="87">
        <f t="shared" si="82"/>
        <v>0</v>
      </c>
      <c r="M328" s="68">
        <f>VLOOKUP($A328,[0]!Table,MATCH(M$4,[0]!Curves,0))</f>
        <v>0</v>
      </c>
      <c r="N328" s="69">
        <f t="shared" si="83"/>
        <v>0</v>
      </c>
      <c r="O328" s="87">
        <f t="shared" si="84"/>
        <v>0</v>
      </c>
      <c r="P328" s="60"/>
      <c r="Q328" s="87">
        <f t="shared" si="85"/>
        <v>0</v>
      </c>
      <c r="R328" s="87">
        <f t="shared" si="86"/>
        <v>0</v>
      </c>
      <c r="S328" s="87">
        <f t="shared" si="87"/>
        <v>1.85</v>
      </c>
      <c r="T328" s="70"/>
      <c r="U328" s="22">
        <f t="shared" si="88"/>
        <v>31</v>
      </c>
      <c r="V328" s="71">
        <f t="shared" si="89"/>
        <v>46935</v>
      </c>
      <c r="W328" s="22">
        <f t="shared" ca="1" si="90"/>
        <v>9871</v>
      </c>
      <c r="X328" s="68">
        <f>VLOOKUP($A328,[0]!Table,MATCH(X$4,[0]!Curves,0))</f>
        <v>6.6904780882444601E-2</v>
      </c>
      <c r="Y328" s="72">
        <f t="shared" ca="1" si="91"/>
        <v>0.16888480632188654</v>
      </c>
      <c r="Z328" s="22">
        <f t="shared" si="92"/>
        <v>0</v>
      </c>
      <c r="AA328" s="22">
        <f t="shared" si="93"/>
        <v>0</v>
      </c>
      <c r="AC328" s="62">
        <f t="shared" ca="1" si="94"/>
        <v>0</v>
      </c>
      <c r="AD328" s="73"/>
      <c r="AE328" s="74"/>
    </row>
    <row r="329" spans="1:31" ht="12" customHeight="1">
      <c r="A329" s="65">
        <f t="shared" si="95"/>
        <v>46966</v>
      </c>
      <c r="B329" s="66">
        <f>'Inputs-Summary'!$B$7</f>
        <v>3017157.2166295233</v>
      </c>
      <c r="C329" s="75"/>
      <c r="D329" s="67">
        <f t="shared" si="77"/>
        <v>3017157.2166295233</v>
      </c>
      <c r="E329" s="56">
        <f t="shared" si="78"/>
        <v>0</v>
      </c>
      <c r="F329" s="56">
        <f t="shared" ca="1" si="79"/>
        <v>0</v>
      </c>
      <c r="G329" s="68">
        <f>VLOOKUP($A329,[0]!Table,MATCH(G$4,[0]!Curves,0))</f>
        <v>0</v>
      </c>
      <c r="H329" s="69">
        <f t="shared" si="80"/>
        <v>0</v>
      </c>
      <c r="I329" s="68">
        <f>'Inputs-Summary'!$B$16</f>
        <v>1.85</v>
      </c>
      <c r="J329" s="68">
        <f>VLOOKUP($A329,[0]!Table,MATCH(J$4,[0]!Curves,0))</f>
        <v>0</v>
      </c>
      <c r="K329" s="69">
        <f t="shared" si="81"/>
        <v>0</v>
      </c>
      <c r="L329" s="87">
        <f t="shared" si="82"/>
        <v>0</v>
      </c>
      <c r="M329" s="68">
        <f>VLOOKUP($A329,[0]!Table,MATCH(M$4,[0]!Curves,0))</f>
        <v>0</v>
      </c>
      <c r="N329" s="69">
        <f t="shared" si="83"/>
        <v>0</v>
      </c>
      <c r="O329" s="87">
        <f t="shared" si="84"/>
        <v>0</v>
      </c>
      <c r="P329" s="60"/>
      <c r="Q329" s="87">
        <f t="shared" si="85"/>
        <v>0</v>
      </c>
      <c r="R329" s="87">
        <f t="shared" si="86"/>
        <v>0</v>
      </c>
      <c r="S329" s="87">
        <f t="shared" si="87"/>
        <v>1.85</v>
      </c>
      <c r="T329" s="70"/>
      <c r="U329" s="22">
        <f t="shared" si="88"/>
        <v>31</v>
      </c>
      <c r="V329" s="71">
        <f t="shared" si="89"/>
        <v>46966</v>
      </c>
      <c r="W329" s="22">
        <f t="shared" ca="1" si="90"/>
        <v>9902</v>
      </c>
      <c r="X329" s="68">
        <f>VLOOKUP($A329,[0]!Table,MATCH(X$4,[0]!Curves,0))</f>
        <v>6.69015980483985E-2</v>
      </c>
      <c r="Y329" s="72">
        <f t="shared" ca="1" si="91"/>
        <v>0.16795814896027536</v>
      </c>
      <c r="Z329" s="22">
        <f t="shared" si="92"/>
        <v>0</v>
      </c>
      <c r="AA329" s="22">
        <f t="shared" si="93"/>
        <v>0</v>
      </c>
      <c r="AC329" s="62">
        <f t="shared" ca="1" si="94"/>
        <v>0</v>
      </c>
      <c r="AD329" s="73"/>
      <c r="AE329" s="74"/>
    </row>
    <row r="330" spans="1:31" ht="12" customHeight="1">
      <c r="A330" s="65">
        <f t="shared" si="95"/>
        <v>46997</v>
      </c>
      <c r="B330" s="66">
        <f>'Inputs-Summary'!$B$7</f>
        <v>3017157.2166295233</v>
      </c>
      <c r="C330" s="75"/>
      <c r="D330" s="67">
        <f t="shared" ref="D330:D369" si="96">B330+C330</f>
        <v>3017157.2166295233</v>
      </c>
      <c r="E330" s="56">
        <f t="shared" ref="E330:E369" si="97">IF(Z330=0,0,IF(AND(Z330=1,$H$3=1),D330*U330,IF($H$3=2,D330,"N/A")))</f>
        <v>0</v>
      </c>
      <c r="F330" s="56">
        <f t="shared" ref="F330:F369" ca="1" si="98">E330*Y330</f>
        <v>0</v>
      </c>
      <c r="G330" s="68">
        <f>VLOOKUP($A330,[0]!Table,MATCH(G$4,[0]!Curves,0))</f>
        <v>0</v>
      </c>
      <c r="H330" s="69">
        <f t="shared" ref="H330:H369" si="99">G330+$H$7</f>
        <v>0</v>
      </c>
      <c r="I330" s="68">
        <f>'Inputs-Summary'!$B$16</f>
        <v>1.85</v>
      </c>
      <c r="J330" s="68">
        <f>VLOOKUP($A330,[0]!Table,MATCH(J$4,[0]!Curves,0))</f>
        <v>0</v>
      </c>
      <c r="K330" s="69">
        <f t="shared" ref="K330:K369" si="100">J330+$K$7</f>
        <v>0</v>
      </c>
      <c r="L330" s="87">
        <f t="shared" ref="L330:L369" si="101">K330</f>
        <v>0</v>
      </c>
      <c r="M330" s="68">
        <f>VLOOKUP($A330,[0]!Table,MATCH(M$4,[0]!Curves,0))</f>
        <v>0</v>
      </c>
      <c r="N330" s="69">
        <f t="shared" ref="N330:N369" si="102">M330+$N$7</f>
        <v>0</v>
      </c>
      <c r="O330" s="87">
        <f t="shared" ref="O330:O369" si="103">N330</f>
        <v>0</v>
      </c>
      <c r="P330" s="60"/>
      <c r="Q330" s="87">
        <f t="shared" ref="Q330:Q369" si="104">IF($F$3=1,M330+J330+G330,J330+G330)</f>
        <v>0</v>
      </c>
      <c r="R330" s="87">
        <f t="shared" ref="R330:R369" si="105">IF($F$3=1,N330+K330+H330,K330+H330)</f>
        <v>0</v>
      </c>
      <c r="S330" s="87">
        <f t="shared" ref="S330:S369" si="106">IF($F$3=1,O330+L330+I330,L330+I330)</f>
        <v>1.85</v>
      </c>
      <c r="T330" s="70"/>
      <c r="U330" s="22">
        <f t="shared" ref="U330:U369" si="107">A331-A330</f>
        <v>30</v>
      </c>
      <c r="V330" s="71">
        <f t="shared" ref="V330:V369" si="108">CHOOSE(F$3,A331+24,A330)</f>
        <v>46997</v>
      </c>
      <c r="W330" s="22">
        <f t="shared" ref="W330:W369" ca="1" si="109">V330-C$3</f>
        <v>9933</v>
      </c>
      <c r="X330" s="68">
        <f>VLOOKUP($A330,[0]!Table,MATCH(X$4,[0]!Curves,0))</f>
        <v>6.6898415214355508E-2</v>
      </c>
      <c r="Y330" s="72">
        <f t="shared" ref="Y330:Y369" ca="1" si="110">1/(1+CHOOSE(F$3,(X331+($K$3/10000))/2,(X330+($K$3/10000))/2))^(2*W330/365.25)</f>
        <v>0.16703666343935822</v>
      </c>
      <c r="Z330" s="22">
        <f t="shared" ref="Z330:Z369" si="111">IF(AND(mthbeg&lt;=A330,mthend&gt;=A330),1,0)</f>
        <v>0</v>
      </c>
      <c r="AA330" s="22">
        <f t="shared" ref="AA330:AA369" si="112">U330*Z330</f>
        <v>0</v>
      </c>
      <c r="AC330" s="62">
        <f t="shared" ref="AC330:AC369" ca="1" si="113">F330*(H330-I330)</f>
        <v>0</v>
      </c>
      <c r="AD330" s="73"/>
      <c r="AE330" s="74"/>
    </row>
    <row r="331" spans="1:31" ht="12" customHeight="1">
      <c r="A331" s="65">
        <f t="shared" ref="A331:A370" si="114">EDATE(A330,1)</f>
        <v>47027</v>
      </c>
      <c r="B331" s="66">
        <f>'Inputs-Summary'!$B$7</f>
        <v>3017157.2166295233</v>
      </c>
      <c r="C331" s="75"/>
      <c r="D331" s="67">
        <f t="shared" si="96"/>
        <v>3017157.2166295233</v>
      </c>
      <c r="E331" s="56">
        <f t="shared" si="97"/>
        <v>0</v>
      </c>
      <c r="F331" s="56">
        <f t="shared" ca="1" si="98"/>
        <v>0</v>
      </c>
      <c r="G331" s="68">
        <f>VLOOKUP($A331,[0]!Table,MATCH(G$4,[0]!Curves,0))</f>
        <v>0</v>
      </c>
      <c r="H331" s="69">
        <f t="shared" si="99"/>
        <v>0</v>
      </c>
      <c r="I331" s="68">
        <f>'Inputs-Summary'!$B$16</f>
        <v>1.85</v>
      </c>
      <c r="J331" s="68">
        <f>VLOOKUP($A331,[0]!Table,MATCH(J$4,[0]!Curves,0))</f>
        <v>0</v>
      </c>
      <c r="K331" s="69">
        <f t="shared" si="100"/>
        <v>0</v>
      </c>
      <c r="L331" s="87">
        <f t="shared" si="101"/>
        <v>0</v>
      </c>
      <c r="M331" s="68">
        <f>VLOOKUP($A331,[0]!Table,MATCH(M$4,[0]!Curves,0))</f>
        <v>0</v>
      </c>
      <c r="N331" s="69">
        <f t="shared" si="102"/>
        <v>0</v>
      </c>
      <c r="O331" s="87">
        <f t="shared" si="103"/>
        <v>0</v>
      </c>
      <c r="P331" s="60"/>
      <c r="Q331" s="87">
        <f t="shared" si="104"/>
        <v>0</v>
      </c>
      <c r="R331" s="87">
        <f t="shared" si="105"/>
        <v>0</v>
      </c>
      <c r="S331" s="87">
        <f t="shared" si="106"/>
        <v>1.85</v>
      </c>
      <c r="T331" s="70"/>
      <c r="U331" s="22">
        <f t="shared" si="107"/>
        <v>31</v>
      </c>
      <c r="V331" s="71">
        <f t="shared" si="108"/>
        <v>47027</v>
      </c>
      <c r="W331" s="22">
        <f t="shared" ca="1" si="109"/>
        <v>9963</v>
      </c>
      <c r="X331" s="68">
        <f>VLOOKUP($A331,[0]!Table,MATCH(X$4,[0]!Curves,0))</f>
        <v>6.6895335052381502E-2</v>
      </c>
      <c r="Y331" s="72">
        <f t="shared" ca="1" si="110"/>
        <v>0.16614979990662318</v>
      </c>
      <c r="Z331" s="22">
        <f t="shared" si="111"/>
        <v>0</v>
      </c>
      <c r="AA331" s="22">
        <f t="shared" si="112"/>
        <v>0</v>
      </c>
      <c r="AC331" s="62">
        <f t="shared" ca="1" si="113"/>
        <v>0</v>
      </c>
      <c r="AD331" s="73"/>
      <c r="AE331" s="74"/>
    </row>
    <row r="332" spans="1:31" ht="12" customHeight="1">
      <c r="A332" s="65">
        <f t="shared" si="114"/>
        <v>47058</v>
      </c>
      <c r="B332" s="66">
        <f>'Inputs-Summary'!$B$7</f>
        <v>3017157.2166295233</v>
      </c>
      <c r="C332" s="75"/>
      <c r="D332" s="67">
        <f t="shared" si="96"/>
        <v>3017157.2166295233</v>
      </c>
      <c r="E332" s="56">
        <f t="shared" si="97"/>
        <v>0</v>
      </c>
      <c r="F332" s="56">
        <f t="shared" ca="1" si="98"/>
        <v>0</v>
      </c>
      <c r="G332" s="68">
        <f>VLOOKUP($A332,[0]!Table,MATCH(G$4,[0]!Curves,0))</f>
        <v>0</v>
      </c>
      <c r="H332" s="69">
        <f t="shared" si="99"/>
        <v>0</v>
      </c>
      <c r="I332" s="68">
        <f>'Inputs-Summary'!$B$16</f>
        <v>1.85</v>
      </c>
      <c r="J332" s="68">
        <f>VLOOKUP($A332,[0]!Table,MATCH(J$4,[0]!Curves,0))</f>
        <v>0</v>
      </c>
      <c r="K332" s="69">
        <f t="shared" si="100"/>
        <v>0</v>
      </c>
      <c r="L332" s="87">
        <f t="shared" si="101"/>
        <v>0</v>
      </c>
      <c r="M332" s="68">
        <f>VLOOKUP($A332,[0]!Table,MATCH(M$4,[0]!Curves,0))</f>
        <v>0</v>
      </c>
      <c r="N332" s="69">
        <f t="shared" si="102"/>
        <v>0</v>
      </c>
      <c r="O332" s="87">
        <f t="shared" si="103"/>
        <v>0</v>
      </c>
      <c r="P332" s="60"/>
      <c r="Q332" s="87">
        <f t="shared" si="104"/>
        <v>0</v>
      </c>
      <c r="R332" s="87">
        <f t="shared" si="105"/>
        <v>0</v>
      </c>
      <c r="S332" s="87">
        <f t="shared" si="106"/>
        <v>1.85</v>
      </c>
      <c r="T332" s="70"/>
      <c r="U332" s="22">
        <f t="shared" si="107"/>
        <v>30</v>
      </c>
      <c r="V332" s="71">
        <f t="shared" si="108"/>
        <v>47058</v>
      </c>
      <c r="W332" s="22">
        <f t="shared" ca="1" si="109"/>
        <v>9994</v>
      </c>
      <c r="X332" s="68">
        <f>VLOOKUP($A332,[0]!Table,MATCH(X$4,[0]!Curves,0))</f>
        <v>6.6892152218345199E-2</v>
      </c>
      <c r="Y332" s="72">
        <f t="shared" ca="1" si="110"/>
        <v>0.16523840573622481</v>
      </c>
      <c r="Z332" s="22">
        <f t="shared" si="111"/>
        <v>0</v>
      </c>
      <c r="AA332" s="22">
        <f t="shared" si="112"/>
        <v>0</v>
      </c>
      <c r="AC332" s="62">
        <f t="shared" ca="1" si="113"/>
        <v>0</v>
      </c>
      <c r="AD332" s="73"/>
      <c r="AE332" s="74"/>
    </row>
    <row r="333" spans="1:31" ht="12" customHeight="1">
      <c r="A333" s="65">
        <f t="shared" si="114"/>
        <v>47088</v>
      </c>
      <c r="B333" s="66">
        <f>'Inputs-Summary'!$B$7</f>
        <v>3017157.2166295233</v>
      </c>
      <c r="C333" s="75"/>
      <c r="D333" s="67">
        <f t="shared" si="96"/>
        <v>3017157.2166295233</v>
      </c>
      <c r="E333" s="56">
        <f t="shared" si="97"/>
        <v>0</v>
      </c>
      <c r="F333" s="56">
        <f t="shared" ca="1" si="98"/>
        <v>0</v>
      </c>
      <c r="G333" s="68">
        <f>VLOOKUP($A333,[0]!Table,MATCH(G$4,[0]!Curves,0))</f>
        <v>0</v>
      </c>
      <c r="H333" s="69">
        <f t="shared" si="99"/>
        <v>0</v>
      </c>
      <c r="I333" s="68">
        <f>'Inputs-Summary'!$B$16</f>
        <v>1.85</v>
      </c>
      <c r="J333" s="68">
        <f>VLOOKUP($A333,[0]!Table,MATCH(J$4,[0]!Curves,0))</f>
        <v>0</v>
      </c>
      <c r="K333" s="69">
        <f t="shared" si="100"/>
        <v>0</v>
      </c>
      <c r="L333" s="87">
        <f t="shared" si="101"/>
        <v>0</v>
      </c>
      <c r="M333" s="68">
        <f>VLOOKUP($A333,[0]!Table,MATCH(M$4,[0]!Curves,0))</f>
        <v>0</v>
      </c>
      <c r="N333" s="69">
        <f t="shared" si="102"/>
        <v>0</v>
      </c>
      <c r="O333" s="87">
        <f t="shared" si="103"/>
        <v>0</v>
      </c>
      <c r="P333" s="60"/>
      <c r="Q333" s="87">
        <f t="shared" si="104"/>
        <v>0</v>
      </c>
      <c r="R333" s="87">
        <f t="shared" si="105"/>
        <v>0</v>
      </c>
      <c r="S333" s="87">
        <f t="shared" si="106"/>
        <v>1.85</v>
      </c>
      <c r="T333" s="70"/>
      <c r="U333" s="22">
        <f t="shared" si="107"/>
        <v>31</v>
      </c>
      <c r="V333" s="71">
        <f t="shared" si="108"/>
        <v>47088</v>
      </c>
      <c r="W333" s="22">
        <f t="shared" ca="1" si="109"/>
        <v>10024</v>
      </c>
      <c r="X333" s="68">
        <f>VLOOKUP($A333,[0]!Table,MATCH(X$4,[0]!Curves,0))</f>
        <v>6.6889072056377508E-2</v>
      </c>
      <c r="Y333" s="72">
        <f t="shared" ca="1" si="110"/>
        <v>0.16436125353019654</v>
      </c>
      <c r="Z333" s="22">
        <f t="shared" si="111"/>
        <v>0</v>
      </c>
      <c r="AA333" s="22">
        <f t="shared" si="112"/>
        <v>0</v>
      </c>
      <c r="AC333" s="62">
        <f t="shared" ca="1" si="113"/>
        <v>0</v>
      </c>
      <c r="AD333" s="73"/>
      <c r="AE333" s="74"/>
    </row>
    <row r="334" spans="1:31" ht="12" customHeight="1">
      <c r="A334" s="65">
        <f t="shared" si="114"/>
        <v>47119</v>
      </c>
      <c r="B334" s="66">
        <f>'Inputs-Summary'!$B$7</f>
        <v>3017157.2166295233</v>
      </c>
      <c r="C334" s="75"/>
      <c r="D334" s="67">
        <f t="shared" si="96"/>
        <v>3017157.2166295233</v>
      </c>
      <c r="E334" s="56">
        <f t="shared" si="97"/>
        <v>0</v>
      </c>
      <c r="F334" s="56">
        <f t="shared" ca="1" si="98"/>
        <v>0</v>
      </c>
      <c r="G334" s="68">
        <f>VLOOKUP($A334,[0]!Table,MATCH(G$4,[0]!Curves,0))</f>
        <v>0</v>
      </c>
      <c r="H334" s="69">
        <f t="shared" si="99"/>
        <v>0</v>
      </c>
      <c r="I334" s="68">
        <f>'Inputs-Summary'!$B$16</f>
        <v>1.85</v>
      </c>
      <c r="J334" s="68">
        <f>VLOOKUP($A334,[0]!Table,MATCH(J$4,[0]!Curves,0))</f>
        <v>0</v>
      </c>
      <c r="K334" s="69">
        <f t="shared" si="100"/>
        <v>0</v>
      </c>
      <c r="L334" s="87">
        <f t="shared" si="101"/>
        <v>0</v>
      </c>
      <c r="M334" s="68">
        <f>VLOOKUP($A334,[0]!Table,MATCH(M$4,[0]!Curves,0))</f>
        <v>0</v>
      </c>
      <c r="N334" s="69">
        <f t="shared" si="102"/>
        <v>0</v>
      </c>
      <c r="O334" s="87">
        <f t="shared" si="103"/>
        <v>0</v>
      </c>
      <c r="P334" s="60"/>
      <c r="Q334" s="87">
        <f t="shared" si="104"/>
        <v>0</v>
      </c>
      <c r="R334" s="87">
        <f t="shared" si="105"/>
        <v>0</v>
      </c>
      <c r="S334" s="87">
        <f t="shared" si="106"/>
        <v>1.85</v>
      </c>
      <c r="T334" s="70"/>
      <c r="U334" s="22">
        <f t="shared" si="107"/>
        <v>31</v>
      </c>
      <c r="V334" s="71">
        <f t="shared" si="108"/>
        <v>47119</v>
      </c>
      <c r="W334" s="22">
        <f t="shared" ca="1" si="109"/>
        <v>10055</v>
      </c>
      <c r="X334" s="68">
        <f>VLOOKUP($A334,[0]!Table,MATCH(X$4,[0]!Curves,0))</f>
        <v>6.6885889222347797E-2</v>
      </c>
      <c r="Y334" s="72">
        <f t="shared" ca="1" si="110"/>
        <v>0.16345983840533054</v>
      </c>
      <c r="Z334" s="22">
        <f t="shared" si="111"/>
        <v>0</v>
      </c>
      <c r="AA334" s="22">
        <f t="shared" si="112"/>
        <v>0</v>
      </c>
      <c r="AC334" s="62">
        <f t="shared" ca="1" si="113"/>
        <v>0</v>
      </c>
      <c r="AD334" s="73"/>
      <c r="AE334" s="74"/>
    </row>
    <row r="335" spans="1:31" ht="12" customHeight="1">
      <c r="A335" s="65">
        <f t="shared" si="114"/>
        <v>47150</v>
      </c>
      <c r="B335" s="66">
        <f>'Inputs-Summary'!$B$7</f>
        <v>3017157.2166295233</v>
      </c>
      <c r="C335" s="75"/>
      <c r="D335" s="67">
        <f t="shared" si="96"/>
        <v>3017157.2166295233</v>
      </c>
      <c r="E335" s="56">
        <f t="shared" si="97"/>
        <v>0</v>
      </c>
      <c r="F335" s="56">
        <f t="shared" ca="1" si="98"/>
        <v>0</v>
      </c>
      <c r="G335" s="68">
        <f>VLOOKUP($A335,[0]!Table,MATCH(G$4,[0]!Curves,0))</f>
        <v>0</v>
      </c>
      <c r="H335" s="69">
        <f t="shared" si="99"/>
        <v>0</v>
      </c>
      <c r="I335" s="68">
        <f>'Inputs-Summary'!$B$16</f>
        <v>1.85</v>
      </c>
      <c r="J335" s="68">
        <f>VLOOKUP($A335,[0]!Table,MATCH(J$4,[0]!Curves,0))</f>
        <v>0</v>
      </c>
      <c r="K335" s="69">
        <f t="shared" si="100"/>
        <v>0</v>
      </c>
      <c r="L335" s="87">
        <f t="shared" si="101"/>
        <v>0</v>
      </c>
      <c r="M335" s="68">
        <f>VLOOKUP($A335,[0]!Table,MATCH(M$4,[0]!Curves,0))</f>
        <v>0</v>
      </c>
      <c r="N335" s="69">
        <f t="shared" si="102"/>
        <v>0</v>
      </c>
      <c r="O335" s="87">
        <f t="shared" si="103"/>
        <v>0</v>
      </c>
      <c r="P335" s="60"/>
      <c r="Q335" s="87">
        <f t="shared" si="104"/>
        <v>0</v>
      </c>
      <c r="R335" s="87">
        <f t="shared" si="105"/>
        <v>0</v>
      </c>
      <c r="S335" s="87">
        <f t="shared" si="106"/>
        <v>1.85</v>
      </c>
      <c r="T335" s="70"/>
      <c r="U335" s="22">
        <f t="shared" si="107"/>
        <v>28</v>
      </c>
      <c r="V335" s="71">
        <f t="shared" si="108"/>
        <v>47150</v>
      </c>
      <c r="W335" s="22">
        <f t="shared" ca="1" si="109"/>
        <v>10086</v>
      </c>
      <c r="X335" s="68">
        <f>VLOOKUP($A335,[0]!Table,MATCH(X$4,[0]!Curves,0))</f>
        <v>6.6882706388321708E-2</v>
      </c>
      <c r="Y335" s="72">
        <f t="shared" ca="1" si="110"/>
        <v>0.16256345196722241</v>
      </c>
      <c r="Z335" s="22">
        <f t="shared" si="111"/>
        <v>0</v>
      </c>
      <c r="AA335" s="22">
        <f t="shared" si="112"/>
        <v>0</v>
      </c>
      <c r="AC335" s="62">
        <f t="shared" ca="1" si="113"/>
        <v>0</v>
      </c>
      <c r="AD335" s="73"/>
      <c r="AE335" s="74"/>
    </row>
    <row r="336" spans="1:31" ht="12" customHeight="1">
      <c r="A336" s="65">
        <f t="shared" si="114"/>
        <v>47178</v>
      </c>
      <c r="B336" s="66">
        <f>'Inputs-Summary'!$B$7</f>
        <v>3017157.2166295233</v>
      </c>
      <c r="C336" s="75"/>
      <c r="D336" s="67">
        <f t="shared" si="96"/>
        <v>3017157.2166295233</v>
      </c>
      <c r="E336" s="56">
        <f t="shared" si="97"/>
        <v>0</v>
      </c>
      <c r="F336" s="56">
        <f t="shared" ca="1" si="98"/>
        <v>0</v>
      </c>
      <c r="G336" s="68">
        <f>VLOOKUP($A336,[0]!Table,MATCH(G$4,[0]!Curves,0))</f>
        <v>0</v>
      </c>
      <c r="H336" s="69">
        <f t="shared" si="99"/>
        <v>0</v>
      </c>
      <c r="I336" s="68">
        <f>'Inputs-Summary'!$B$16</f>
        <v>1.85</v>
      </c>
      <c r="J336" s="68">
        <f>VLOOKUP($A336,[0]!Table,MATCH(J$4,[0]!Curves,0))</f>
        <v>0</v>
      </c>
      <c r="K336" s="69">
        <f t="shared" si="100"/>
        <v>0</v>
      </c>
      <c r="L336" s="87">
        <f t="shared" si="101"/>
        <v>0</v>
      </c>
      <c r="M336" s="68">
        <f>VLOOKUP($A336,[0]!Table,MATCH(M$4,[0]!Curves,0))</f>
        <v>0</v>
      </c>
      <c r="N336" s="69">
        <f t="shared" si="102"/>
        <v>0</v>
      </c>
      <c r="O336" s="87">
        <f t="shared" si="103"/>
        <v>0</v>
      </c>
      <c r="P336" s="60"/>
      <c r="Q336" s="87">
        <f t="shared" si="104"/>
        <v>0</v>
      </c>
      <c r="R336" s="87">
        <f t="shared" si="105"/>
        <v>0</v>
      </c>
      <c r="S336" s="87">
        <f t="shared" si="106"/>
        <v>1.85</v>
      </c>
      <c r="T336" s="70"/>
      <c r="U336" s="22">
        <f t="shared" si="107"/>
        <v>31</v>
      </c>
      <c r="V336" s="71">
        <f t="shared" si="108"/>
        <v>47178</v>
      </c>
      <c r="W336" s="22">
        <f t="shared" ca="1" si="109"/>
        <v>10114</v>
      </c>
      <c r="X336" s="68">
        <f>VLOOKUP($A336,[0]!Table,MATCH(X$4,[0]!Curves,0))</f>
        <v>6.6879831570494402E-2</v>
      </c>
      <c r="Y336" s="72">
        <f t="shared" ca="1" si="110"/>
        <v>0.16175811114853988</v>
      </c>
      <c r="Z336" s="22">
        <f t="shared" si="111"/>
        <v>0</v>
      </c>
      <c r="AA336" s="22">
        <f t="shared" si="112"/>
        <v>0</v>
      </c>
      <c r="AC336" s="62">
        <f t="shared" ca="1" si="113"/>
        <v>0</v>
      </c>
      <c r="AD336" s="73"/>
      <c r="AE336" s="74"/>
    </row>
    <row r="337" spans="1:31" ht="12" customHeight="1">
      <c r="A337" s="65">
        <f t="shared" si="114"/>
        <v>47209</v>
      </c>
      <c r="B337" s="66">
        <f>'Inputs-Summary'!$B$7</f>
        <v>3017157.2166295233</v>
      </c>
      <c r="C337" s="75"/>
      <c r="D337" s="67">
        <f t="shared" si="96"/>
        <v>3017157.2166295233</v>
      </c>
      <c r="E337" s="56">
        <f t="shared" si="97"/>
        <v>0</v>
      </c>
      <c r="F337" s="56">
        <f t="shared" ca="1" si="98"/>
        <v>0</v>
      </c>
      <c r="G337" s="68">
        <f>VLOOKUP($A337,[0]!Table,MATCH(G$4,[0]!Curves,0))</f>
        <v>0</v>
      </c>
      <c r="H337" s="69">
        <f t="shared" si="99"/>
        <v>0</v>
      </c>
      <c r="I337" s="68">
        <f>'Inputs-Summary'!$B$16</f>
        <v>1.85</v>
      </c>
      <c r="J337" s="68">
        <f>VLOOKUP($A337,[0]!Table,MATCH(J$4,[0]!Curves,0))</f>
        <v>0</v>
      </c>
      <c r="K337" s="69">
        <f t="shared" si="100"/>
        <v>0</v>
      </c>
      <c r="L337" s="87">
        <f t="shared" si="101"/>
        <v>0</v>
      </c>
      <c r="M337" s="68">
        <f>VLOOKUP($A337,[0]!Table,MATCH(M$4,[0]!Curves,0))</f>
        <v>0</v>
      </c>
      <c r="N337" s="69">
        <f t="shared" si="102"/>
        <v>0</v>
      </c>
      <c r="O337" s="87">
        <f t="shared" si="103"/>
        <v>0</v>
      </c>
      <c r="P337" s="60"/>
      <c r="Q337" s="87">
        <f t="shared" si="104"/>
        <v>0</v>
      </c>
      <c r="R337" s="87">
        <f t="shared" si="105"/>
        <v>0</v>
      </c>
      <c r="S337" s="87">
        <f t="shared" si="106"/>
        <v>1.85</v>
      </c>
      <c r="T337" s="70"/>
      <c r="U337" s="22">
        <f t="shared" si="107"/>
        <v>30</v>
      </c>
      <c r="V337" s="71">
        <f t="shared" si="108"/>
        <v>47209</v>
      </c>
      <c r="W337" s="22">
        <f t="shared" ca="1" si="109"/>
        <v>10145</v>
      </c>
      <c r="X337" s="68">
        <f>VLOOKUP($A337,[0]!Table,MATCH(X$4,[0]!Curves,0))</f>
        <v>6.6876648736474503E-2</v>
      </c>
      <c r="Y337" s="72">
        <f t="shared" ca="1" si="110"/>
        <v>0.16087121680419442</v>
      </c>
      <c r="Z337" s="22">
        <f t="shared" si="111"/>
        <v>0</v>
      </c>
      <c r="AA337" s="22">
        <f t="shared" si="112"/>
        <v>0</v>
      </c>
      <c r="AC337" s="62">
        <f t="shared" ca="1" si="113"/>
        <v>0</v>
      </c>
      <c r="AD337" s="73"/>
      <c r="AE337" s="74"/>
    </row>
    <row r="338" spans="1:31" ht="12" customHeight="1">
      <c r="A338" s="65">
        <f t="shared" si="114"/>
        <v>47239</v>
      </c>
      <c r="B338" s="66">
        <f>'Inputs-Summary'!$B$7</f>
        <v>3017157.2166295233</v>
      </c>
      <c r="C338" s="75"/>
      <c r="D338" s="67">
        <f t="shared" si="96"/>
        <v>3017157.2166295233</v>
      </c>
      <c r="E338" s="56">
        <f t="shared" si="97"/>
        <v>0</v>
      </c>
      <c r="F338" s="56">
        <f t="shared" ca="1" si="98"/>
        <v>0</v>
      </c>
      <c r="G338" s="68">
        <f>VLOOKUP($A338,[0]!Table,MATCH(G$4,[0]!Curves,0))</f>
        <v>0</v>
      </c>
      <c r="H338" s="69">
        <f t="shared" si="99"/>
        <v>0</v>
      </c>
      <c r="I338" s="68">
        <f>'Inputs-Summary'!$B$16</f>
        <v>1.85</v>
      </c>
      <c r="J338" s="68">
        <f>VLOOKUP($A338,[0]!Table,MATCH(J$4,[0]!Curves,0))</f>
        <v>0</v>
      </c>
      <c r="K338" s="69">
        <f t="shared" si="100"/>
        <v>0</v>
      </c>
      <c r="L338" s="87">
        <f t="shared" si="101"/>
        <v>0</v>
      </c>
      <c r="M338" s="68">
        <f>VLOOKUP($A338,[0]!Table,MATCH(M$4,[0]!Curves,0))</f>
        <v>0</v>
      </c>
      <c r="N338" s="69">
        <f t="shared" si="102"/>
        <v>0</v>
      </c>
      <c r="O338" s="87">
        <f t="shared" si="103"/>
        <v>0</v>
      </c>
      <c r="P338" s="60"/>
      <c r="Q338" s="87">
        <f t="shared" si="104"/>
        <v>0</v>
      </c>
      <c r="R338" s="87">
        <f t="shared" si="105"/>
        <v>0</v>
      </c>
      <c r="S338" s="87">
        <f t="shared" si="106"/>
        <v>1.85</v>
      </c>
      <c r="T338" s="70"/>
      <c r="U338" s="22">
        <f t="shared" si="107"/>
        <v>31</v>
      </c>
      <c r="V338" s="71">
        <f t="shared" si="108"/>
        <v>47239</v>
      </c>
      <c r="W338" s="22">
        <f t="shared" ca="1" si="109"/>
        <v>10175</v>
      </c>
      <c r="X338" s="68">
        <f>VLOOKUP($A338,[0]!Table,MATCH(X$4,[0]!Curves,0))</f>
        <v>6.6873568574522799E-2</v>
      </c>
      <c r="Y338" s="72">
        <f t="shared" ca="1" si="110"/>
        <v>0.16001764184067402</v>
      </c>
      <c r="Z338" s="22">
        <f t="shared" si="111"/>
        <v>0</v>
      </c>
      <c r="AA338" s="22">
        <f t="shared" si="112"/>
        <v>0</v>
      </c>
      <c r="AC338" s="62">
        <f t="shared" ca="1" si="113"/>
        <v>0</v>
      </c>
      <c r="AD338" s="73"/>
      <c r="AE338" s="74"/>
    </row>
    <row r="339" spans="1:31" ht="12" customHeight="1">
      <c r="A339" s="65">
        <f t="shared" si="114"/>
        <v>47270</v>
      </c>
      <c r="B339" s="66">
        <f>'Inputs-Summary'!$B$7</f>
        <v>3017157.2166295233</v>
      </c>
      <c r="C339" s="75"/>
      <c r="D339" s="67">
        <f t="shared" si="96"/>
        <v>3017157.2166295233</v>
      </c>
      <c r="E339" s="56">
        <f t="shared" si="97"/>
        <v>0</v>
      </c>
      <c r="F339" s="56">
        <f t="shared" ca="1" si="98"/>
        <v>0</v>
      </c>
      <c r="G339" s="68">
        <f>VLOOKUP($A339,[0]!Table,MATCH(G$4,[0]!Curves,0))</f>
        <v>0</v>
      </c>
      <c r="H339" s="69">
        <f t="shared" si="99"/>
        <v>0</v>
      </c>
      <c r="I339" s="68">
        <f>'Inputs-Summary'!$B$16</f>
        <v>1.85</v>
      </c>
      <c r="J339" s="68">
        <f>VLOOKUP($A339,[0]!Table,MATCH(J$4,[0]!Curves,0))</f>
        <v>0</v>
      </c>
      <c r="K339" s="69">
        <f t="shared" si="100"/>
        <v>0</v>
      </c>
      <c r="L339" s="87">
        <f t="shared" si="101"/>
        <v>0</v>
      </c>
      <c r="M339" s="68">
        <f>VLOOKUP($A339,[0]!Table,MATCH(M$4,[0]!Curves,0))</f>
        <v>0</v>
      </c>
      <c r="N339" s="69">
        <f t="shared" si="102"/>
        <v>0</v>
      </c>
      <c r="O339" s="87">
        <f t="shared" si="103"/>
        <v>0</v>
      </c>
      <c r="P339" s="60"/>
      <c r="Q339" s="87">
        <f t="shared" si="104"/>
        <v>0</v>
      </c>
      <c r="R339" s="87">
        <f t="shared" si="105"/>
        <v>0</v>
      </c>
      <c r="S339" s="87">
        <f t="shared" si="106"/>
        <v>1.85</v>
      </c>
      <c r="T339" s="70"/>
      <c r="U339" s="22">
        <f t="shared" si="107"/>
        <v>30</v>
      </c>
      <c r="V339" s="71">
        <f t="shared" si="108"/>
        <v>47270</v>
      </c>
      <c r="W339" s="22">
        <f t="shared" ca="1" si="109"/>
        <v>10206</v>
      </c>
      <c r="X339" s="68">
        <f>VLOOKUP($A339,[0]!Table,MATCH(X$4,[0]!Curves,0))</f>
        <v>6.6870385740509103E-2</v>
      </c>
      <c r="Y339" s="72">
        <f t="shared" ca="1" si="110"/>
        <v>0.15914045396946125</v>
      </c>
      <c r="Z339" s="22">
        <f t="shared" si="111"/>
        <v>0</v>
      </c>
      <c r="AA339" s="22">
        <f t="shared" si="112"/>
        <v>0</v>
      </c>
      <c r="AC339" s="62">
        <f t="shared" ca="1" si="113"/>
        <v>0</v>
      </c>
      <c r="AD339" s="73"/>
      <c r="AE339" s="74"/>
    </row>
    <row r="340" spans="1:31" ht="12" customHeight="1">
      <c r="A340" s="65">
        <f t="shared" si="114"/>
        <v>47300</v>
      </c>
      <c r="B340" s="66">
        <f>'Inputs-Summary'!$B$7</f>
        <v>3017157.2166295233</v>
      </c>
      <c r="C340" s="75"/>
      <c r="D340" s="67">
        <f t="shared" si="96"/>
        <v>3017157.2166295233</v>
      </c>
      <c r="E340" s="56">
        <f t="shared" si="97"/>
        <v>0</v>
      </c>
      <c r="F340" s="56">
        <f t="shared" ca="1" si="98"/>
        <v>0</v>
      </c>
      <c r="G340" s="68">
        <f>VLOOKUP($A340,[0]!Table,MATCH(G$4,[0]!Curves,0))</f>
        <v>0</v>
      </c>
      <c r="H340" s="69">
        <f t="shared" si="99"/>
        <v>0</v>
      </c>
      <c r="I340" s="68">
        <f>'Inputs-Summary'!$B$16</f>
        <v>1.85</v>
      </c>
      <c r="J340" s="68">
        <f>VLOOKUP($A340,[0]!Table,MATCH(J$4,[0]!Curves,0))</f>
        <v>0</v>
      </c>
      <c r="K340" s="69">
        <f t="shared" si="100"/>
        <v>0</v>
      </c>
      <c r="L340" s="87">
        <f t="shared" si="101"/>
        <v>0</v>
      </c>
      <c r="M340" s="68">
        <f>VLOOKUP($A340,[0]!Table,MATCH(M$4,[0]!Curves,0))</f>
        <v>0</v>
      </c>
      <c r="N340" s="69">
        <f t="shared" si="102"/>
        <v>0</v>
      </c>
      <c r="O340" s="87">
        <f t="shared" si="103"/>
        <v>0</v>
      </c>
      <c r="P340" s="60"/>
      <c r="Q340" s="87">
        <f t="shared" si="104"/>
        <v>0</v>
      </c>
      <c r="R340" s="87">
        <f t="shared" si="105"/>
        <v>0</v>
      </c>
      <c r="S340" s="87">
        <f t="shared" si="106"/>
        <v>1.85</v>
      </c>
      <c r="T340" s="70"/>
      <c r="U340" s="22">
        <f t="shared" si="107"/>
        <v>31</v>
      </c>
      <c r="V340" s="71">
        <f t="shared" si="108"/>
        <v>47300</v>
      </c>
      <c r="W340" s="22">
        <f t="shared" ca="1" si="109"/>
        <v>10236</v>
      </c>
      <c r="X340" s="68">
        <f>VLOOKUP($A340,[0]!Table,MATCH(X$4,[0]!Curves,0))</f>
        <v>6.6867305578564004E-2</v>
      </c>
      <c r="Y340" s="72">
        <f t="shared" ca="1" si="110"/>
        <v>0.15829621998087373</v>
      </c>
      <c r="Z340" s="22">
        <f t="shared" si="111"/>
        <v>0</v>
      </c>
      <c r="AA340" s="22">
        <f t="shared" si="112"/>
        <v>0</v>
      </c>
      <c r="AC340" s="62">
        <f t="shared" ca="1" si="113"/>
        <v>0</v>
      </c>
      <c r="AD340" s="73"/>
      <c r="AE340" s="74"/>
    </row>
    <row r="341" spans="1:31" ht="12" customHeight="1">
      <c r="A341" s="65">
        <f t="shared" si="114"/>
        <v>47331</v>
      </c>
      <c r="B341" s="66">
        <f>'Inputs-Summary'!$B$7</f>
        <v>3017157.2166295233</v>
      </c>
      <c r="C341" s="75"/>
      <c r="D341" s="67">
        <f t="shared" si="96"/>
        <v>3017157.2166295233</v>
      </c>
      <c r="E341" s="56">
        <f t="shared" si="97"/>
        <v>0</v>
      </c>
      <c r="F341" s="56">
        <f t="shared" ca="1" si="98"/>
        <v>0</v>
      </c>
      <c r="G341" s="68">
        <f>VLOOKUP($A341,[0]!Table,MATCH(G$4,[0]!Curves,0))</f>
        <v>0</v>
      </c>
      <c r="H341" s="69">
        <f t="shared" si="99"/>
        <v>0</v>
      </c>
      <c r="I341" s="68">
        <f>'Inputs-Summary'!$B$16</f>
        <v>1.85</v>
      </c>
      <c r="J341" s="68">
        <f>VLOOKUP($A341,[0]!Table,MATCH(J$4,[0]!Curves,0))</f>
        <v>0</v>
      </c>
      <c r="K341" s="69">
        <f t="shared" si="100"/>
        <v>0</v>
      </c>
      <c r="L341" s="87">
        <f t="shared" si="101"/>
        <v>0</v>
      </c>
      <c r="M341" s="68">
        <f>VLOOKUP($A341,[0]!Table,MATCH(M$4,[0]!Curves,0))</f>
        <v>0</v>
      </c>
      <c r="N341" s="69">
        <f t="shared" si="102"/>
        <v>0</v>
      </c>
      <c r="O341" s="87">
        <f t="shared" si="103"/>
        <v>0</v>
      </c>
      <c r="P341" s="60"/>
      <c r="Q341" s="87">
        <f t="shared" si="104"/>
        <v>0</v>
      </c>
      <c r="R341" s="87">
        <f t="shared" si="105"/>
        <v>0</v>
      </c>
      <c r="S341" s="87">
        <f t="shared" si="106"/>
        <v>1.85</v>
      </c>
      <c r="T341" s="70"/>
      <c r="U341" s="22">
        <f t="shared" si="107"/>
        <v>31</v>
      </c>
      <c r="V341" s="71">
        <f t="shared" si="108"/>
        <v>47331</v>
      </c>
      <c r="W341" s="22">
        <f t="shared" ca="1" si="109"/>
        <v>10267</v>
      </c>
      <c r="X341" s="68">
        <f>VLOOKUP($A341,[0]!Table,MATCH(X$4,[0]!Curves,0))</f>
        <v>6.6864122744556997E-2</v>
      </c>
      <c r="Y341" s="72">
        <f t="shared" ca="1" si="110"/>
        <v>0.15742863062631382</v>
      </c>
      <c r="Z341" s="22">
        <f t="shared" si="111"/>
        <v>0</v>
      </c>
      <c r="AA341" s="22">
        <f t="shared" si="112"/>
        <v>0</v>
      </c>
      <c r="AC341" s="62">
        <f t="shared" ca="1" si="113"/>
        <v>0</v>
      </c>
      <c r="AD341" s="73"/>
      <c r="AE341" s="74"/>
    </row>
    <row r="342" spans="1:31" ht="12" customHeight="1">
      <c r="A342" s="65">
        <f t="shared" si="114"/>
        <v>47362</v>
      </c>
      <c r="B342" s="66">
        <f>'Inputs-Summary'!$B$7</f>
        <v>3017157.2166295233</v>
      </c>
      <c r="C342" s="75"/>
      <c r="D342" s="67">
        <f t="shared" si="96"/>
        <v>3017157.2166295233</v>
      </c>
      <c r="E342" s="56">
        <f t="shared" si="97"/>
        <v>0</v>
      </c>
      <c r="F342" s="56">
        <f t="shared" ca="1" si="98"/>
        <v>0</v>
      </c>
      <c r="G342" s="68">
        <f>VLOOKUP($A342,[0]!Table,MATCH(G$4,[0]!Curves,0))</f>
        <v>0</v>
      </c>
      <c r="H342" s="69">
        <f t="shared" si="99"/>
        <v>0</v>
      </c>
      <c r="I342" s="68">
        <f>'Inputs-Summary'!$B$16</f>
        <v>1.85</v>
      </c>
      <c r="J342" s="68">
        <f>VLOOKUP($A342,[0]!Table,MATCH(J$4,[0]!Curves,0))</f>
        <v>0</v>
      </c>
      <c r="K342" s="69">
        <f t="shared" si="100"/>
        <v>0</v>
      </c>
      <c r="L342" s="87">
        <f t="shared" si="101"/>
        <v>0</v>
      </c>
      <c r="M342" s="68">
        <f>VLOOKUP($A342,[0]!Table,MATCH(M$4,[0]!Curves,0))</f>
        <v>0</v>
      </c>
      <c r="N342" s="69">
        <f t="shared" si="102"/>
        <v>0</v>
      </c>
      <c r="O342" s="87">
        <f t="shared" si="103"/>
        <v>0</v>
      </c>
      <c r="P342" s="60"/>
      <c r="Q342" s="87">
        <f t="shared" si="104"/>
        <v>0</v>
      </c>
      <c r="R342" s="87">
        <f t="shared" si="105"/>
        <v>0</v>
      </c>
      <c r="S342" s="87">
        <f t="shared" si="106"/>
        <v>1.85</v>
      </c>
      <c r="T342" s="70"/>
      <c r="U342" s="22">
        <f t="shared" si="107"/>
        <v>30</v>
      </c>
      <c r="V342" s="71">
        <f t="shared" si="108"/>
        <v>47362</v>
      </c>
      <c r="W342" s="22">
        <f t="shared" ca="1" si="109"/>
        <v>10298</v>
      </c>
      <c r="X342" s="68">
        <f>VLOOKUP($A342,[0]!Table,MATCH(X$4,[0]!Curves,0))</f>
        <v>6.6860939910553502E-2</v>
      </c>
      <c r="Y342" s="72">
        <f t="shared" ca="1" si="110"/>
        <v>0.15656587822546594</v>
      </c>
      <c r="Z342" s="22">
        <f t="shared" si="111"/>
        <v>0</v>
      </c>
      <c r="AA342" s="22">
        <f t="shared" si="112"/>
        <v>0</v>
      </c>
      <c r="AC342" s="62">
        <f t="shared" ca="1" si="113"/>
        <v>0</v>
      </c>
      <c r="AD342" s="73"/>
      <c r="AE342" s="74"/>
    </row>
    <row r="343" spans="1:31" ht="12" customHeight="1">
      <c r="A343" s="65">
        <f t="shared" si="114"/>
        <v>47392</v>
      </c>
      <c r="B343" s="66">
        <f>'Inputs-Summary'!$B$7</f>
        <v>3017157.2166295233</v>
      </c>
      <c r="C343" s="75"/>
      <c r="D343" s="67">
        <f t="shared" si="96"/>
        <v>3017157.2166295233</v>
      </c>
      <c r="E343" s="56">
        <f t="shared" si="97"/>
        <v>0</v>
      </c>
      <c r="F343" s="56">
        <f t="shared" ca="1" si="98"/>
        <v>0</v>
      </c>
      <c r="G343" s="68">
        <f>VLOOKUP($A343,[0]!Table,MATCH(G$4,[0]!Curves,0))</f>
        <v>0</v>
      </c>
      <c r="H343" s="69">
        <f t="shared" si="99"/>
        <v>0</v>
      </c>
      <c r="I343" s="68">
        <f>'Inputs-Summary'!$B$16</f>
        <v>1.85</v>
      </c>
      <c r="J343" s="68">
        <f>VLOOKUP($A343,[0]!Table,MATCH(J$4,[0]!Curves,0))</f>
        <v>0</v>
      </c>
      <c r="K343" s="69">
        <f t="shared" si="100"/>
        <v>0</v>
      </c>
      <c r="L343" s="87">
        <f t="shared" si="101"/>
        <v>0</v>
      </c>
      <c r="M343" s="68">
        <f>VLOOKUP($A343,[0]!Table,MATCH(M$4,[0]!Curves,0))</f>
        <v>0</v>
      </c>
      <c r="N343" s="69">
        <f t="shared" si="102"/>
        <v>0</v>
      </c>
      <c r="O343" s="87">
        <f t="shared" si="103"/>
        <v>0</v>
      </c>
      <c r="P343" s="60"/>
      <c r="Q343" s="87">
        <f t="shared" si="104"/>
        <v>0</v>
      </c>
      <c r="R343" s="87">
        <f t="shared" si="105"/>
        <v>0</v>
      </c>
      <c r="S343" s="87">
        <f t="shared" si="106"/>
        <v>1.85</v>
      </c>
      <c r="T343" s="70"/>
      <c r="U343" s="22">
        <f t="shared" si="107"/>
        <v>31</v>
      </c>
      <c r="V343" s="71">
        <f t="shared" si="108"/>
        <v>47392</v>
      </c>
      <c r="W343" s="22">
        <f t="shared" ca="1" si="109"/>
        <v>10328</v>
      </c>
      <c r="X343" s="68">
        <f>VLOOKUP($A343,[0]!Table,MATCH(X$4,[0]!Curves,0))</f>
        <v>6.6857859748618201E-2</v>
      </c>
      <c r="Y343" s="72">
        <f t="shared" ca="1" si="110"/>
        <v>0.15573553615522073</v>
      </c>
      <c r="Z343" s="22">
        <f t="shared" si="111"/>
        <v>0</v>
      </c>
      <c r="AA343" s="22">
        <f t="shared" si="112"/>
        <v>0</v>
      </c>
      <c r="AC343" s="62">
        <f t="shared" ca="1" si="113"/>
        <v>0</v>
      </c>
      <c r="AD343" s="73"/>
      <c r="AE343" s="74"/>
    </row>
    <row r="344" spans="1:31" ht="12" customHeight="1">
      <c r="A344" s="65">
        <f t="shared" si="114"/>
        <v>47423</v>
      </c>
      <c r="B344" s="66">
        <f>'Inputs-Summary'!$B$7</f>
        <v>3017157.2166295233</v>
      </c>
      <c r="C344" s="75"/>
      <c r="D344" s="67">
        <f t="shared" si="96"/>
        <v>3017157.2166295233</v>
      </c>
      <c r="E344" s="56">
        <f t="shared" si="97"/>
        <v>0</v>
      </c>
      <c r="F344" s="56">
        <f t="shared" ca="1" si="98"/>
        <v>0</v>
      </c>
      <c r="G344" s="68">
        <f>VLOOKUP($A344,[0]!Table,MATCH(G$4,[0]!Curves,0))</f>
        <v>0</v>
      </c>
      <c r="H344" s="69">
        <f t="shared" si="99"/>
        <v>0</v>
      </c>
      <c r="I344" s="68">
        <f>'Inputs-Summary'!$B$16</f>
        <v>1.85</v>
      </c>
      <c r="J344" s="68">
        <f>VLOOKUP($A344,[0]!Table,MATCH(J$4,[0]!Curves,0))</f>
        <v>0</v>
      </c>
      <c r="K344" s="69">
        <f t="shared" si="100"/>
        <v>0</v>
      </c>
      <c r="L344" s="87">
        <f t="shared" si="101"/>
        <v>0</v>
      </c>
      <c r="M344" s="68">
        <f>VLOOKUP($A344,[0]!Table,MATCH(M$4,[0]!Curves,0))</f>
        <v>0</v>
      </c>
      <c r="N344" s="69">
        <f t="shared" si="102"/>
        <v>0</v>
      </c>
      <c r="O344" s="87">
        <f t="shared" si="103"/>
        <v>0</v>
      </c>
      <c r="P344" s="60"/>
      <c r="Q344" s="87">
        <f t="shared" si="104"/>
        <v>0</v>
      </c>
      <c r="R344" s="87">
        <f t="shared" si="105"/>
        <v>0</v>
      </c>
      <c r="S344" s="87">
        <f t="shared" si="106"/>
        <v>1.85</v>
      </c>
      <c r="T344" s="70"/>
      <c r="U344" s="22">
        <f t="shared" si="107"/>
        <v>30</v>
      </c>
      <c r="V344" s="71">
        <f t="shared" si="108"/>
        <v>47423</v>
      </c>
      <c r="W344" s="22">
        <f t="shared" ca="1" si="109"/>
        <v>10359</v>
      </c>
      <c r="X344" s="68">
        <f>VLOOKUP($A344,[0]!Table,MATCH(X$4,[0]!Curves,0))</f>
        <v>6.6854676914621006E-2</v>
      </c>
      <c r="Y344" s="72">
        <f t="shared" ca="1" si="110"/>
        <v>0.15488222175310887</v>
      </c>
      <c r="Z344" s="22">
        <f t="shared" si="111"/>
        <v>0</v>
      </c>
      <c r="AA344" s="22">
        <f t="shared" si="112"/>
        <v>0</v>
      </c>
      <c r="AC344" s="62">
        <f t="shared" ca="1" si="113"/>
        <v>0</v>
      </c>
      <c r="AD344" s="73"/>
      <c r="AE344" s="74"/>
    </row>
    <row r="345" spans="1:31" ht="12" customHeight="1">
      <c r="A345" s="65">
        <f t="shared" si="114"/>
        <v>47453</v>
      </c>
      <c r="B345" s="66">
        <f>'Inputs-Summary'!$B$7</f>
        <v>3017157.2166295233</v>
      </c>
      <c r="C345" s="75"/>
      <c r="D345" s="67">
        <f t="shared" si="96"/>
        <v>3017157.2166295233</v>
      </c>
      <c r="E345" s="56">
        <f t="shared" si="97"/>
        <v>0</v>
      </c>
      <c r="F345" s="56">
        <f t="shared" ca="1" si="98"/>
        <v>0</v>
      </c>
      <c r="G345" s="68">
        <f>VLOOKUP($A345,[0]!Table,MATCH(G$4,[0]!Curves,0))</f>
        <v>0</v>
      </c>
      <c r="H345" s="69">
        <f t="shared" si="99"/>
        <v>0</v>
      </c>
      <c r="I345" s="68">
        <f>'Inputs-Summary'!$B$16</f>
        <v>1.85</v>
      </c>
      <c r="J345" s="68">
        <f>VLOOKUP($A345,[0]!Table,MATCH(J$4,[0]!Curves,0))</f>
        <v>0</v>
      </c>
      <c r="K345" s="69">
        <f t="shared" si="100"/>
        <v>0</v>
      </c>
      <c r="L345" s="87">
        <f t="shared" si="101"/>
        <v>0</v>
      </c>
      <c r="M345" s="68">
        <f>VLOOKUP($A345,[0]!Table,MATCH(M$4,[0]!Curves,0))</f>
        <v>0</v>
      </c>
      <c r="N345" s="69">
        <f t="shared" si="102"/>
        <v>0</v>
      </c>
      <c r="O345" s="87">
        <f t="shared" si="103"/>
        <v>0</v>
      </c>
      <c r="P345" s="60"/>
      <c r="Q345" s="87">
        <f t="shared" si="104"/>
        <v>0</v>
      </c>
      <c r="R345" s="87">
        <f t="shared" si="105"/>
        <v>0</v>
      </c>
      <c r="S345" s="87">
        <f t="shared" si="106"/>
        <v>1.85</v>
      </c>
      <c r="T345" s="70"/>
      <c r="U345" s="22">
        <f t="shared" si="107"/>
        <v>31</v>
      </c>
      <c r="V345" s="71">
        <f t="shared" si="108"/>
        <v>47453</v>
      </c>
      <c r="W345" s="22">
        <f t="shared" ca="1" si="109"/>
        <v>10389</v>
      </c>
      <c r="X345" s="68">
        <f>VLOOKUP($A345,[0]!Table,MATCH(X$4,[0]!Curves,0))</f>
        <v>6.6851596752691908E-2</v>
      </c>
      <c r="Y345" s="72">
        <f t="shared" ca="1" si="110"/>
        <v>0.1540609623151189</v>
      </c>
      <c r="Z345" s="22">
        <f t="shared" si="111"/>
        <v>0</v>
      </c>
      <c r="AA345" s="22">
        <f t="shared" si="112"/>
        <v>0</v>
      </c>
      <c r="AC345" s="62">
        <f t="shared" ca="1" si="113"/>
        <v>0</v>
      </c>
      <c r="AD345" s="73"/>
      <c r="AE345" s="74"/>
    </row>
    <row r="346" spans="1:31" ht="12" customHeight="1">
      <c r="A346" s="65">
        <f t="shared" si="114"/>
        <v>47484</v>
      </c>
      <c r="B346" s="66">
        <f>'Inputs-Summary'!$B$7</f>
        <v>3017157.2166295233</v>
      </c>
      <c r="C346" s="75"/>
      <c r="D346" s="67">
        <f t="shared" si="96"/>
        <v>3017157.2166295233</v>
      </c>
      <c r="E346" s="56">
        <f t="shared" si="97"/>
        <v>0</v>
      </c>
      <c r="F346" s="56">
        <f t="shared" ca="1" si="98"/>
        <v>0</v>
      </c>
      <c r="G346" s="68">
        <f>VLOOKUP($A346,[0]!Table,MATCH(G$4,[0]!Curves,0))</f>
        <v>0</v>
      </c>
      <c r="H346" s="69">
        <f t="shared" si="99"/>
        <v>0</v>
      </c>
      <c r="I346" s="68">
        <f>'Inputs-Summary'!$B$16</f>
        <v>1.85</v>
      </c>
      <c r="J346" s="68">
        <f>VLOOKUP($A346,[0]!Table,MATCH(J$4,[0]!Curves,0))</f>
        <v>0</v>
      </c>
      <c r="K346" s="69">
        <f t="shared" si="100"/>
        <v>0</v>
      </c>
      <c r="L346" s="87">
        <f t="shared" si="101"/>
        <v>0</v>
      </c>
      <c r="M346" s="68">
        <f>VLOOKUP($A346,[0]!Table,MATCH(M$4,[0]!Curves,0))</f>
        <v>0</v>
      </c>
      <c r="N346" s="69">
        <f t="shared" si="102"/>
        <v>0</v>
      </c>
      <c r="O346" s="87">
        <f t="shared" si="103"/>
        <v>0</v>
      </c>
      <c r="P346" s="60"/>
      <c r="Q346" s="87">
        <f t="shared" si="104"/>
        <v>0</v>
      </c>
      <c r="R346" s="87">
        <f t="shared" si="105"/>
        <v>0</v>
      </c>
      <c r="S346" s="87">
        <f t="shared" si="106"/>
        <v>1.85</v>
      </c>
      <c r="T346" s="70"/>
      <c r="U346" s="22">
        <f t="shared" si="107"/>
        <v>31</v>
      </c>
      <c r="V346" s="71">
        <f t="shared" si="108"/>
        <v>47484</v>
      </c>
      <c r="W346" s="22">
        <f t="shared" ca="1" si="109"/>
        <v>10420</v>
      </c>
      <c r="X346" s="68">
        <f>VLOOKUP($A346,[0]!Table,MATCH(X$4,[0]!Curves,0))</f>
        <v>6.6848413918701804E-2</v>
      </c>
      <c r="Y346" s="72">
        <f t="shared" ca="1" si="110"/>
        <v>0.15321698098706577</v>
      </c>
      <c r="Z346" s="22">
        <f t="shared" si="111"/>
        <v>0</v>
      </c>
      <c r="AA346" s="22">
        <f t="shared" si="112"/>
        <v>0</v>
      </c>
      <c r="AC346" s="62">
        <f t="shared" ca="1" si="113"/>
        <v>0</v>
      </c>
      <c r="AD346" s="73"/>
      <c r="AE346" s="74"/>
    </row>
    <row r="347" spans="1:31" ht="12" customHeight="1">
      <c r="A347" s="65">
        <f t="shared" si="114"/>
        <v>47515</v>
      </c>
      <c r="B347" s="66">
        <f>'Inputs-Summary'!$B$7</f>
        <v>3017157.2166295233</v>
      </c>
      <c r="C347" s="75"/>
      <c r="D347" s="67">
        <f t="shared" si="96"/>
        <v>3017157.2166295233</v>
      </c>
      <c r="E347" s="56">
        <f t="shared" si="97"/>
        <v>0</v>
      </c>
      <c r="F347" s="56">
        <f t="shared" ca="1" si="98"/>
        <v>0</v>
      </c>
      <c r="G347" s="68">
        <f>VLOOKUP($A347,[0]!Table,MATCH(G$4,[0]!Curves,0))</f>
        <v>0</v>
      </c>
      <c r="H347" s="69">
        <f t="shared" si="99"/>
        <v>0</v>
      </c>
      <c r="I347" s="68">
        <f>'Inputs-Summary'!$B$16</f>
        <v>1.85</v>
      </c>
      <c r="J347" s="68">
        <f>VLOOKUP($A347,[0]!Table,MATCH(J$4,[0]!Curves,0))</f>
        <v>0</v>
      </c>
      <c r="K347" s="69">
        <f t="shared" si="100"/>
        <v>0</v>
      </c>
      <c r="L347" s="87">
        <f t="shared" si="101"/>
        <v>0</v>
      </c>
      <c r="M347" s="68">
        <f>VLOOKUP($A347,[0]!Table,MATCH(M$4,[0]!Curves,0))</f>
        <v>0</v>
      </c>
      <c r="N347" s="69">
        <f t="shared" si="102"/>
        <v>0</v>
      </c>
      <c r="O347" s="87">
        <f t="shared" si="103"/>
        <v>0</v>
      </c>
      <c r="P347" s="60"/>
      <c r="Q347" s="87">
        <f t="shared" si="104"/>
        <v>0</v>
      </c>
      <c r="R347" s="87">
        <f t="shared" si="105"/>
        <v>0</v>
      </c>
      <c r="S347" s="87">
        <f t="shared" si="106"/>
        <v>1.85</v>
      </c>
      <c r="T347" s="70"/>
      <c r="U347" s="22">
        <f t="shared" si="107"/>
        <v>28</v>
      </c>
      <c r="V347" s="71">
        <f t="shared" si="108"/>
        <v>47515</v>
      </c>
      <c r="W347" s="22">
        <f t="shared" ca="1" si="109"/>
        <v>10451</v>
      </c>
      <c r="X347" s="68">
        <f>VLOOKUP($A347,[0]!Table,MATCH(X$4,[0]!Curves,0))</f>
        <v>6.6845231084714699E-2</v>
      </c>
      <c r="Y347" s="72">
        <f t="shared" ca="1" si="110"/>
        <v>0.15237770286640309</v>
      </c>
      <c r="Z347" s="22">
        <f t="shared" si="111"/>
        <v>0</v>
      </c>
      <c r="AA347" s="22">
        <f t="shared" si="112"/>
        <v>0</v>
      </c>
      <c r="AC347" s="62">
        <f t="shared" ca="1" si="113"/>
        <v>0</v>
      </c>
      <c r="AD347" s="73"/>
      <c r="AE347" s="74"/>
    </row>
    <row r="348" spans="1:31" ht="12" customHeight="1">
      <c r="A348" s="65">
        <f t="shared" si="114"/>
        <v>47543</v>
      </c>
      <c r="B348" s="66">
        <f>'Inputs-Summary'!$B$7</f>
        <v>3017157.2166295233</v>
      </c>
      <c r="C348" s="75"/>
      <c r="D348" s="67">
        <f t="shared" si="96"/>
        <v>3017157.2166295233</v>
      </c>
      <c r="E348" s="56">
        <f t="shared" si="97"/>
        <v>0</v>
      </c>
      <c r="F348" s="56">
        <f t="shared" ca="1" si="98"/>
        <v>0</v>
      </c>
      <c r="G348" s="68">
        <f>VLOOKUP($A348,[0]!Table,MATCH(G$4,[0]!Curves,0))</f>
        <v>0</v>
      </c>
      <c r="H348" s="69">
        <f t="shared" si="99"/>
        <v>0</v>
      </c>
      <c r="I348" s="68">
        <f>'Inputs-Summary'!$B$16</f>
        <v>1.85</v>
      </c>
      <c r="J348" s="68">
        <f>VLOOKUP($A348,[0]!Table,MATCH(J$4,[0]!Curves,0))</f>
        <v>0</v>
      </c>
      <c r="K348" s="69">
        <f t="shared" si="100"/>
        <v>0</v>
      </c>
      <c r="L348" s="87">
        <f t="shared" si="101"/>
        <v>0</v>
      </c>
      <c r="M348" s="68">
        <f>VLOOKUP($A348,[0]!Table,MATCH(M$4,[0]!Curves,0))</f>
        <v>0</v>
      </c>
      <c r="N348" s="69">
        <f t="shared" si="102"/>
        <v>0</v>
      </c>
      <c r="O348" s="87">
        <f t="shared" si="103"/>
        <v>0</v>
      </c>
      <c r="P348" s="60"/>
      <c r="Q348" s="87">
        <f t="shared" si="104"/>
        <v>0</v>
      </c>
      <c r="R348" s="87">
        <f t="shared" si="105"/>
        <v>0</v>
      </c>
      <c r="S348" s="87">
        <f t="shared" si="106"/>
        <v>1.85</v>
      </c>
      <c r="T348" s="70"/>
      <c r="U348" s="22">
        <f t="shared" si="107"/>
        <v>31</v>
      </c>
      <c r="V348" s="71">
        <f t="shared" si="108"/>
        <v>47543</v>
      </c>
      <c r="W348" s="22">
        <f t="shared" ca="1" si="109"/>
        <v>10479</v>
      </c>
      <c r="X348" s="68">
        <f>VLOOKUP($A348,[0]!Table,MATCH(X$4,[0]!Curves,0))</f>
        <v>6.6842356266922906E-2</v>
      </c>
      <c r="Y348" s="72">
        <f t="shared" ca="1" si="110"/>
        <v>0.15162366555567505</v>
      </c>
      <c r="Z348" s="22">
        <f t="shared" si="111"/>
        <v>0</v>
      </c>
      <c r="AA348" s="22">
        <f t="shared" si="112"/>
        <v>0</v>
      </c>
      <c r="AC348" s="62">
        <f t="shared" ca="1" si="113"/>
        <v>0</v>
      </c>
      <c r="AD348" s="73"/>
      <c r="AE348" s="74"/>
    </row>
    <row r="349" spans="1:31" ht="12" customHeight="1">
      <c r="A349" s="65">
        <f t="shared" si="114"/>
        <v>47574</v>
      </c>
      <c r="B349" s="66">
        <f>'Inputs-Summary'!$B$7</f>
        <v>3017157.2166295233</v>
      </c>
      <c r="C349" s="75"/>
      <c r="D349" s="67">
        <f t="shared" si="96"/>
        <v>3017157.2166295233</v>
      </c>
      <c r="E349" s="56">
        <f t="shared" si="97"/>
        <v>0</v>
      </c>
      <c r="F349" s="56">
        <f t="shared" ca="1" si="98"/>
        <v>0</v>
      </c>
      <c r="G349" s="68">
        <f>VLOOKUP($A349,[0]!Table,MATCH(G$4,[0]!Curves,0))</f>
        <v>0</v>
      </c>
      <c r="H349" s="69">
        <f t="shared" si="99"/>
        <v>0</v>
      </c>
      <c r="I349" s="68">
        <f>'Inputs-Summary'!$B$16</f>
        <v>1.85</v>
      </c>
      <c r="J349" s="68">
        <f>VLOOKUP($A349,[0]!Table,MATCH(J$4,[0]!Curves,0))</f>
        <v>0</v>
      </c>
      <c r="K349" s="69">
        <f t="shared" si="100"/>
        <v>0</v>
      </c>
      <c r="L349" s="87">
        <f t="shared" si="101"/>
        <v>0</v>
      </c>
      <c r="M349" s="68">
        <f>VLOOKUP($A349,[0]!Table,MATCH(M$4,[0]!Curves,0))</f>
        <v>0</v>
      </c>
      <c r="N349" s="69">
        <f t="shared" si="102"/>
        <v>0</v>
      </c>
      <c r="O349" s="87">
        <f t="shared" si="103"/>
        <v>0</v>
      </c>
      <c r="P349" s="60"/>
      <c r="Q349" s="87">
        <f t="shared" si="104"/>
        <v>0</v>
      </c>
      <c r="R349" s="87">
        <f t="shared" si="105"/>
        <v>0</v>
      </c>
      <c r="S349" s="87">
        <f t="shared" si="106"/>
        <v>1.85</v>
      </c>
      <c r="T349" s="70"/>
      <c r="U349" s="22">
        <f t="shared" si="107"/>
        <v>30</v>
      </c>
      <c r="V349" s="71">
        <f t="shared" si="108"/>
        <v>47574</v>
      </c>
      <c r="W349" s="22">
        <f t="shared" ca="1" si="109"/>
        <v>10510</v>
      </c>
      <c r="X349" s="68">
        <f>VLOOKUP($A349,[0]!Table,MATCH(X$4,[0]!Curves,0))</f>
        <v>6.6839173432942503E-2</v>
      </c>
      <c r="Y349" s="72">
        <f t="shared" ca="1" si="110"/>
        <v>0.15079326523410788</v>
      </c>
      <c r="Z349" s="22">
        <f t="shared" si="111"/>
        <v>0</v>
      </c>
      <c r="AA349" s="22">
        <f t="shared" si="112"/>
        <v>0</v>
      </c>
      <c r="AC349" s="62">
        <f t="shared" ca="1" si="113"/>
        <v>0</v>
      </c>
      <c r="AD349" s="73"/>
      <c r="AE349" s="74"/>
    </row>
    <row r="350" spans="1:31" ht="12" customHeight="1">
      <c r="A350" s="65">
        <f t="shared" si="114"/>
        <v>47604</v>
      </c>
      <c r="B350" s="66">
        <f>'Inputs-Summary'!$B$7</f>
        <v>3017157.2166295233</v>
      </c>
      <c r="C350" s="75"/>
      <c r="D350" s="67">
        <f t="shared" si="96"/>
        <v>3017157.2166295233</v>
      </c>
      <c r="E350" s="56">
        <f t="shared" si="97"/>
        <v>0</v>
      </c>
      <c r="F350" s="56">
        <f t="shared" ca="1" si="98"/>
        <v>0</v>
      </c>
      <c r="G350" s="68">
        <f>VLOOKUP($A350,[0]!Table,MATCH(G$4,[0]!Curves,0))</f>
        <v>0</v>
      </c>
      <c r="H350" s="69">
        <f t="shared" si="99"/>
        <v>0</v>
      </c>
      <c r="I350" s="68">
        <f>'Inputs-Summary'!$B$16</f>
        <v>1.85</v>
      </c>
      <c r="J350" s="68">
        <f>VLOOKUP($A350,[0]!Table,MATCH(J$4,[0]!Curves,0))</f>
        <v>0</v>
      </c>
      <c r="K350" s="69">
        <f t="shared" si="100"/>
        <v>0</v>
      </c>
      <c r="L350" s="87">
        <f t="shared" si="101"/>
        <v>0</v>
      </c>
      <c r="M350" s="68">
        <f>VLOOKUP($A350,[0]!Table,MATCH(M$4,[0]!Curves,0))</f>
        <v>0</v>
      </c>
      <c r="N350" s="69">
        <f t="shared" si="102"/>
        <v>0</v>
      </c>
      <c r="O350" s="87">
        <f t="shared" si="103"/>
        <v>0</v>
      </c>
      <c r="P350" s="60"/>
      <c r="Q350" s="87">
        <f t="shared" si="104"/>
        <v>0</v>
      </c>
      <c r="R350" s="87">
        <f t="shared" si="105"/>
        <v>0</v>
      </c>
      <c r="S350" s="87">
        <f t="shared" si="106"/>
        <v>1.85</v>
      </c>
      <c r="T350" s="70"/>
      <c r="U350" s="22">
        <f t="shared" si="107"/>
        <v>31</v>
      </c>
      <c r="V350" s="71">
        <f t="shared" si="108"/>
        <v>47604</v>
      </c>
      <c r="W350" s="22">
        <f t="shared" ca="1" si="109"/>
        <v>10540</v>
      </c>
      <c r="X350" s="68">
        <f>VLOOKUP($A350,[0]!Table,MATCH(X$4,[0]!Curves,0))</f>
        <v>6.6836093271029004E-2</v>
      </c>
      <c r="Y350" s="72">
        <f t="shared" ca="1" si="110"/>
        <v>0.14999405713621278</v>
      </c>
      <c r="Z350" s="22">
        <f t="shared" si="111"/>
        <v>0</v>
      </c>
      <c r="AA350" s="22">
        <f t="shared" si="112"/>
        <v>0</v>
      </c>
      <c r="AC350" s="62">
        <f t="shared" ca="1" si="113"/>
        <v>0</v>
      </c>
      <c r="AD350" s="73"/>
      <c r="AE350" s="74"/>
    </row>
    <row r="351" spans="1:31" ht="12" customHeight="1">
      <c r="A351" s="65">
        <f t="shared" si="114"/>
        <v>47635</v>
      </c>
      <c r="B351" s="66">
        <f>'Inputs-Summary'!$B$7</f>
        <v>3017157.2166295233</v>
      </c>
      <c r="C351" s="75"/>
      <c r="D351" s="67">
        <f t="shared" si="96"/>
        <v>3017157.2166295233</v>
      </c>
      <c r="E351" s="56">
        <f t="shared" si="97"/>
        <v>0</v>
      </c>
      <c r="F351" s="56">
        <f t="shared" ca="1" si="98"/>
        <v>0</v>
      </c>
      <c r="G351" s="68">
        <f>VLOOKUP($A351,[0]!Table,MATCH(G$4,[0]!Curves,0))</f>
        <v>0</v>
      </c>
      <c r="H351" s="69">
        <f t="shared" si="99"/>
        <v>0</v>
      </c>
      <c r="I351" s="68">
        <f>'Inputs-Summary'!$B$16</f>
        <v>1.85</v>
      </c>
      <c r="J351" s="68">
        <f>VLOOKUP($A351,[0]!Table,MATCH(J$4,[0]!Curves,0))</f>
        <v>0</v>
      </c>
      <c r="K351" s="69">
        <f t="shared" si="100"/>
        <v>0</v>
      </c>
      <c r="L351" s="87">
        <f t="shared" si="101"/>
        <v>0</v>
      </c>
      <c r="M351" s="68">
        <f>VLOOKUP($A351,[0]!Table,MATCH(M$4,[0]!Curves,0))</f>
        <v>0</v>
      </c>
      <c r="N351" s="69">
        <f t="shared" si="102"/>
        <v>0</v>
      </c>
      <c r="O351" s="87">
        <f t="shared" si="103"/>
        <v>0</v>
      </c>
      <c r="P351" s="60"/>
      <c r="Q351" s="87">
        <f t="shared" si="104"/>
        <v>0</v>
      </c>
      <c r="R351" s="87">
        <f t="shared" si="105"/>
        <v>0</v>
      </c>
      <c r="S351" s="87">
        <f t="shared" si="106"/>
        <v>1.85</v>
      </c>
      <c r="T351" s="70"/>
      <c r="U351" s="22">
        <f t="shared" si="107"/>
        <v>30</v>
      </c>
      <c r="V351" s="71">
        <f t="shared" si="108"/>
        <v>47635</v>
      </c>
      <c r="W351" s="22">
        <f t="shared" ca="1" si="109"/>
        <v>10571</v>
      </c>
      <c r="X351" s="68">
        <f>VLOOKUP($A351,[0]!Table,MATCH(X$4,[0]!Curves,0))</f>
        <v>6.6832910437054902E-2</v>
      </c>
      <c r="Y351" s="72">
        <f t="shared" ca="1" si="110"/>
        <v>0.14917273522377597</v>
      </c>
      <c r="Z351" s="22">
        <f t="shared" si="111"/>
        <v>0</v>
      </c>
      <c r="AA351" s="22">
        <f t="shared" si="112"/>
        <v>0</v>
      </c>
      <c r="AC351" s="62">
        <f t="shared" ca="1" si="113"/>
        <v>0</v>
      </c>
      <c r="AD351" s="73"/>
      <c r="AE351" s="74"/>
    </row>
    <row r="352" spans="1:31" ht="12" customHeight="1">
      <c r="A352" s="65">
        <f t="shared" si="114"/>
        <v>47665</v>
      </c>
      <c r="B352" s="66">
        <f>'Inputs-Summary'!$B$7</f>
        <v>3017157.2166295233</v>
      </c>
      <c r="C352" s="75"/>
      <c r="D352" s="67">
        <f t="shared" si="96"/>
        <v>3017157.2166295233</v>
      </c>
      <c r="E352" s="56">
        <f t="shared" si="97"/>
        <v>0</v>
      </c>
      <c r="F352" s="56">
        <f t="shared" ca="1" si="98"/>
        <v>0</v>
      </c>
      <c r="G352" s="68">
        <f>VLOOKUP($A352,[0]!Table,MATCH(G$4,[0]!Curves,0))</f>
        <v>0</v>
      </c>
      <c r="H352" s="69">
        <f t="shared" si="99"/>
        <v>0</v>
      </c>
      <c r="I352" s="68">
        <f>'Inputs-Summary'!$B$16</f>
        <v>1.85</v>
      </c>
      <c r="J352" s="68">
        <f>VLOOKUP($A352,[0]!Table,MATCH(J$4,[0]!Curves,0))</f>
        <v>0</v>
      </c>
      <c r="K352" s="69">
        <f t="shared" si="100"/>
        <v>0</v>
      </c>
      <c r="L352" s="87">
        <f t="shared" si="101"/>
        <v>0</v>
      </c>
      <c r="M352" s="68">
        <f>VLOOKUP($A352,[0]!Table,MATCH(M$4,[0]!Curves,0))</f>
        <v>0</v>
      </c>
      <c r="N352" s="69">
        <f t="shared" si="102"/>
        <v>0</v>
      </c>
      <c r="O352" s="87">
        <f t="shared" si="103"/>
        <v>0</v>
      </c>
      <c r="P352" s="60"/>
      <c r="Q352" s="87">
        <f t="shared" si="104"/>
        <v>0</v>
      </c>
      <c r="R352" s="87">
        <f t="shared" si="105"/>
        <v>0</v>
      </c>
      <c r="S352" s="87">
        <f t="shared" si="106"/>
        <v>1.85</v>
      </c>
      <c r="T352" s="70"/>
      <c r="U352" s="22">
        <f t="shared" si="107"/>
        <v>31</v>
      </c>
      <c r="V352" s="71">
        <f t="shared" si="108"/>
        <v>47665</v>
      </c>
      <c r="W352" s="22">
        <f t="shared" ca="1" si="109"/>
        <v>10601</v>
      </c>
      <c r="X352" s="68">
        <f>VLOOKUP($A352,[0]!Table,MATCH(X$4,[0]!Curves,0))</f>
        <v>6.6829830275148397E-2</v>
      </c>
      <c r="Y352" s="72">
        <f t="shared" ca="1" si="110"/>
        <v>0.148382263737764</v>
      </c>
      <c r="Z352" s="22">
        <f t="shared" si="111"/>
        <v>0</v>
      </c>
      <c r="AA352" s="22">
        <f t="shared" si="112"/>
        <v>0</v>
      </c>
      <c r="AC352" s="62">
        <f t="shared" ca="1" si="113"/>
        <v>0</v>
      </c>
      <c r="AD352" s="73"/>
      <c r="AE352" s="74"/>
    </row>
    <row r="353" spans="1:31" ht="12" customHeight="1">
      <c r="A353" s="65">
        <f t="shared" si="114"/>
        <v>47696</v>
      </c>
      <c r="B353" s="66">
        <f>'Inputs-Summary'!$B$7</f>
        <v>3017157.2166295233</v>
      </c>
      <c r="C353" s="75"/>
      <c r="D353" s="67">
        <f t="shared" si="96"/>
        <v>3017157.2166295233</v>
      </c>
      <c r="E353" s="56">
        <f t="shared" si="97"/>
        <v>0</v>
      </c>
      <c r="F353" s="56">
        <f t="shared" ca="1" si="98"/>
        <v>0</v>
      </c>
      <c r="G353" s="68">
        <f>VLOOKUP($A353,[0]!Table,MATCH(G$4,[0]!Curves,0))</f>
        <v>0</v>
      </c>
      <c r="H353" s="69">
        <f t="shared" si="99"/>
        <v>0</v>
      </c>
      <c r="I353" s="68">
        <f>'Inputs-Summary'!$B$16</f>
        <v>1.85</v>
      </c>
      <c r="J353" s="68">
        <f>VLOOKUP($A353,[0]!Table,MATCH(J$4,[0]!Curves,0))</f>
        <v>0</v>
      </c>
      <c r="K353" s="69">
        <f t="shared" si="100"/>
        <v>0</v>
      </c>
      <c r="L353" s="87">
        <f t="shared" si="101"/>
        <v>0</v>
      </c>
      <c r="M353" s="68">
        <f>VLOOKUP($A353,[0]!Table,MATCH(M$4,[0]!Curves,0))</f>
        <v>0</v>
      </c>
      <c r="N353" s="69">
        <f t="shared" si="102"/>
        <v>0</v>
      </c>
      <c r="O353" s="87">
        <f t="shared" si="103"/>
        <v>0</v>
      </c>
      <c r="P353" s="60"/>
      <c r="Q353" s="87">
        <f t="shared" si="104"/>
        <v>0</v>
      </c>
      <c r="R353" s="87">
        <f t="shared" si="105"/>
        <v>0</v>
      </c>
      <c r="S353" s="87">
        <f t="shared" si="106"/>
        <v>1.85</v>
      </c>
      <c r="T353" s="70"/>
      <c r="U353" s="22">
        <f t="shared" si="107"/>
        <v>31</v>
      </c>
      <c r="V353" s="71">
        <f t="shared" si="108"/>
        <v>47696</v>
      </c>
      <c r="W353" s="22">
        <f t="shared" ca="1" si="109"/>
        <v>10632</v>
      </c>
      <c r="X353" s="68">
        <f>VLOOKUP($A353,[0]!Table,MATCH(X$4,[0]!Curves,0))</f>
        <v>6.6826647441180498E-2</v>
      </c>
      <c r="Y353" s="72">
        <f t="shared" ca="1" si="110"/>
        <v>0.14756991936848032</v>
      </c>
      <c r="Z353" s="22">
        <f t="shared" si="111"/>
        <v>0</v>
      </c>
      <c r="AA353" s="22">
        <f t="shared" si="112"/>
        <v>0</v>
      </c>
      <c r="AC353" s="62">
        <f t="shared" ca="1" si="113"/>
        <v>0</v>
      </c>
      <c r="AD353" s="73"/>
      <c r="AE353" s="74"/>
    </row>
    <row r="354" spans="1:31" ht="12" customHeight="1">
      <c r="A354" s="65">
        <f t="shared" si="114"/>
        <v>47727</v>
      </c>
      <c r="B354" s="66">
        <f>'Inputs-Summary'!$B$7</f>
        <v>3017157.2166295233</v>
      </c>
      <c r="C354" s="75"/>
      <c r="D354" s="67">
        <f t="shared" si="96"/>
        <v>3017157.2166295233</v>
      </c>
      <c r="E354" s="56">
        <f t="shared" si="97"/>
        <v>0</v>
      </c>
      <c r="F354" s="56">
        <f t="shared" ca="1" si="98"/>
        <v>0</v>
      </c>
      <c r="G354" s="68">
        <f>VLOOKUP($A354,[0]!Table,MATCH(G$4,[0]!Curves,0))</f>
        <v>0</v>
      </c>
      <c r="H354" s="69">
        <f t="shared" si="99"/>
        <v>0</v>
      </c>
      <c r="I354" s="68">
        <f>'Inputs-Summary'!$B$16</f>
        <v>1.85</v>
      </c>
      <c r="J354" s="68">
        <f>VLOOKUP($A354,[0]!Table,MATCH(J$4,[0]!Curves,0))</f>
        <v>0</v>
      </c>
      <c r="K354" s="69">
        <f t="shared" si="100"/>
        <v>0</v>
      </c>
      <c r="L354" s="87">
        <f t="shared" si="101"/>
        <v>0</v>
      </c>
      <c r="M354" s="68">
        <f>VLOOKUP($A354,[0]!Table,MATCH(M$4,[0]!Curves,0))</f>
        <v>0</v>
      </c>
      <c r="N354" s="69">
        <f t="shared" si="102"/>
        <v>0</v>
      </c>
      <c r="O354" s="87">
        <f t="shared" si="103"/>
        <v>0</v>
      </c>
      <c r="P354" s="60"/>
      <c r="Q354" s="87">
        <f t="shared" si="104"/>
        <v>0</v>
      </c>
      <c r="R354" s="87">
        <f t="shared" si="105"/>
        <v>0</v>
      </c>
      <c r="S354" s="87">
        <f t="shared" si="106"/>
        <v>1.85</v>
      </c>
      <c r="T354" s="70"/>
      <c r="U354" s="22">
        <f t="shared" si="107"/>
        <v>30</v>
      </c>
      <c r="V354" s="71">
        <f t="shared" si="108"/>
        <v>47727</v>
      </c>
      <c r="W354" s="22">
        <f t="shared" ca="1" si="109"/>
        <v>10663</v>
      </c>
      <c r="X354" s="68">
        <f>VLOOKUP($A354,[0]!Table,MATCH(X$4,[0]!Curves,0))</f>
        <v>6.6823464607216998E-2</v>
      </c>
      <c r="Y354" s="72">
        <f t="shared" ca="1" si="110"/>
        <v>0.14676209906743798</v>
      </c>
      <c r="Z354" s="22">
        <f t="shared" si="111"/>
        <v>0</v>
      </c>
      <c r="AA354" s="22">
        <f t="shared" si="112"/>
        <v>0</v>
      </c>
      <c r="AC354" s="62">
        <f t="shared" ca="1" si="113"/>
        <v>0</v>
      </c>
      <c r="AD354" s="73"/>
      <c r="AE354" s="74"/>
    </row>
    <row r="355" spans="1:31" ht="12" customHeight="1">
      <c r="A355" s="65">
        <f t="shared" si="114"/>
        <v>47757</v>
      </c>
      <c r="B355" s="66">
        <f>'Inputs-Summary'!$B$7</f>
        <v>3017157.2166295233</v>
      </c>
      <c r="C355" s="75"/>
      <c r="D355" s="67">
        <f t="shared" si="96"/>
        <v>3017157.2166295233</v>
      </c>
      <c r="E355" s="56">
        <f t="shared" si="97"/>
        <v>0</v>
      </c>
      <c r="F355" s="56">
        <f t="shared" ca="1" si="98"/>
        <v>0</v>
      </c>
      <c r="G355" s="68">
        <f>VLOOKUP($A355,[0]!Table,MATCH(G$4,[0]!Curves,0))</f>
        <v>0</v>
      </c>
      <c r="H355" s="69">
        <f t="shared" si="99"/>
        <v>0</v>
      </c>
      <c r="I355" s="68">
        <f>'Inputs-Summary'!$B$16</f>
        <v>1.85</v>
      </c>
      <c r="J355" s="68">
        <f>VLOOKUP($A355,[0]!Table,MATCH(J$4,[0]!Curves,0))</f>
        <v>0</v>
      </c>
      <c r="K355" s="69">
        <f t="shared" si="100"/>
        <v>0</v>
      </c>
      <c r="L355" s="87">
        <f t="shared" si="101"/>
        <v>0</v>
      </c>
      <c r="M355" s="68">
        <f>VLOOKUP($A355,[0]!Table,MATCH(M$4,[0]!Curves,0))</f>
        <v>0</v>
      </c>
      <c r="N355" s="69">
        <f t="shared" si="102"/>
        <v>0</v>
      </c>
      <c r="O355" s="87">
        <f t="shared" si="103"/>
        <v>0</v>
      </c>
      <c r="P355" s="60"/>
      <c r="Q355" s="87">
        <f t="shared" si="104"/>
        <v>0</v>
      </c>
      <c r="R355" s="87">
        <f t="shared" si="105"/>
        <v>0</v>
      </c>
      <c r="S355" s="87">
        <f t="shared" si="106"/>
        <v>1.85</v>
      </c>
      <c r="T355" s="70"/>
      <c r="U355" s="22">
        <f t="shared" si="107"/>
        <v>31</v>
      </c>
      <c r="V355" s="71">
        <f t="shared" si="108"/>
        <v>47757</v>
      </c>
      <c r="W355" s="22">
        <f t="shared" ca="1" si="109"/>
        <v>10693</v>
      </c>
      <c r="X355" s="68">
        <f>VLOOKUP($A355,[0]!Table,MATCH(X$4,[0]!Curves,0))</f>
        <v>6.68203844453195E-2</v>
      </c>
      <c r="Y355" s="72">
        <f t="shared" ca="1" si="110"/>
        <v>0.14598462088031317</v>
      </c>
      <c r="Z355" s="22">
        <f t="shared" si="111"/>
        <v>0</v>
      </c>
      <c r="AA355" s="22">
        <f t="shared" si="112"/>
        <v>0</v>
      </c>
      <c r="AC355" s="62">
        <f t="shared" ca="1" si="113"/>
        <v>0</v>
      </c>
      <c r="AD355" s="73"/>
      <c r="AE355" s="74"/>
    </row>
    <row r="356" spans="1:31" ht="12" customHeight="1">
      <c r="A356" s="65">
        <f t="shared" si="114"/>
        <v>47788</v>
      </c>
      <c r="B356" s="66">
        <f>'Inputs-Summary'!$B$7</f>
        <v>3017157.2166295233</v>
      </c>
      <c r="C356" s="75"/>
      <c r="D356" s="67">
        <f t="shared" si="96"/>
        <v>3017157.2166295233</v>
      </c>
      <c r="E356" s="56">
        <f t="shared" si="97"/>
        <v>0</v>
      </c>
      <c r="F356" s="56">
        <f t="shared" ca="1" si="98"/>
        <v>0</v>
      </c>
      <c r="G356" s="68">
        <f>VLOOKUP($A356,[0]!Table,MATCH(G$4,[0]!Curves,0))</f>
        <v>0</v>
      </c>
      <c r="H356" s="69">
        <f t="shared" si="99"/>
        <v>0</v>
      </c>
      <c r="I356" s="68">
        <f>'Inputs-Summary'!$B$16</f>
        <v>1.85</v>
      </c>
      <c r="J356" s="68">
        <f>VLOOKUP($A356,[0]!Table,MATCH(J$4,[0]!Curves,0))</f>
        <v>0</v>
      </c>
      <c r="K356" s="69">
        <f t="shared" si="100"/>
        <v>0</v>
      </c>
      <c r="L356" s="87">
        <f t="shared" si="101"/>
        <v>0</v>
      </c>
      <c r="M356" s="68">
        <f>VLOOKUP($A356,[0]!Table,MATCH(M$4,[0]!Curves,0))</f>
        <v>0</v>
      </c>
      <c r="N356" s="69">
        <f t="shared" si="102"/>
        <v>0</v>
      </c>
      <c r="O356" s="87">
        <f t="shared" si="103"/>
        <v>0</v>
      </c>
      <c r="P356" s="60"/>
      <c r="Q356" s="87">
        <f t="shared" si="104"/>
        <v>0</v>
      </c>
      <c r="R356" s="87">
        <f t="shared" si="105"/>
        <v>0</v>
      </c>
      <c r="S356" s="87">
        <f t="shared" si="106"/>
        <v>1.85</v>
      </c>
      <c r="T356" s="70"/>
      <c r="U356" s="22">
        <f t="shared" si="107"/>
        <v>30</v>
      </c>
      <c r="V356" s="71">
        <f t="shared" si="108"/>
        <v>47788</v>
      </c>
      <c r="W356" s="22">
        <f t="shared" ca="1" si="109"/>
        <v>10724</v>
      </c>
      <c r="X356" s="68">
        <f>VLOOKUP($A356,[0]!Table,MATCH(X$4,[0]!Curves,0))</f>
        <v>6.6817201611362204E-2</v>
      </c>
      <c r="Y356" s="72">
        <f t="shared" ca="1" si="110"/>
        <v>0.14518562814503511</v>
      </c>
      <c r="Z356" s="22">
        <f t="shared" si="111"/>
        <v>0</v>
      </c>
      <c r="AA356" s="22">
        <f t="shared" si="112"/>
        <v>0</v>
      </c>
      <c r="AC356" s="62">
        <f t="shared" ca="1" si="113"/>
        <v>0</v>
      </c>
      <c r="AD356" s="73"/>
      <c r="AE356" s="74"/>
    </row>
    <row r="357" spans="1:31" ht="12" customHeight="1">
      <c r="A357" s="65">
        <f t="shared" si="114"/>
        <v>47818</v>
      </c>
      <c r="B357" s="66">
        <f>'Inputs-Summary'!$B$7</f>
        <v>3017157.2166295233</v>
      </c>
      <c r="C357" s="75"/>
      <c r="D357" s="67">
        <f t="shared" si="96"/>
        <v>3017157.2166295233</v>
      </c>
      <c r="E357" s="56">
        <f t="shared" si="97"/>
        <v>0</v>
      </c>
      <c r="F357" s="56">
        <f t="shared" ca="1" si="98"/>
        <v>0</v>
      </c>
      <c r="G357" s="68">
        <f>VLOOKUP($A357,[0]!Table,MATCH(G$4,[0]!Curves,0))</f>
        <v>0</v>
      </c>
      <c r="H357" s="69">
        <f t="shared" si="99"/>
        <v>0</v>
      </c>
      <c r="I357" s="68">
        <f>'Inputs-Summary'!$B$16</f>
        <v>1.85</v>
      </c>
      <c r="J357" s="68">
        <f>VLOOKUP($A357,[0]!Table,MATCH(J$4,[0]!Curves,0))</f>
        <v>0</v>
      </c>
      <c r="K357" s="69">
        <f t="shared" si="100"/>
        <v>0</v>
      </c>
      <c r="L357" s="87">
        <f t="shared" si="101"/>
        <v>0</v>
      </c>
      <c r="M357" s="68">
        <f>VLOOKUP($A357,[0]!Table,MATCH(M$4,[0]!Curves,0))</f>
        <v>0</v>
      </c>
      <c r="N357" s="69">
        <f t="shared" si="102"/>
        <v>0</v>
      </c>
      <c r="O357" s="87">
        <f t="shared" si="103"/>
        <v>0</v>
      </c>
      <c r="P357" s="60"/>
      <c r="Q357" s="87">
        <f t="shared" si="104"/>
        <v>0</v>
      </c>
      <c r="R357" s="87">
        <f t="shared" si="105"/>
        <v>0</v>
      </c>
      <c r="S357" s="87">
        <f t="shared" si="106"/>
        <v>1.85</v>
      </c>
      <c r="T357" s="70"/>
      <c r="U357" s="22">
        <f t="shared" si="107"/>
        <v>31</v>
      </c>
      <c r="V357" s="71">
        <f t="shared" si="108"/>
        <v>47818</v>
      </c>
      <c r="W357" s="22">
        <f t="shared" ca="1" si="109"/>
        <v>10754</v>
      </c>
      <c r="X357" s="68">
        <f>VLOOKUP($A357,[0]!Table,MATCH(X$4,[0]!Curves,0))</f>
        <v>6.6814121449471298E-2</v>
      </c>
      <c r="Y357" s="72">
        <f t="shared" ca="1" si="110"/>
        <v>0.14441664519139272</v>
      </c>
      <c r="Z357" s="22">
        <f t="shared" si="111"/>
        <v>0</v>
      </c>
      <c r="AA357" s="22">
        <f t="shared" si="112"/>
        <v>0</v>
      </c>
      <c r="AC357" s="62">
        <f t="shared" ca="1" si="113"/>
        <v>0</v>
      </c>
      <c r="AD357" s="73"/>
      <c r="AE357" s="74"/>
    </row>
    <row r="358" spans="1:31" ht="12" customHeight="1">
      <c r="A358" s="65">
        <f t="shared" si="114"/>
        <v>47849</v>
      </c>
      <c r="B358" s="66">
        <f>'Inputs-Summary'!$B$7</f>
        <v>3017157.2166295233</v>
      </c>
      <c r="C358" s="75"/>
      <c r="D358" s="67">
        <f t="shared" si="96"/>
        <v>3017157.2166295233</v>
      </c>
      <c r="E358" s="56">
        <f t="shared" si="97"/>
        <v>0</v>
      </c>
      <c r="F358" s="56">
        <f t="shared" ca="1" si="98"/>
        <v>0</v>
      </c>
      <c r="G358" s="68">
        <f>VLOOKUP($A358,[0]!Table,MATCH(G$4,[0]!Curves,0))</f>
        <v>0</v>
      </c>
      <c r="H358" s="69">
        <f t="shared" si="99"/>
        <v>0</v>
      </c>
      <c r="I358" s="68">
        <f>'Inputs-Summary'!$B$16</f>
        <v>1.85</v>
      </c>
      <c r="J358" s="68">
        <f>VLOOKUP($A358,[0]!Table,MATCH(J$4,[0]!Curves,0))</f>
        <v>0</v>
      </c>
      <c r="K358" s="69">
        <f t="shared" si="100"/>
        <v>0</v>
      </c>
      <c r="L358" s="87">
        <f t="shared" si="101"/>
        <v>0</v>
      </c>
      <c r="M358" s="68">
        <f>VLOOKUP($A358,[0]!Table,MATCH(M$4,[0]!Curves,0))</f>
        <v>0</v>
      </c>
      <c r="N358" s="69">
        <f t="shared" si="102"/>
        <v>0</v>
      </c>
      <c r="O358" s="87">
        <f t="shared" si="103"/>
        <v>0</v>
      </c>
      <c r="P358" s="60"/>
      <c r="Q358" s="87">
        <f t="shared" si="104"/>
        <v>0</v>
      </c>
      <c r="R358" s="87">
        <f t="shared" si="105"/>
        <v>0</v>
      </c>
      <c r="S358" s="87">
        <f t="shared" si="106"/>
        <v>1.85</v>
      </c>
      <c r="T358" s="70"/>
      <c r="U358" s="22">
        <f t="shared" si="107"/>
        <v>31</v>
      </c>
      <c r="V358" s="71">
        <f t="shared" si="108"/>
        <v>47849</v>
      </c>
      <c r="W358" s="22">
        <f t="shared" ca="1" si="109"/>
        <v>10785</v>
      </c>
      <c r="X358" s="68">
        <f>VLOOKUP($A358,[0]!Table,MATCH(X$4,[0]!Curves,0))</f>
        <v>6.6814121449471298E-2</v>
      </c>
      <c r="Y358" s="72">
        <f t="shared" ca="1" si="110"/>
        <v>0.14361332065914278</v>
      </c>
      <c r="Z358" s="22">
        <f t="shared" si="111"/>
        <v>0</v>
      </c>
      <c r="AA358" s="22">
        <f t="shared" si="112"/>
        <v>0</v>
      </c>
      <c r="AC358" s="62">
        <f t="shared" ca="1" si="113"/>
        <v>0</v>
      </c>
      <c r="AD358" s="73"/>
      <c r="AE358" s="74"/>
    </row>
    <row r="359" spans="1:31" ht="12" customHeight="1">
      <c r="A359" s="65">
        <f t="shared" si="114"/>
        <v>47880</v>
      </c>
      <c r="B359" s="66">
        <f>'Inputs-Summary'!$B$7</f>
        <v>3017157.2166295233</v>
      </c>
      <c r="C359" s="75"/>
      <c r="D359" s="67">
        <f t="shared" si="96"/>
        <v>3017157.2166295233</v>
      </c>
      <c r="E359" s="56">
        <f t="shared" si="97"/>
        <v>0</v>
      </c>
      <c r="F359" s="56">
        <f t="shared" ca="1" si="98"/>
        <v>0</v>
      </c>
      <c r="G359" s="68">
        <f>VLOOKUP($A359,[0]!Table,MATCH(G$4,[0]!Curves,0))</f>
        <v>0</v>
      </c>
      <c r="H359" s="69">
        <f t="shared" si="99"/>
        <v>0</v>
      </c>
      <c r="I359" s="68">
        <f>'Inputs-Summary'!$B$16</f>
        <v>1.85</v>
      </c>
      <c r="J359" s="68">
        <f>VLOOKUP($A359,[0]!Table,MATCH(J$4,[0]!Curves,0))</f>
        <v>0</v>
      </c>
      <c r="K359" s="69">
        <f t="shared" si="100"/>
        <v>0</v>
      </c>
      <c r="L359" s="87">
        <f t="shared" si="101"/>
        <v>0</v>
      </c>
      <c r="M359" s="68">
        <f>VLOOKUP($A359,[0]!Table,MATCH(M$4,[0]!Curves,0))</f>
        <v>0</v>
      </c>
      <c r="N359" s="69">
        <f t="shared" si="102"/>
        <v>0</v>
      </c>
      <c r="O359" s="87">
        <f t="shared" si="103"/>
        <v>0</v>
      </c>
      <c r="P359" s="60"/>
      <c r="Q359" s="87">
        <f t="shared" si="104"/>
        <v>0</v>
      </c>
      <c r="R359" s="87">
        <f t="shared" si="105"/>
        <v>0</v>
      </c>
      <c r="S359" s="87">
        <f t="shared" si="106"/>
        <v>1.85</v>
      </c>
      <c r="T359" s="70"/>
      <c r="U359" s="22">
        <f t="shared" si="107"/>
        <v>28</v>
      </c>
      <c r="V359" s="71">
        <f t="shared" si="108"/>
        <v>47880</v>
      </c>
      <c r="W359" s="22">
        <f t="shared" ca="1" si="109"/>
        <v>10816</v>
      </c>
      <c r="X359" s="68">
        <f>VLOOKUP($A359,[0]!Table,MATCH(X$4,[0]!Curves,0))</f>
        <v>6.6814121449471298E-2</v>
      </c>
      <c r="Y359" s="72">
        <f t="shared" ca="1" si="110"/>
        <v>0.14281446465822639</v>
      </c>
      <c r="Z359" s="22">
        <f t="shared" si="111"/>
        <v>0</v>
      </c>
      <c r="AA359" s="22">
        <f t="shared" si="112"/>
        <v>0</v>
      </c>
      <c r="AC359" s="62">
        <f t="shared" ca="1" si="113"/>
        <v>0</v>
      </c>
      <c r="AD359" s="73"/>
      <c r="AE359" s="74"/>
    </row>
    <row r="360" spans="1:31" ht="12" customHeight="1">
      <c r="A360" s="65">
        <f t="shared" si="114"/>
        <v>47908</v>
      </c>
      <c r="B360" s="66">
        <f>'Inputs-Summary'!$B$7</f>
        <v>3017157.2166295233</v>
      </c>
      <c r="C360" s="75"/>
      <c r="D360" s="67">
        <f t="shared" si="96"/>
        <v>3017157.2166295233</v>
      </c>
      <c r="E360" s="56">
        <f t="shared" si="97"/>
        <v>0</v>
      </c>
      <c r="F360" s="56">
        <f t="shared" ca="1" si="98"/>
        <v>0</v>
      </c>
      <c r="G360" s="68">
        <f>VLOOKUP($A360,[0]!Table,MATCH(G$4,[0]!Curves,0))</f>
        <v>0</v>
      </c>
      <c r="H360" s="69">
        <f t="shared" si="99"/>
        <v>0</v>
      </c>
      <c r="I360" s="68">
        <f>'Inputs-Summary'!$B$16</f>
        <v>1.85</v>
      </c>
      <c r="J360" s="68">
        <f>VLOOKUP($A360,[0]!Table,MATCH(J$4,[0]!Curves,0))</f>
        <v>0</v>
      </c>
      <c r="K360" s="69">
        <f t="shared" si="100"/>
        <v>0</v>
      </c>
      <c r="L360" s="87">
        <f t="shared" si="101"/>
        <v>0</v>
      </c>
      <c r="M360" s="68">
        <f>VLOOKUP($A360,[0]!Table,MATCH(M$4,[0]!Curves,0))</f>
        <v>0</v>
      </c>
      <c r="N360" s="69">
        <f t="shared" si="102"/>
        <v>0</v>
      </c>
      <c r="O360" s="87">
        <f t="shared" si="103"/>
        <v>0</v>
      </c>
      <c r="P360" s="60"/>
      <c r="Q360" s="87">
        <f t="shared" si="104"/>
        <v>0</v>
      </c>
      <c r="R360" s="87">
        <f t="shared" si="105"/>
        <v>0</v>
      </c>
      <c r="S360" s="87">
        <f t="shared" si="106"/>
        <v>1.85</v>
      </c>
      <c r="T360" s="70"/>
      <c r="U360" s="22">
        <f t="shared" si="107"/>
        <v>31</v>
      </c>
      <c r="V360" s="71">
        <f t="shared" si="108"/>
        <v>47908</v>
      </c>
      <c r="W360" s="22">
        <f t="shared" ca="1" si="109"/>
        <v>10844</v>
      </c>
      <c r="X360" s="68">
        <f>VLOOKUP($A360,[0]!Table,MATCH(X$4,[0]!Curves,0))</f>
        <v>6.6814121449471298E-2</v>
      </c>
      <c r="Y360" s="72">
        <f t="shared" ca="1" si="110"/>
        <v>0.14209673742233556</v>
      </c>
      <c r="Z360" s="22">
        <f t="shared" si="111"/>
        <v>0</v>
      </c>
      <c r="AA360" s="22">
        <f t="shared" si="112"/>
        <v>0</v>
      </c>
      <c r="AC360" s="62">
        <f t="shared" ca="1" si="113"/>
        <v>0</v>
      </c>
      <c r="AD360" s="73"/>
      <c r="AE360" s="74"/>
    </row>
    <row r="361" spans="1:31" ht="12" customHeight="1">
      <c r="A361" s="65">
        <f t="shared" si="114"/>
        <v>47939</v>
      </c>
      <c r="B361" s="66">
        <f>'Inputs-Summary'!$B$7</f>
        <v>3017157.2166295233</v>
      </c>
      <c r="C361" s="75"/>
      <c r="D361" s="67">
        <f t="shared" si="96"/>
        <v>3017157.2166295233</v>
      </c>
      <c r="E361" s="56">
        <f t="shared" si="97"/>
        <v>0</v>
      </c>
      <c r="F361" s="56">
        <f t="shared" ca="1" si="98"/>
        <v>0</v>
      </c>
      <c r="G361" s="68">
        <f>VLOOKUP($A361,[0]!Table,MATCH(G$4,[0]!Curves,0))</f>
        <v>0</v>
      </c>
      <c r="H361" s="69">
        <f t="shared" si="99"/>
        <v>0</v>
      </c>
      <c r="I361" s="68">
        <f>'Inputs-Summary'!$B$16</f>
        <v>1.85</v>
      </c>
      <c r="J361" s="68">
        <f>VLOOKUP($A361,[0]!Table,MATCH(J$4,[0]!Curves,0))</f>
        <v>0</v>
      </c>
      <c r="K361" s="69">
        <f t="shared" si="100"/>
        <v>0</v>
      </c>
      <c r="L361" s="87">
        <f t="shared" si="101"/>
        <v>0</v>
      </c>
      <c r="M361" s="68">
        <f>VLOOKUP($A361,[0]!Table,MATCH(M$4,[0]!Curves,0))</f>
        <v>0</v>
      </c>
      <c r="N361" s="69">
        <f t="shared" si="102"/>
        <v>0</v>
      </c>
      <c r="O361" s="87">
        <f t="shared" si="103"/>
        <v>0</v>
      </c>
      <c r="P361" s="60"/>
      <c r="Q361" s="87">
        <f t="shared" si="104"/>
        <v>0</v>
      </c>
      <c r="R361" s="87">
        <f t="shared" si="105"/>
        <v>0</v>
      </c>
      <c r="S361" s="87">
        <f t="shared" si="106"/>
        <v>1.85</v>
      </c>
      <c r="T361" s="70"/>
      <c r="U361" s="22">
        <f t="shared" si="107"/>
        <v>30</v>
      </c>
      <c r="V361" s="71">
        <f t="shared" si="108"/>
        <v>47939</v>
      </c>
      <c r="W361" s="22">
        <f t="shared" ca="1" si="109"/>
        <v>10875</v>
      </c>
      <c r="X361" s="68">
        <f>VLOOKUP($A361,[0]!Table,MATCH(X$4,[0]!Curves,0))</f>
        <v>6.6814121449471298E-2</v>
      </c>
      <c r="Y361" s="72">
        <f t="shared" ca="1" si="110"/>
        <v>0.14130631748858932</v>
      </c>
      <c r="Z361" s="22">
        <f t="shared" si="111"/>
        <v>0</v>
      </c>
      <c r="AA361" s="22">
        <f t="shared" si="112"/>
        <v>0</v>
      </c>
      <c r="AC361" s="62">
        <f t="shared" ca="1" si="113"/>
        <v>0</v>
      </c>
      <c r="AD361" s="73"/>
      <c r="AE361" s="74"/>
    </row>
    <row r="362" spans="1:31" ht="12" customHeight="1">
      <c r="A362" s="65">
        <f t="shared" si="114"/>
        <v>47969</v>
      </c>
      <c r="B362" s="66">
        <f>'Inputs-Summary'!$B$7</f>
        <v>3017157.2166295233</v>
      </c>
      <c r="C362" s="75"/>
      <c r="D362" s="67">
        <f t="shared" si="96"/>
        <v>3017157.2166295233</v>
      </c>
      <c r="E362" s="56">
        <f t="shared" si="97"/>
        <v>0</v>
      </c>
      <c r="F362" s="56">
        <f t="shared" ca="1" si="98"/>
        <v>0</v>
      </c>
      <c r="G362" s="68">
        <f>VLOOKUP($A362,[0]!Table,MATCH(G$4,[0]!Curves,0))</f>
        <v>0</v>
      </c>
      <c r="H362" s="69">
        <f t="shared" si="99"/>
        <v>0</v>
      </c>
      <c r="I362" s="68">
        <f>'Inputs-Summary'!$B$16</f>
        <v>1.85</v>
      </c>
      <c r="J362" s="68">
        <f>VLOOKUP($A362,[0]!Table,MATCH(J$4,[0]!Curves,0))</f>
        <v>0</v>
      </c>
      <c r="K362" s="69">
        <f t="shared" si="100"/>
        <v>0</v>
      </c>
      <c r="L362" s="87">
        <f t="shared" si="101"/>
        <v>0</v>
      </c>
      <c r="M362" s="68">
        <f>VLOOKUP($A362,[0]!Table,MATCH(M$4,[0]!Curves,0))</f>
        <v>0</v>
      </c>
      <c r="N362" s="69">
        <f t="shared" si="102"/>
        <v>0</v>
      </c>
      <c r="O362" s="87">
        <f t="shared" si="103"/>
        <v>0</v>
      </c>
      <c r="P362" s="60"/>
      <c r="Q362" s="87">
        <f t="shared" si="104"/>
        <v>0</v>
      </c>
      <c r="R362" s="87">
        <f t="shared" si="105"/>
        <v>0</v>
      </c>
      <c r="S362" s="87">
        <f t="shared" si="106"/>
        <v>1.85</v>
      </c>
      <c r="T362" s="70"/>
      <c r="U362" s="22">
        <f t="shared" si="107"/>
        <v>31</v>
      </c>
      <c r="V362" s="71">
        <f t="shared" si="108"/>
        <v>47969</v>
      </c>
      <c r="W362" s="22">
        <f t="shared" ca="1" si="109"/>
        <v>10905</v>
      </c>
      <c r="X362" s="68">
        <f>VLOOKUP($A362,[0]!Table,MATCH(X$4,[0]!Curves,0))</f>
        <v>6.6814121449471298E-2</v>
      </c>
      <c r="Y362" s="72">
        <f t="shared" ca="1" si="110"/>
        <v>0.1405455815133734</v>
      </c>
      <c r="Z362" s="22">
        <f t="shared" si="111"/>
        <v>0</v>
      </c>
      <c r="AA362" s="22">
        <f t="shared" si="112"/>
        <v>0</v>
      </c>
      <c r="AC362" s="62">
        <f t="shared" ca="1" si="113"/>
        <v>0</v>
      </c>
      <c r="AD362" s="73"/>
      <c r="AE362" s="74"/>
    </row>
    <row r="363" spans="1:31" ht="12" customHeight="1">
      <c r="A363" s="65">
        <f t="shared" si="114"/>
        <v>48000</v>
      </c>
      <c r="B363" s="66">
        <f>'Inputs-Summary'!$B$7</f>
        <v>3017157.2166295233</v>
      </c>
      <c r="C363" s="75"/>
      <c r="D363" s="67">
        <f t="shared" si="96"/>
        <v>3017157.2166295233</v>
      </c>
      <c r="E363" s="56">
        <f t="shared" si="97"/>
        <v>0</v>
      </c>
      <c r="F363" s="56">
        <f t="shared" ca="1" si="98"/>
        <v>0</v>
      </c>
      <c r="G363" s="68">
        <f>VLOOKUP($A363,[0]!Table,MATCH(G$4,[0]!Curves,0))</f>
        <v>0</v>
      </c>
      <c r="H363" s="69">
        <f t="shared" si="99"/>
        <v>0</v>
      </c>
      <c r="I363" s="68">
        <f>'Inputs-Summary'!$B$16</f>
        <v>1.85</v>
      </c>
      <c r="J363" s="68">
        <f>VLOOKUP($A363,[0]!Table,MATCH(J$4,[0]!Curves,0))</f>
        <v>0</v>
      </c>
      <c r="K363" s="69">
        <f t="shared" si="100"/>
        <v>0</v>
      </c>
      <c r="L363" s="87">
        <f t="shared" si="101"/>
        <v>0</v>
      </c>
      <c r="M363" s="68">
        <f>VLOOKUP($A363,[0]!Table,MATCH(M$4,[0]!Curves,0))</f>
        <v>0</v>
      </c>
      <c r="N363" s="69">
        <f t="shared" si="102"/>
        <v>0</v>
      </c>
      <c r="O363" s="87">
        <f t="shared" si="103"/>
        <v>0</v>
      </c>
      <c r="P363" s="60"/>
      <c r="Q363" s="87">
        <f t="shared" si="104"/>
        <v>0</v>
      </c>
      <c r="R363" s="87">
        <f t="shared" si="105"/>
        <v>0</v>
      </c>
      <c r="S363" s="87">
        <f t="shared" si="106"/>
        <v>1.85</v>
      </c>
      <c r="T363" s="70"/>
      <c r="U363" s="22">
        <f t="shared" si="107"/>
        <v>30</v>
      </c>
      <c r="V363" s="71">
        <f t="shared" si="108"/>
        <v>48000</v>
      </c>
      <c r="W363" s="22">
        <f t="shared" ca="1" si="109"/>
        <v>10936</v>
      </c>
      <c r="X363" s="68">
        <f>VLOOKUP($A363,[0]!Table,MATCH(X$4,[0]!Curves,0))</f>
        <v>6.6814121449471298E-2</v>
      </c>
      <c r="Y363" s="72">
        <f t="shared" ca="1" si="110"/>
        <v>0.13976378995894842</v>
      </c>
      <c r="Z363" s="22">
        <f t="shared" si="111"/>
        <v>0</v>
      </c>
      <c r="AA363" s="22">
        <f t="shared" si="112"/>
        <v>0</v>
      </c>
      <c r="AC363" s="62">
        <f t="shared" ca="1" si="113"/>
        <v>0</v>
      </c>
      <c r="AD363" s="73"/>
      <c r="AE363" s="74"/>
    </row>
    <row r="364" spans="1:31" ht="12" customHeight="1">
      <c r="A364" s="65">
        <f t="shared" si="114"/>
        <v>48030</v>
      </c>
      <c r="B364" s="66">
        <f>'Inputs-Summary'!$B$7</f>
        <v>3017157.2166295233</v>
      </c>
      <c r="C364" s="75"/>
      <c r="D364" s="67">
        <f t="shared" si="96"/>
        <v>3017157.2166295233</v>
      </c>
      <c r="E364" s="56">
        <f t="shared" si="97"/>
        <v>0</v>
      </c>
      <c r="F364" s="56">
        <f t="shared" ca="1" si="98"/>
        <v>0</v>
      </c>
      <c r="G364" s="68">
        <f>VLOOKUP($A364,[0]!Table,MATCH(G$4,[0]!Curves,0))</f>
        <v>0</v>
      </c>
      <c r="H364" s="69">
        <f t="shared" si="99"/>
        <v>0</v>
      </c>
      <c r="I364" s="68">
        <f>'Inputs-Summary'!$B$16</f>
        <v>1.85</v>
      </c>
      <c r="J364" s="68">
        <f>VLOOKUP($A364,[0]!Table,MATCH(J$4,[0]!Curves,0))</f>
        <v>0</v>
      </c>
      <c r="K364" s="69">
        <f t="shared" si="100"/>
        <v>0</v>
      </c>
      <c r="L364" s="87">
        <f t="shared" si="101"/>
        <v>0</v>
      </c>
      <c r="M364" s="68">
        <f>VLOOKUP($A364,[0]!Table,MATCH(M$4,[0]!Curves,0))</f>
        <v>0</v>
      </c>
      <c r="N364" s="69">
        <f t="shared" si="102"/>
        <v>0</v>
      </c>
      <c r="O364" s="87">
        <f t="shared" si="103"/>
        <v>0</v>
      </c>
      <c r="P364" s="60"/>
      <c r="Q364" s="87">
        <f t="shared" si="104"/>
        <v>0</v>
      </c>
      <c r="R364" s="87">
        <f t="shared" si="105"/>
        <v>0</v>
      </c>
      <c r="S364" s="87">
        <f t="shared" si="106"/>
        <v>1.85</v>
      </c>
      <c r="T364" s="70"/>
      <c r="U364" s="22">
        <f t="shared" si="107"/>
        <v>31</v>
      </c>
      <c r="V364" s="71">
        <f t="shared" si="108"/>
        <v>48030</v>
      </c>
      <c r="W364" s="22">
        <f t="shared" ca="1" si="109"/>
        <v>10966</v>
      </c>
      <c r="X364" s="68">
        <f>VLOOKUP($A364,[0]!Table,MATCH(X$4,[0]!Curves,0))</f>
        <v>6.6814121449471298E-2</v>
      </c>
      <c r="Y364" s="72">
        <f t="shared" ca="1" si="110"/>
        <v>0.13901135832712924</v>
      </c>
      <c r="Z364" s="22">
        <f t="shared" si="111"/>
        <v>0</v>
      </c>
      <c r="AA364" s="22">
        <f t="shared" si="112"/>
        <v>0</v>
      </c>
      <c r="AC364" s="62">
        <f t="shared" ca="1" si="113"/>
        <v>0</v>
      </c>
      <c r="AD364" s="73"/>
      <c r="AE364" s="74"/>
    </row>
    <row r="365" spans="1:31" ht="12" customHeight="1">
      <c r="A365" s="65">
        <f t="shared" si="114"/>
        <v>48061</v>
      </c>
      <c r="B365" s="66">
        <f>'Inputs-Summary'!$B$7</f>
        <v>3017157.2166295233</v>
      </c>
      <c r="C365" s="75"/>
      <c r="D365" s="67">
        <f t="shared" si="96"/>
        <v>3017157.2166295233</v>
      </c>
      <c r="E365" s="56">
        <f t="shared" si="97"/>
        <v>0</v>
      </c>
      <c r="F365" s="56">
        <f t="shared" ca="1" si="98"/>
        <v>0</v>
      </c>
      <c r="G365" s="68">
        <f>VLOOKUP($A365,[0]!Table,MATCH(G$4,[0]!Curves,0))</f>
        <v>0</v>
      </c>
      <c r="H365" s="69">
        <f t="shared" si="99"/>
        <v>0</v>
      </c>
      <c r="I365" s="68">
        <f>'Inputs-Summary'!$B$16</f>
        <v>1.85</v>
      </c>
      <c r="J365" s="68">
        <f>VLOOKUP($A365,[0]!Table,MATCH(J$4,[0]!Curves,0))</f>
        <v>0</v>
      </c>
      <c r="K365" s="69">
        <f t="shared" si="100"/>
        <v>0</v>
      </c>
      <c r="L365" s="87">
        <f t="shared" si="101"/>
        <v>0</v>
      </c>
      <c r="M365" s="68">
        <f>VLOOKUP($A365,[0]!Table,MATCH(M$4,[0]!Curves,0))</f>
        <v>0</v>
      </c>
      <c r="N365" s="69">
        <f t="shared" si="102"/>
        <v>0</v>
      </c>
      <c r="O365" s="87">
        <f t="shared" si="103"/>
        <v>0</v>
      </c>
      <c r="P365" s="60"/>
      <c r="Q365" s="87">
        <f t="shared" si="104"/>
        <v>0</v>
      </c>
      <c r="R365" s="87">
        <f t="shared" si="105"/>
        <v>0</v>
      </c>
      <c r="S365" s="87">
        <f t="shared" si="106"/>
        <v>1.85</v>
      </c>
      <c r="T365" s="70"/>
      <c r="U365" s="22">
        <f t="shared" si="107"/>
        <v>31</v>
      </c>
      <c r="V365" s="71">
        <f t="shared" si="108"/>
        <v>48061</v>
      </c>
      <c r="W365" s="22">
        <f t="shared" ca="1" si="109"/>
        <v>10997</v>
      </c>
      <c r="X365" s="68">
        <f>VLOOKUP($A365,[0]!Table,MATCH(X$4,[0]!Curves,0))</f>
        <v>6.6814121449471298E-2</v>
      </c>
      <c r="Y365" s="72">
        <f t="shared" ca="1" si="110"/>
        <v>0.13823810096294128</v>
      </c>
      <c r="Z365" s="22">
        <f t="shared" si="111"/>
        <v>0</v>
      </c>
      <c r="AA365" s="22">
        <f t="shared" si="112"/>
        <v>0</v>
      </c>
      <c r="AC365" s="62">
        <f t="shared" ca="1" si="113"/>
        <v>0</v>
      </c>
      <c r="AD365" s="73"/>
      <c r="AE365" s="74"/>
    </row>
    <row r="366" spans="1:31" ht="12" customHeight="1">
      <c r="A366" s="65">
        <f t="shared" si="114"/>
        <v>48092</v>
      </c>
      <c r="B366" s="66">
        <f>'Inputs-Summary'!$B$7</f>
        <v>3017157.2166295233</v>
      </c>
      <c r="C366" s="75"/>
      <c r="D366" s="67">
        <f t="shared" si="96"/>
        <v>3017157.2166295233</v>
      </c>
      <c r="E366" s="56">
        <f t="shared" si="97"/>
        <v>0</v>
      </c>
      <c r="F366" s="56">
        <f t="shared" ca="1" si="98"/>
        <v>0</v>
      </c>
      <c r="G366" s="68">
        <f>VLOOKUP($A366,[0]!Table,MATCH(G$4,[0]!Curves,0))</f>
        <v>0</v>
      </c>
      <c r="H366" s="69">
        <f t="shared" si="99"/>
        <v>0</v>
      </c>
      <c r="I366" s="68">
        <f>'Inputs-Summary'!$B$16</f>
        <v>1.85</v>
      </c>
      <c r="J366" s="68">
        <f>VLOOKUP($A366,[0]!Table,MATCH(J$4,[0]!Curves,0))</f>
        <v>0</v>
      </c>
      <c r="K366" s="69">
        <f t="shared" si="100"/>
        <v>0</v>
      </c>
      <c r="L366" s="87">
        <f t="shared" si="101"/>
        <v>0</v>
      </c>
      <c r="M366" s="68">
        <f>VLOOKUP($A366,[0]!Table,MATCH(M$4,[0]!Curves,0))</f>
        <v>0</v>
      </c>
      <c r="N366" s="69">
        <f t="shared" si="102"/>
        <v>0</v>
      </c>
      <c r="O366" s="87">
        <f t="shared" si="103"/>
        <v>0</v>
      </c>
      <c r="P366" s="60"/>
      <c r="Q366" s="87">
        <f t="shared" si="104"/>
        <v>0</v>
      </c>
      <c r="R366" s="87">
        <f t="shared" si="105"/>
        <v>0</v>
      </c>
      <c r="S366" s="87">
        <f t="shared" si="106"/>
        <v>1.85</v>
      </c>
      <c r="T366" s="70"/>
      <c r="U366" s="22">
        <f t="shared" si="107"/>
        <v>30</v>
      </c>
      <c r="V366" s="71">
        <f t="shared" si="108"/>
        <v>48092</v>
      </c>
      <c r="W366" s="22">
        <f t="shared" ca="1" si="109"/>
        <v>11028</v>
      </c>
      <c r="X366" s="68">
        <f>VLOOKUP($A366,[0]!Table,MATCH(X$4,[0]!Curves,0))</f>
        <v>6.6814121449471298E-2</v>
      </c>
      <c r="Y366" s="72">
        <f t="shared" ca="1" si="110"/>
        <v>0.13746914488001888</v>
      </c>
      <c r="Z366" s="22">
        <f t="shared" si="111"/>
        <v>0</v>
      </c>
      <c r="AA366" s="22">
        <f t="shared" si="112"/>
        <v>0</v>
      </c>
      <c r="AC366" s="62">
        <f t="shared" ca="1" si="113"/>
        <v>0</v>
      </c>
      <c r="AD366" s="73"/>
      <c r="AE366" s="74"/>
    </row>
    <row r="367" spans="1:31" ht="12" customHeight="1">
      <c r="A367" s="65">
        <f t="shared" si="114"/>
        <v>48122</v>
      </c>
      <c r="B367" s="66">
        <f>'Inputs-Summary'!$B$7</f>
        <v>3017157.2166295233</v>
      </c>
      <c r="C367" s="75"/>
      <c r="D367" s="67">
        <f t="shared" si="96"/>
        <v>3017157.2166295233</v>
      </c>
      <c r="E367" s="56">
        <f t="shared" si="97"/>
        <v>0</v>
      </c>
      <c r="F367" s="56">
        <f t="shared" ca="1" si="98"/>
        <v>0</v>
      </c>
      <c r="G367" s="68">
        <f>VLOOKUP($A367,[0]!Table,MATCH(G$4,[0]!Curves,0))</f>
        <v>0</v>
      </c>
      <c r="H367" s="69">
        <f t="shared" si="99"/>
        <v>0</v>
      </c>
      <c r="I367" s="68">
        <f>'Inputs-Summary'!$B$16</f>
        <v>1.85</v>
      </c>
      <c r="J367" s="68">
        <f>VLOOKUP($A367,[0]!Table,MATCH(J$4,[0]!Curves,0))</f>
        <v>0</v>
      </c>
      <c r="K367" s="69">
        <f t="shared" si="100"/>
        <v>0</v>
      </c>
      <c r="L367" s="87">
        <f t="shared" si="101"/>
        <v>0</v>
      </c>
      <c r="M367" s="68">
        <f>VLOOKUP($A367,[0]!Table,MATCH(M$4,[0]!Curves,0))</f>
        <v>0</v>
      </c>
      <c r="N367" s="69">
        <f t="shared" si="102"/>
        <v>0</v>
      </c>
      <c r="O367" s="87">
        <f t="shared" si="103"/>
        <v>0</v>
      </c>
      <c r="P367" s="60"/>
      <c r="Q367" s="87">
        <f t="shared" si="104"/>
        <v>0</v>
      </c>
      <c r="R367" s="87">
        <f t="shared" si="105"/>
        <v>0</v>
      </c>
      <c r="S367" s="87">
        <f t="shared" si="106"/>
        <v>1.85</v>
      </c>
      <c r="T367" s="70"/>
      <c r="U367" s="22">
        <f t="shared" si="107"/>
        <v>31</v>
      </c>
      <c r="V367" s="71">
        <f t="shared" si="108"/>
        <v>48122</v>
      </c>
      <c r="W367" s="22">
        <f t="shared" ca="1" si="109"/>
        <v>11058</v>
      </c>
      <c r="X367" s="68">
        <f>VLOOKUP($A367,[0]!Table,MATCH(X$4,[0]!Curves,0))</f>
        <v>6.6814121449471298E-2</v>
      </c>
      <c r="Y367" s="72">
        <f t="shared" ca="1" si="110"/>
        <v>0.13672906668782592</v>
      </c>
      <c r="Z367" s="22">
        <f t="shared" si="111"/>
        <v>0</v>
      </c>
      <c r="AA367" s="22">
        <f t="shared" si="112"/>
        <v>0</v>
      </c>
      <c r="AC367" s="62">
        <f t="shared" ca="1" si="113"/>
        <v>0</v>
      </c>
      <c r="AD367" s="73"/>
      <c r="AE367" s="74"/>
    </row>
    <row r="368" spans="1:31" ht="12" customHeight="1">
      <c r="A368" s="65">
        <f t="shared" si="114"/>
        <v>48153</v>
      </c>
      <c r="B368" s="66">
        <f>'Inputs-Summary'!$B$7</f>
        <v>3017157.2166295233</v>
      </c>
      <c r="C368" s="75"/>
      <c r="D368" s="67">
        <f t="shared" si="96"/>
        <v>3017157.2166295233</v>
      </c>
      <c r="E368" s="56">
        <f t="shared" si="97"/>
        <v>0</v>
      </c>
      <c r="F368" s="56">
        <f t="shared" ca="1" si="98"/>
        <v>0</v>
      </c>
      <c r="G368" s="68">
        <f>VLOOKUP($A368,[0]!Table,MATCH(G$4,[0]!Curves,0))</f>
        <v>0</v>
      </c>
      <c r="H368" s="69">
        <f t="shared" si="99"/>
        <v>0</v>
      </c>
      <c r="I368" s="68">
        <f>'Inputs-Summary'!$B$16</f>
        <v>1.85</v>
      </c>
      <c r="J368" s="68">
        <f>VLOOKUP($A368,[0]!Table,MATCH(J$4,[0]!Curves,0))</f>
        <v>0</v>
      </c>
      <c r="K368" s="69">
        <f t="shared" si="100"/>
        <v>0</v>
      </c>
      <c r="L368" s="87">
        <f t="shared" si="101"/>
        <v>0</v>
      </c>
      <c r="M368" s="68">
        <f>VLOOKUP($A368,[0]!Table,MATCH(M$4,[0]!Curves,0))</f>
        <v>0</v>
      </c>
      <c r="N368" s="69">
        <f t="shared" si="102"/>
        <v>0</v>
      </c>
      <c r="O368" s="87">
        <f t="shared" si="103"/>
        <v>0</v>
      </c>
      <c r="P368" s="60"/>
      <c r="Q368" s="87">
        <f t="shared" si="104"/>
        <v>0</v>
      </c>
      <c r="R368" s="87">
        <f t="shared" si="105"/>
        <v>0</v>
      </c>
      <c r="S368" s="87">
        <f t="shared" si="106"/>
        <v>1.85</v>
      </c>
      <c r="T368" s="70"/>
      <c r="U368" s="22">
        <f t="shared" si="107"/>
        <v>30</v>
      </c>
      <c r="V368" s="71">
        <f t="shared" si="108"/>
        <v>48153</v>
      </c>
      <c r="W368" s="22">
        <f t="shared" ca="1" si="109"/>
        <v>11089</v>
      </c>
      <c r="X368" s="68">
        <f>VLOOKUP($A368,[0]!Table,MATCH(X$4,[0]!Curves,0))</f>
        <v>6.6814121449471298E-2</v>
      </c>
      <c r="Y368" s="72">
        <f t="shared" ca="1" si="110"/>
        <v>0.13596850468061134</v>
      </c>
      <c r="Z368" s="22">
        <f t="shared" si="111"/>
        <v>0</v>
      </c>
      <c r="AA368" s="22">
        <f t="shared" si="112"/>
        <v>0</v>
      </c>
      <c r="AC368" s="62">
        <f t="shared" ca="1" si="113"/>
        <v>0</v>
      </c>
      <c r="AD368" s="73"/>
      <c r="AE368" s="74"/>
    </row>
    <row r="369" spans="1:31" ht="12" customHeight="1" thickBot="1">
      <c r="A369" s="65">
        <f t="shared" si="114"/>
        <v>48183</v>
      </c>
      <c r="B369" s="66">
        <f>'Inputs-Summary'!$B$7</f>
        <v>3017157.2166295233</v>
      </c>
      <c r="C369" s="75"/>
      <c r="D369" s="67">
        <f t="shared" si="96"/>
        <v>3017157.2166295233</v>
      </c>
      <c r="E369" s="56">
        <f t="shared" si="97"/>
        <v>0</v>
      </c>
      <c r="F369" s="56">
        <f t="shared" ca="1" si="98"/>
        <v>0</v>
      </c>
      <c r="G369" s="68">
        <f>VLOOKUP($A369,[0]!Table,MATCH(G$4,[0]!Curves,0))</f>
        <v>0</v>
      </c>
      <c r="H369" s="69">
        <f t="shared" si="99"/>
        <v>0</v>
      </c>
      <c r="I369" s="68">
        <f>'Inputs-Summary'!$B$16</f>
        <v>1.85</v>
      </c>
      <c r="J369" s="68">
        <f>VLOOKUP($A369,[0]!Table,MATCH(J$4,[0]!Curves,0))</f>
        <v>0</v>
      </c>
      <c r="K369" s="69">
        <f t="shared" si="100"/>
        <v>0</v>
      </c>
      <c r="L369" s="87">
        <f t="shared" si="101"/>
        <v>0</v>
      </c>
      <c r="M369" s="68">
        <f>VLOOKUP($A369,[0]!Table,MATCH(M$4,[0]!Curves,0))</f>
        <v>0</v>
      </c>
      <c r="N369" s="69">
        <f t="shared" si="102"/>
        <v>0</v>
      </c>
      <c r="O369" s="87">
        <f t="shared" si="103"/>
        <v>0</v>
      </c>
      <c r="P369" s="60"/>
      <c r="Q369" s="87">
        <f t="shared" si="104"/>
        <v>0</v>
      </c>
      <c r="R369" s="87">
        <f t="shared" si="105"/>
        <v>0</v>
      </c>
      <c r="S369" s="87">
        <f t="shared" si="106"/>
        <v>1.85</v>
      </c>
      <c r="T369" s="70"/>
      <c r="U369" s="22">
        <f t="shared" si="107"/>
        <v>31</v>
      </c>
      <c r="V369" s="71">
        <f t="shared" si="108"/>
        <v>48183</v>
      </c>
      <c r="W369" s="22">
        <f t="shared" ca="1" si="109"/>
        <v>11119</v>
      </c>
      <c r="X369" s="68">
        <f>VLOOKUP($A369,[0]!Table,MATCH(X$4,[0]!Curves,0))</f>
        <v>6.6814121449471298E-2</v>
      </c>
      <c r="Y369" s="72">
        <f t="shared" ca="1" si="110"/>
        <v>0.13523650532739628</v>
      </c>
      <c r="Z369" s="22">
        <f t="shared" si="111"/>
        <v>0</v>
      </c>
      <c r="AA369" s="22">
        <f t="shared" si="112"/>
        <v>0</v>
      </c>
      <c r="AC369" s="76">
        <f t="shared" ca="1" si="113"/>
        <v>0</v>
      </c>
      <c r="AD369" s="73"/>
      <c r="AE369" s="74"/>
    </row>
    <row r="370" spans="1:31">
      <c r="A370" s="65">
        <f t="shared" si="114"/>
        <v>48214</v>
      </c>
      <c r="X370" s="68">
        <f>VLOOKUP($A370,[0]!Table,MATCH(X$4,[0]!Curves,0))</f>
        <v>6.6814121449471298E-2</v>
      </c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E377"/>
  <sheetViews>
    <sheetView showGridLines="0" zoomScale="75" workbookViewId="0">
      <pane xSplit="3" topLeftCell="D1" activePane="topRight" state="frozen"/>
      <selection pane="topRight" activeCell="D21" sqref="D21"/>
    </sheetView>
  </sheetViews>
  <sheetFormatPr defaultRowHeight="12.75"/>
  <cols>
    <col min="1" max="1" width="13.85546875" style="9" customWidth="1"/>
    <col min="2" max="2" width="14.7109375" style="9" customWidth="1"/>
    <col min="3" max="3" width="13.28515625" style="1" customWidth="1"/>
    <col min="4" max="5" width="19.140625" style="1" customWidth="1"/>
    <col min="6" max="11" width="18.85546875" style="1" customWidth="1"/>
    <col min="12" max="12" width="15.28515625" bestFit="1" customWidth="1"/>
    <col min="13" max="13" width="12.7109375" style="3" customWidth="1"/>
    <col min="14" max="14" width="12.7109375" customWidth="1"/>
    <col min="15" max="16" width="17.85546875" style="77" bestFit="1" customWidth="1"/>
    <col min="17" max="16384" width="9.140625" style="3"/>
  </cols>
  <sheetData>
    <row r="1" spans="1:31">
      <c r="A1" s="3" t="s">
        <v>0</v>
      </c>
      <c r="B1" s="3"/>
      <c r="C1" s="4" t="s">
        <v>67</v>
      </c>
      <c r="D1" s="5" t="s">
        <v>1</v>
      </c>
    </row>
    <row r="2" spans="1:31">
      <c r="A2" s="3" t="s">
        <v>2</v>
      </c>
      <c r="B2" s="3"/>
      <c r="C2" s="4" t="s">
        <v>67</v>
      </c>
      <c r="D2" s="5" t="s">
        <v>3</v>
      </c>
    </row>
    <row r="3" spans="1:31">
      <c r="A3" s="3" t="s">
        <v>4</v>
      </c>
      <c r="B3" s="3"/>
      <c r="C3" s="4" t="s">
        <v>5</v>
      </c>
      <c r="D3" s="5" t="s">
        <v>6</v>
      </c>
      <c r="AE3" s="1"/>
    </row>
    <row r="4" spans="1:31">
      <c r="A4" s="3"/>
      <c r="B4" s="3"/>
      <c r="C4" s="4"/>
      <c r="D4" s="5"/>
      <c r="M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5"/>
      <c r="B5" s="5"/>
      <c r="I5" s="2" t="s">
        <v>7</v>
      </c>
      <c r="J5" s="2" t="s">
        <v>7</v>
      </c>
    </row>
    <row r="6" spans="1:31">
      <c r="A6" s="79">
        <f>'Inputs-Summary'!B5</f>
        <v>37061</v>
      </c>
      <c r="B6" s="7"/>
      <c r="D6" s="5"/>
      <c r="E6" s="5"/>
    </row>
    <row r="7" spans="1:31">
      <c r="A7" s="3"/>
      <c r="B7" s="3"/>
      <c r="C7" s="4"/>
      <c r="D7" s="8"/>
    </row>
    <row r="8" spans="1:31" ht="11.25">
      <c r="A8" s="3"/>
      <c r="B8" s="3"/>
      <c r="C8" s="9"/>
      <c r="D8" s="1" t="s">
        <v>23</v>
      </c>
      <c r="E8" s="1" t="s">
        <v>22</v>
      </c>
      <c r="F8" s="1" t="s">
        <v>25</v>
      </c>
      <c r="G8" s="1" t="str">
        <f t="shared" ref="G8:P8" si="0">CONCATENATE(G13,"-",G15)</f>
        <v>NGI/CHI. GATE-D</v>
      </c>
      <c r="H8" s="1" t="str">
        <f t="shared" si="0"/>
        <v>NGI/CHI. GATE-I</v>
      </c>
      <c r="I8" s="1" t="str">
        <f t="shared" si="0"/>
        <v>IF-HEHUB-D</v>
      </c>
      <c r="J8" s="1" t="str">
        <f t="shared" si="0"/>
        <v>IF-HEHUB-I</v>
      </c>
      <c r="K8" s="1" t="str">
        <f t="shared" si="0"/>
        <v>IF-HPL/SHPCHAN-D</v>
      </c>
      <c r="L8" s="1" t="str">
        <f t="shared" si="0"/>
        <v>IF-HPL/SHPCHAN-I</v>
      </c>
      <c r="M8" s="1" t="str">
        <f t="shared" si="0"/>
        <v>NGI-SOCAL-D</v>
      </c>
      <c r="N8" s="1" t="str">
        <f t="shared" si="0"/>
        <v>NGI-SOCAL-I</v>
      </c>
      <c r="O8" s="1" t="str">
        <f t="shared" si="0"/>
        <v>IF-TRANSCO/Z6-D</v>
      </c>
      <c r="P8" s="1" t="str">
        <f t="shared" si="0"/>
        <v>IF-TRANSCO/Z6-I</v>
      </c>
    </row>
    <row r="9" spans="1:31">
      <c r="A9" s="3"/>
      <c r="B9" s="3"/>
      <c r="C9" s="9"/>
    </row>
    <row r="10" spans="1:31" s="1" customFormat="1" ht="11.25">
      <c r="C10" s="1">
        <v>1</v>
      </c>
      <c r="D10" s="1">
        <v>2</v>
      </c>
      <c r="E10" s="1">
        <v>3</v>
      </c>
      <c r="F10" s="1">
        <v>4</v>
      </c>
      <c r="G10" s="1">
        <v>4</v>
      </c>
      <c r="H10" s="1">
        <v>4</v>
      </c>
      <c r="I10" s="1">
        <v>5</v>
      </c>
      <c r="J10" s="1">
        <v>5</v>
      </c>
      <c r="K10" s="1">
        <v>6</v>
      </c>
    </row>
    <row r="11" spans="1:31" s="1" customFormat="1" ht="11.25">
      <c r="C11" s="4" t="s">
        <v>8</v>
      </c>
      <c r="D11" s="11">
        <f t="shared" ref="D11:P11" si="1">today</f>
        <v>37061</v>
      </c>
      <c r="E11" s="11">
        <f t="shared" si="1"/>
        <v>37061</v>
      </c>
      <c r="F11" s="11">
        <f t="shared" si="1"/>
        <v>37061</v>
      </c>
      <c r="G11" s="11">
        <f t="shared" si="1"/>
        <v>37061</v>
      </c>
      <c r="H11" s="11">
        <f t="shared" si="1"/>
        <v>37061</v>
      </c>
      <c r="I11" s="11">
        <f t="shared" si="1"/>
        <v>37061</v>
      </c>
      <c r="J11" s="11">
        <f t="shared" si="1"/>
        <v>37061</v>
      </c>
      <c r="K11" s="11">
        <f t="shared" si="1"/>
        <v>37061</v>
      </c>
      <c r="L11" s="11">
        <f t="shared" si="1"/>
        <v>37061</v>
      </c>
      <c r="M11" s="11">
        <f t="shared" si="1"/>
        <v>37061</v>
      </c>
      <c r="N11" s="11">
        <f t="shared" si="1"/>
        <v>37061</v>
      </c>
      <c r="O11" s="11">
        <f t="shared" si="1"/>
        <v>37061</v>
      </c>
      <c r="P11" s="11">
        <f t="shared" si="1"/>
        <v>37061</v>
      </c>
    </row>
    <row r="12" spans="1:31" s="1" customFormat="1" ht="11.25">
      <c r="C12" s="4" t="s">
        <v>9</v>
      </c>
      <c r="D12" s="4">
        <f t="shared" ref="D12:N12" si="2">BeginningOfNextMonth(D11)</f>
        <v>37073</v>
      </c>
      <c r="E12" s="4">
        <f t="shared" si="2"/>
        <v>37073</v>
      </c>
      <c r="F12" s="4">
        <f t="shared" si="2"/>
        <v>37073</v>
      </c>
      <c r="G12" s="4">
        <f t="shared" si="2"/>
        <v>37073</v>
      </c>
      <c r="H12" s="4">
        <f t="shared" si="2"/>
        <v>37073</v>
      </c>
      <c r="I12" s="4">
        <f t="shared" si="2"/>
        <v>37073</v>
      </c>
      <c r="J12" s="4">
        <f t="shared" si="2"/>
        <v>37073</v>
      </c>
      <c r="K12" s="4">
        <f t="shared" si="2"/>
        <v>37073</v>
      </c>
      <c r="L12" s="4">
        <f t="shared" si="2"/>
        <v>37073</v>
      </c>
      <c r="M12" s="4">
        <f t="shared" si="2"/>
        <v>37073</v>
      </c>
      <c r="N12" s="4">
        <f t="shared" si="2"/>
        <v>37073</v>
      </c>
      <c r="O12" s="4">
        <f>BeginningOfNextMonth(O11)</f>
        <v>37073</v>
      </c>
      <c r="P12" s="4">
        <f>BeginningOfNextMonth(P11)</f>
        <v>37073</v>
      </c>
    </row>
    <row r="13" spans="1:31" s="1" customFormat="1" ht="11.25">
      <c r="C13" s="4" t="s">
        <v>10</v>
      </c>
      <c r="D13" s="12" t="s">
        <v>11</v>
      </c>
      <c r="E13" s="1" t="s">
        <v>12</v>
      </c>
      <c r="F13" s="1" t="s">
        <v>12</v>
      </c>
      <c r="G13" s="1" t="s">
        <v>68</v>
      </c>
      <c r="H13" s="1" t="s">
        <v>68</v>
      </c>
      <c r="I13" s="1" t="s">
        <v>66</v>
      </c>
      <c r="J13" s="1" t="s">
        <v>66</v>
      </c>
      <c r="K13" s="1" t="s">
        <v>42</v>
      </c>
      <c r="L13" s="1" t="s">
        <v>42</v>
      </c>
      <c r="M13" s="1" t="s">
        <v>69</v>
      </c>
      <c r="N13" s="1" t="s">
        <v>69</v>
      </c>
      <c r="O13" s="1" t="s">
        <v>81</v>
      </c>
      <c r="P13" s="1" t="s">
        <v>81</v>
      </c>
    </row>
    <row r="14" spans="1:31" s="1" customFormat="1" ht="11.25">
      <c r="C14" s="4" t="s">
        <v>13</v>
      </c>
      <c r="D14" s="13" t="s">
        <v>14</v>
      </c>
      <c r="E14" s="1" t="s">
        <v>15</v>
      </c>
      <c r="F14" s="1" t="s">
        <v>24</v>
      </c>
      <c r="G14" s="1" t="s">
        <v>15</v>
      </c>
      <c r="H14" s="1" t="s">
        <v>15</v>
      </c>
      <c r="I14" s="1" t="s">
        <v>15</v>
      </c>
      <c r="J14" s="1" t="s">
        <v>15</v>
      </c>
      <c r="K14" s="1" t="s">
        <v>15</v>
      </c>
      <c r="L14" s="1" t="s">
        <v>15</v>
      </c>
      <c r="M14" s="1" t="s">
        <v>15</v>
      </c>
      <c r="N14" s="1" t="s">
        <v>15</v>
      </c>
      <c r="O14" s="1" t="s">
        <v>15</v>
      </c>
      <c r="P14" s="1" t="s">
        <v>15</v>
      </c>
    </row>
    <row r="15" spans="1:31" ht="11.25">
      <c r="A15" s="3"/>
      <c r="B15" s="3"/>
      <c r="C15" s="10" t="s">
        <v>16</v>
      </c>
      <c r="D15" s="13" t="s">
        <v>17</v>
      </c>
      <c r="E15" s="1" t="s">
        <v>18</v>
      </c>
      <c r="F15" s="1" t="s">
        <v>18</v>
      </c>
      <c r="G15" s="1" t="s">
        <v>19</v>
      </c>
      <c r="H15" s="1" t="s">
        <v>20</v>
      </c>
      <c r="I15" s="1" t="s">
        <v>19</v>
      </c>
      <c r="J15" s="1" t="s">
        <v>20</v>
      </c>
      <c r="K15" s="1" t="s">
        <v>19</v>
      </c>
      <c r="L15" s="1" t="s">
        <v>20</v>
      </c>
      <c r="M15" s="1" t="s">
        <v>19</v>
      </c>
      <c r="N15" s="1" t="s">
        <v>20</v>
      </c>
      <c r="O15" s="1" t="s">
        <v>19</v>
      </c>
      <c r="P15" s="1" t="s">
        <v>20</v>
      </c>
    </row>
    <row r="16" spans="1:31">
      <c r="A16" s="3"/>
      <c r="B16" s="3"/>
      <c r="C16" s="10" t="s">
        <v>21</v>
      </c>
      <c r="D16" s="13" t="s">
        <v>70</v>
      </c>
      <c r="E16" s="1" t="s">
        <v>71</v>
      </c>
      <c r="F16" s="1" t="s">
        <v>71</v>
      </c>
      <c r="G16" s="1" t="s">
        <v>74</v>
      </c>
      <c r="H16" s="1" t="s">
        <v>74</v>
      </c>
      <c r="I16" s="1" t="s">
        <v>82</v>
      </c>
      <c r="J16" s="1" t="s">
        <v>82</v>
      </c>
      <c r="K16" s="1" t="s">
        <v>72</v>
      </c>
      <c r="L16" t="s">
        <v>73</v>
      </c>
      <c r="M16" s="3" t="s">
        <v>83</v>
      </c>
      <c r="N16" t="s">
        <v>83</v>
      </c>
      <c r="O16" s="77" t="s">
        <v>84</v>
      </c>
      <c r="P16" s="77" t="s">
        <v>84</v>
      </c>
      <c r="Q16" s="1"/>
      <c r="R16" s="1"/>
      <c r="S16" s="1"/>
      <c r="T16" s="1"/>
      <c r="U16" s="1"/>
      <c r="V16" s="1"/>
    </row>
    <row r="17" spans="1:16">
      <c r="A17" s="3"/>
      <c r="B17" s="3"/>
      <c r="C17" s="14">
        <f>BeginningOfNextMonth(today)</f>
        <v>37073</v>
      </c>
      <c r="D17" s="6">
        <v>4.08476340022568E-2</v>
      </c>
      <c r="E17" s="6">
        <v>3.9810000000000003</v>
      </c>
      <c r="F17" s="6">
        <v>0.63500000000000001</v>
      </c>
      <c r="G17" s="6">
        <v>0.03</v>
      </c>
      <c r="H17" s="6">
        <v>-0.04</v>
      </c>
      <c r="I17" s="6">
        <v>-2.5000000000000001E-3</v>
      </c>
      <c r="J17" s="6">
        <v>0</v>
      </c>
      <c r="K17" s="6">
        <v>3.7499999999999999E-2</v>
      </c>
      <c r="L17">
        <v>-1.4999999999999999E-2</v>
      </c>
      <c r="M17" s="3">
        <v>2.8</v>
      </c>
      <c r="N17">
        <v>-0.05</v>
      </c>
      <c r="O17" s="77">
        <v>0.44</v>
      </c>
      <c r="P17" s="77">
        <v>3.5000000000000003E-2</v>
      </c>
    </row>
    <row r="18" spans="1:16">
      <c r="A18" s="3"/>
      <c r="B18" s="3"/>
      <c r="C18" s="14">
        <f t="shared" ref="C18:C81" si="3">NextMonth(C17)</f>
        <v>37104</v>
      </c>
      <c r="D18" s="1">
        <v>3.9282244846434701E-2</v>
      </c>
      <c r="E18" s="6">
        <v>4.0599999999999996</v>
      </c>
      <c r="F18" s="6">
        <v>0.6</v>
      </c>
      <c r="G18" s="6">
        <v>0.03</v>
      </c>
      <c r="H18" s="6">
        <v>-0.02</v>
      </c>
      <c r="I18" s="6">
        <v>0</v>
      </c>
      <c r="J18" s="6">
        <v>0</v>
      </c>
      <c r="K18" s="6">
        <v>0.04</v>
      </c>
      <c r="L18">
        <v>-1.4999999999999999E-2</v>
      </c>
      <c r="M18" s="3">
        <v>2.8</v>
      </c>
      <c r="N18">
        <v>0.02</v>
      </c>
      <c r="O18" s="77">
        <v>0.44</v>
      </c>
      <c r="P18" s="77">
        <v>3.5000000000000003E-2</v>
      </c>
    </row>
    <row r="19" spans="1:16">
      <c r="A19" s="3"/>
      <c r="B19" s="3"/>
      <c r="C19" s="14">
        <f t="shared" si="3"/>
        <v>37135</v>
      </c>
      <c r="D19" s="1">
        <v>3.8673515629382899E-2</v>
      </c>
      <c r="E19" s="6">
        <v>4.0979999999999999</v>
      </c>
      <c r="F19" s="6">
        <v>0.59750000000000003</v>
      </c>
      <c r="G19" s="6">
        <v>0.03</v>
      </c>
      <c r="H19" s="6">
        <v>-1.4999999999999999E-2</v>
      </c>
      <c r="I19" s="6">
        <v>0</v>
      </c>
      <c r="J19" s="6">
        <v>0</v>
      </c>
      <c r="K19" s="6">
        <v>2.5000000000000001E-2</v>
      </c>
      <c r="L19">
        <v>-1.4999999999999999E-2</v>
      </c>
      <c r="M19" s="3">
        <v>2.25</v>
      </c>
      <c r="N19">
        <v>0.02</v>
      </c>
      <c r="O19" s="77">
        <v>0.37</v>
      </c>
      <c r="P19" s="77">
        <v>3.5000000000000003E-2</v>
      </c>
    </row>
    <row r="20" spans="1:16">
      <c r="A20" s="3"/>
      <c r="B20" s="3"/>
      <c r="C20" s="14">
        <f t="shared" si="3"/>
        <v>37165</v>
      </c>
      <c r="D20" s="1">
        <v>3.83719486083565E-2</v>
      </c>
      <c r="E20" s="6">
        <v>4.1399999999999997</v>
      </c>
      <c r="F20" s="6">
        <v>0.59499999999999997</v>
      </c>
      <c r="G20" s="6">
        <v>0.03</v>
      </c>
      <c r="H20" s="6">
        <v>-0.01</v>
      </c>
      <c r="I20" s="6">
        <v>0</v>
      </c>
      <c r="J20" s="6">
        <v>0</v>
      </c>
      <c r="K20" s="6">
        <v>0.01</v>
      </c>
      <c r="L20">
        <v>-1.4999999999999999E-2</v>
      </c>
      <c r="M20" s="3">
        <v>1.4</v>
      </c>
      <c r="N20">
        <v>0</v>
      </c>
      <c r="O20" s="77">
        <v>0.44500000000000001</v>
      </c>
      <c r="P20" s="77">
        <v>3.5000000000000003E-2</v>
      </c>
    </row>
    <row r="21" spans="1:16">
      <c r="A21" s="3"/>
      <c r="B21" s="3"/>
      <c r="C21" s="14">
        <f t="shared" si="3"/>
        <v>37196</v>
      </c>
      <c r="D21" s="1">
        <v>3.8407411817923204E-2</v>
      </c>
      <c r="E21" s="6">
        <v>4.3290000000000006</v>
      </c>
      <c r="F21" s="6">
        <v>0.59499999999999997</v>
      </c>
      <c r="G21" s="6">
        <v>8.5000000000000006E-2</v>
      </c>
      <c r="H21" s="6">
        <v>2.2499999999999999E-2</v>
      </c>
      <c r="I21" s="6">
        <v>0</v>
      </c>
      <c r="J21" s="6">
        <v>0</v>
      </c>
      <c r="K21" s="6">
        <v>-0.03</v>
      </c>
      <c r="L21">
        <v>-0.02</v>
      </c>
      <c r="M21" s="3">
        <v>1.1499999999999999</v>
      </c>
      <c r="N21">
        <v>0.08</v>
      </c>
      <c r="O21" s="77">
        <v>0.6</v>
      </c>
      <c r="P21" s="77">
        <v>0.1</v>
      </c>
    </row>
    <row r="22" spans="1:16">
      <c r="A22" s="3"/>
      <c r="B22" s="3"/>
      <c r="C22" s="14">
        <f t="shared" si="3"/>
        <v>37226</v>
      </c>
      <c r="D22" s="1">
        <v>3.8441731053389598E-2</v>
      </c>
      <c r="E22" s="6">
        <v>4.5179999999999998</v>
      </c>
      <c r="F22" s="6">
        <v>0.59750000000000003</v>
      </c>
      <c r="G22" s="6">
        <v>0.12</v>
      </c>
      <c r="H22" s="6">
        <v>2.2499999999999999E-2</v>
      </c>
      <c r="I22" s="6">
        <v>0</v>
      </c>
      <c r="J22" s="6">
        <v>0</v>
      </c>
      <c r="K22" s="6">
        <v>-0.05</v>
      </c>
      <c r="L22">
        <v>-2.5000000000000001E-2</v>
      </c>
      <c r="M22" s="3">
        <v>1.1499999999999999</v>
      </c>
      <c r="N22">
        <v>0.08</v>
      </c>
      <c r="O22" s="77">
        <v>0.92</v>
      </c>
      <c r="P22" s="77">
        <v>0.3</v>
      </c>
    </row>
    <row r="23" spans="1:16">
      <c r="A23" s="3"/>
      <c r="B23" s="3"/>
      <c r="C23" s="14">
        <f t="shared" si="3"/>
        <v>37257</v>
      </c>
      <c r="D23" s="1">
        <v>3.8398591620578203E-2</v>
      </c>
      <c r="E23" s="6">
        <v>4.5780000000000003</v>
      </c>
      <c r="F23" s="6">
        <v>0.6</v>
      </c>
      <c r="G23" s="6">
        <v>0.155</v>
      </c>
      <c r="H23" s="6">
        <v>2.2499999999999999E-2</v>
      </c>
      <c r="I23" s="6">
        <v>0</v>
      </c>
      <c r="J23" s="6">
        <v>0</v>
      </c>
      <c r="K23" s="6">
        <v>-5.2499999999999998E-2</v>
      </c>
      <c r="L23">
        <v>-2.5000000000000001E-2</v>
      </c>
      <c r="M23" s="3">
        <v>1.1000000000000001</v>
      </c>
      <c r="N23">
        <v>0.08</v>
      </c>
      <c r="O23" s="77">
        <v>2.19</v>
      </c>
      <c r="P23" s="77">
        <v>0.5</v>
      </c>
    </row>
    <row r="24" spans="1:16">
      <c r="A24" s="3"/>
      <c r="B24" s="3"/>
      <c r="C24" s="14">
        <f t="shared" si="3"/>
        <v>37288</v>
      </c>
      <c r="D24" s="1">
        <v>3.8246617764334398E-2</v>
      </c>
      <c r="E24" s="1">
        <v>4.4349999999999996</v>
      </c>
      <c r="F24" s="1">
        <v>0.59250000000000003</v>
      </c>
      <c r="G24" s="1">
        <v>0.16</v>
      </c>
      <c r="H24" s="1">
        <v>2.2499999999999999E-2</v>
      </c>
      <c r="I24" s="1">
        <v>0</v>
      </c>
      <c r="J24" s="1">
        <v>0</v>
      </c>
      <c r="K24" s="1">
        <v>-3.5000000000000003E-2</v>
      </c>
      <c r="L24">
        <v>-2.5000000000000001E-2</v>
      </c>
      <c r="M24" s="3">
        <v>0.9</v>
      </c>
      <c r="N24">
        <v>0.08</v>
      </c>
      <c r="O24" s="77">
        <v>2.19</v>
      </c>
      <c r="P24" s="77">
        <v>0.5</v>
      </c>
    </row>
    <row r="25" spans="1:16">
      <c r="A25" s="3"/>
      <c r="B25" s="3"/>
      <c r="C25" s="14">
        <f t="shared" si="3"/>
        <v>37316</v>
      </c>
      <c r="D25" s="1">
        <v>3.8109351062136199E-2</v>
      </c>
      <c r="E25" s="1">
        <v>4.2249999999999996</v>
      </c>
      <c r="F25" s="1">
        <v>0.54249999999999998</v>
      </c>
      <c r="G25" s="1">
        <v>0.155</v>
      </c>
      <c r="H25" s="1">
        <v>2.2499999999999999E-2</v>
      </c>
      <c r="I25" s="1">
        <v>0</v>
      </c>
      <c r="J25" s="1">
        <v>0</v>
      </c>
      <c r="K25" s="1">
        <v>-0.02</v>
      </c>
      <c r="L25">
        <v>-0.02</v>
      </c>
      <c r="M25" s="3">
        <v>0.4</v>
      </c>
      <c r="N25">
        <v>0.08</v>
      </c>
      <c r="O25" s="77">
        <v>0.56999999999999995</v>
      </c>
      <c r="P25" s="77">
        <v>0.1</v>
      </c>
    </row>
    <row r="26" spans="1:16">
      <c r="A26" s="3"/>
      <c r="B26" s="3"/>
      <c r="C26" s="14">
        <f t="shared" si="3"/>
        <v>37347</v>
      </c>
      <c r="D26" s="1">
        <v>3.8084035515629597E-2</v>
      </c>
      <c r="E26" s="1">
        <v>3.7770000000000001</v>
      </c>
      <c r="F26" s="1">
        <v>0.4375</v>
      </c>
      <c r="G26" s="1">
        <v>4.4999999999999998E-2</v>
      </c>
      <c r="H26" s="1">
        <v>0</v>
      </c>
      <c r="I26" s="1">
        <v>0</v>
      </c>
      <c r="J26" s="1">
        <v>0</v>
      </c>
      <c r="K26" s="1">
        <v>1.2500000000000001E-2</v>
      </c>
      <c r="L26">
        <v>-1.4999999999999999E-2</v>
      </c>
      <c r="M26" s="3">
        <v>0.52</v>
      </c>
      <c r="N26">
        <v>7.0000000000000007E-2</v>
      </c>
      <c r="O26" s="77">
        <v>0.5</v>
      </c>
      <c r="P26" s="77">
        <v>0.02</v>
      </c>
    </row>
    <row r="27" spans="1:16">
      <c r="A27" s="3"/>
      <c r="B27" s="3"/>
      <c r="C27" s="14">
        <f t="shared" si="3"/>
        <v>37377</v>
      </c>
      <c r="D27" s="1">
        <v>3.8223978415544903E-2</v>
      </c>
      <c r="E27" s="1">
        <v>3.7120000000000002</v>
      </c>
      <c r="F27" s="1">
        <v>0.38750000000000001</v>
      </c>
      <c r="G27" s="1">
        <v>4.4999999999999998E-2</v>
      </c>
      <c r="H27" s="1">
        <v>0</v>
      </c>
      <c r="I27" s="1">
        <v>0</v>
      </c>
      <c r="J27" s="1">
        <v>0</v>
      </c>
      <c r="K27" s="1">
        <v>1.7500000000000002E-2</v>
      </c>
      <c r="L27">
        <v>-1.4999999999999999E-2</v>
      </c>
      <c r="M27" s="3">
        <v>0.52</v>
      </c>
      <c r="N27">
        <v>7.0000000000000007E-2</v>
      </c>
      <c r="O27" s="77">
        <v>0.44</v>
      </c>
      <c r="P27" s="77">
        <v>0.02</v>
      </c>
    </row>
    <row r="28" spans="1:16">
      <c r="A28" s="3"/>
      <c r="B28" s="3"/>
      <c r="C28" s="14">
        <f t="shared" si="3"/>
        <v>37408</v>
      </c>
      <c r="D28" s="1">
        <v>3.83685860857002E-2</v>
      </c>
      <c r="E28" s="1">
        <v>3.7570000000000001</v>
      </c>
      <c r="F28" s="1">
        <v>0.38</v>
      </c>
      <c r="G28" s="1">
        <v>4.4999999999999998E-2</v>
      </c>
      <c r="H28" s="1">
        <v>0</v>
      </c>
      <c r="I28" s="1">
        <v>0</v>
      </c>
      <c r="J28" s="1">
        <v>0</v>
      </c>
      <c r="K28" s="1">
        <v>2.75E-2</v>
      </c>
      <c r="L28">
        <v>-1.4999999999999999E-2</v>
      </c>
      <c r="M28" s="3">
        <v>0.62</v>
      </c>
      <c r="N28">
        <v>7.0000000000000007E-2</v>
      </c>
      <c r="O28" s="77">
        <v>0.44</v>
      </c>
      <c r="P28" s="77">
        <v>3.5000000000000003E-2</v>
      </c>
    </row>
    <row r="29" spans="1:16">
      <c r="A29" s="3"/>
      <c r="B29" s="3"/>
      <c r="C29" s="14">
        <f t="shared" si="3"/>
        <v>37438</v>
      </c>
      <c r="D29" s="1">
        <v>3.8538987875551503E-2</v>
      </c>
      <c r="E29" s="1">
        <v>3.802</v>
      </c>
      <c r="F29" s="1">
        <v>0.38</v>
      </c>
      <c r="G29" s="1">
        <v>4.4999999999999998E-2</v>
      </c>
      <c r="H29" s="1">
        <v>0</v>
      </c>
      <c r="I29" s="1">
        <v>0</v>
      </c>
      <c r="J29" s="1">
        <v>0</v>
      </c>
      <c r="K29" s="1">
        <v>3.2500000000000001E-2</v>
      </c>
      <c r="L29">
        <v>-0.01</v>
      </c>
      <c r="M29" s="3">
        <v>0.94</v>
      </c>
      <c r="N29">
        <v>7.0000000000000007E-2</v>
      </c>
      <c r="O29" s="77">
        <v>0.5</v>
      </c>
      <c r="P29" s="77">
        <v>3.5000000000000003E-2</v>
      </c>
    </row>
    <row r="30" spans="1:16">
      <c r="A30" s="3"/>
      <c r="B30" s="3"/>
      <c r="C30" s="14">
        <f t="shared" si="3"/>
        <v>37469</v>
      </c>
      <c r="D30" s="1">
        <v>3.8764769138294006E-2</v>
      </c>
      <c r="E30" s="1">
        <v>3.8290000000000002</v>
      </c>
      <c r="F30" s="1">
        <v>0.38</v>
      </c>
      <c r="G30" s="1">
        <v>4.4999999999999998E-2</v>
      </c>
      <c r="H30" s="1">
        <v>0</v>
      </c>
      <c r="I30" s="1">
        <v>0</v>
      </c>
      <c r="J30" s="1">
        <v>0</v>
      </c>
      <c r="K30" s="1">
        <v>3.5000000000000003E-2</v>
      </c>
      <c r="L30">
        <v>-0.01</v>
      </c>
      <c r="M30" s="3">
        <v>0.94</v>
      </c>
      <c r="N30">
        <v>7.0000000000000007E-2</v>
      </c>
      <c r="O30" s="77">
        <v>0.5</v>
      </c>
      <c r="P30" s="77">
        <v>3.5000000000000003E-2</v>
      </c>
    </row>
    <row r="31" spans="1:16">
      <c r="A31" s="3"/>
      <c r="B31" s="3"/>
      <c r="C31" s="14">
        <f t="shared" si="3"/>
        <v>37500</v>
      </c>
      <c r="D31" s="1">
        <v>3.8990550418151096E-2</v>
      </c>
      <c r="E31" s="1">
        <v>3.8420000000000001</v>
      </c>
      <c r="F31" s="1">
        <v>0.38</v>
      </c>
      <c r="G31" s="1">
        <v>4.4999999999999998E-2</v>
      </c>
      <c r="H31" s="1">
        <v>0</v>
      </c>
      <c r="I31" s="1">
        <v>0</v>
      </c>
      <c r="J31" s="1">
        <v>0</v>
      </c>
      <c r="K31" s="1">
        <v>2.2499999999999999E-2</v>
      </c>
      <c r="L31">
        <v>-0.01</v>
      </c>
      <c r="M31" s="3">
        <v>0.94</v>
      </c>
      <c r="N31">
        <v>7.0000000000000007E-2</v>
      </c>
      <c r="O31" s="77">
        <v>0.46</v>
      </c>
      <c r="P31" s="77">
        <v>3.5000000000000003E-2</v>
      </c>
    </row>
    <row r="32" spans="1:16">
      <c r="A32" s="3"/>
      <c r="B32" s="3"/>
      <c r="C32" s="14">
        <f t="shared" si="3"/>
        <v>37530</v>
      </c>
      <c r="D32" s="1">
        <v>3.9266952839927399E-2</v>
      </c>
      <c r="E32" s="1">
        <v>3.8640000000000003</v>
      </c>
      <c r="F32" s="1">
        <v>0.38</v>
      </c>
      <c r="G32" s="1">
        <v>4.4999999999999998E-2</v>
      </c>
      <c r="H32" s="1">
        <v>0</v>
      </c>
      <c r="I32" s="1">
        <v>0</v>
      </c>
      <c r="J32" s="1">
        <v>0</v>
      </c>
      <c r="K32" s="1">
        <v>0.01</v>
      </c>
      <c r="L32">
        <v>-1.4999999999999999E-2</v>
      </c>
      <c r="M32" s="3">
        <v>0.59</v>
      </c>
      <c r="N32">
        <v>7.0000000000000007E-2</v>
      </c>
      <c r="O32" s="77">
        <v>0.47</v>
      </c>
      <c r="P32" s="77">
        <v>3.5000000000000003E-2</v>
      </c>
    </row>
    <row r="33" spans="1:16">
      <c r="A33" s="3"/>
      <c r="B33" s="3"/>
      <c r="C33" s="14">
        <f t="shared" si="3"/>
        <v>37561</v>
      </c>
      <c r="D33" s="1">
        <v>3.9635210727070602E-2</v>
      </c>
      <c r="E33" s="1">
        <v>4.0040000000000004</v>
      </c>
      <c r="F33" s="1">
        <v>0.38500000000000001</v>
      </c>
      <c r="G33" s="1">
        <v>0.12</v>
      </c>
      <c r="H33" s="1">
        <v>2.5000000000000001E-2</v>
      </c>
      <c r="I33" s="1">
        <v>0</v>
      </c>
      <c r="J33" s="1">
        <v>0</v>
      </c>
      <c r="K33" s="1">
        <v>-2.2499999999999999E-2</v>
      </c>
      <c r="L33">
        <v>-0.02</v>
      </c>
      <c r="M33" s="3">
        <v>0.86</v>
      </c>
      <c r="N33">
        <v>0.06</v>
      </c>
      <c r="O33" s="77">
        <v>0.77</v>
      </c>
      <c r="P33" s="77">
        <v>0.1</v>
      </c>
    </row>
    <row r="34" spans="1:16">
      <c r="A34" s="3"/>
      <c r="B34" s="3"/>
      <c r="C34" s="14">
        <f t="shared" si="3"/>
        <v>37591</v>
      </c>
      <c r="D34" s="1">
        <v>3.9991589370862397E-2</v>
      </c>
      <c r="E34" s="1">
        <v>4.1420000000000003</v>
      </c>
      <c r="F34" s="1">
        <v>0.38750000000000001</v>
      </c>
      <c r="G34" s="1">
        <v>0.14000000000000001</v>
      </c>
      <c r="H34" s="1">
        <v>2.5000000000000001E-2</v>
      </c>
      <c r="I34" s="1">
        <v>0</v>
      </c>
      <c r="J34" s="1">
        <v>0</v>
      </c>
      <c r="K34" s="1">
        <v>-4.4999999999999998E-2</v>
      </c>
      <c r="L34">
        <v>-2.5000000000000001E-2</v>
      </c>
      <c r="M34" s="3">
        <v>0.86</v>
      </c>
      <c r="N34">
        <v>0.06</v>
      </c>
      <c r="O34" s="77">
        <v>1.17</v>
      </c>
      <c r="P34" s="77">
        <v>0.3</v>
      </c>
    </row>
    <row r="35" spans="1:16">
      <c r="A35" s="3"/>
      <c r="B35" s="3"/>
      <c r="C35" s="14">
        <f t="shared" si="3"/>
        <v>37622</v>
      </c>
      <c r="D35" s="1">
        <v>4.0395065978792805E-2</v>
      </c>
      <c r="E35" s="1">
        <v>4.202</v>
      </c>
      <c r="F35" s="1">
        <v>0.39250000000000002</v>
      </c>
      <c r="G35" s="1">
        <v>0.15</v>
      </c>
      <c r="H35" s="1">
        <v>2.5000000000000001E-2</v>
      </c>
      <c r="I35" s="1">
        <v>0</v>
      </c>
      <c r="J35" s="1">
        <v>0</v>
      </c>
      <c r="K35" s="1">
        <v>-4.7500000000000001E-2</v>
      </c>
      <c r="L35">
        <v>-2.5000000000000001E-2</v>
      </c>
      <c r="M35" s="3">
        <v>0.59</v>
      </c>
      <c r="N35">
        <v>0.06</v>
      </c>
      <c r="O35" s="77">
        <v>1.68</v>
      </c>
      <c r="P35" s="77">
        <v>0.5</v>
      </c>
    </row>
    <row r="36" spans="1:16">
      <c r="A36" s="3"/>
      <c r="B36" s="3"/>
      <c r="C36" s="14">
        <f t="shared" si="3"/>
        <v>37653</v>
      </c>
      <c r="D36" s="1">
        <v>4.0841308128476403E-2</v>
      </c>
      <c r="E36" s="1">
        <v>4.085</v>
      </c>
      <c r="F36" s="1">
        <v>0.38</v>
      </c>
      <c r="G36" s="1">
        <v>0.15</v>
      </c>
      <c r="H36" s="1">
        <v>2.5000000000000001E-2</v>
      </c>
      <c r="I36" s="1">
        <v>0</v>
      </c>
      <c r="J36" s="1">
        <v>0</v>
      </c>
      <c r="K36" s="1">
        <v>-0.03</v>
      </c>
      <c r="L36">
        <v>-2.5000000000000001E-2</v>
      </c>
      <c r="M36" s="3">
        <v>0.59</v>
      </c>
      <c r="N36">
        <v>0.06</v>
      </c>
      <c r="O36" s="77">
        <v>1.66</v>
      </c>
      <c r="P36" s="77">
        <v>0.5</v>
      </c>
    </row>
    <row r="37" spans="1:16">
      <c r="A37" s="3"/>
      <c r="B37" s="3"/>
      <c r="C37" s="14">
        <f t="shared" si="3"/>
        <v>37681</v>
      </c>
      <c r="D37" s="1">
        <v>4.1244365611400997E-2</v>
      </c>
      <c r="E37" s="1">
        <v>3.9390000000000001</v>
      </c>
      <c r="F37" s="1">
        <v>0.36249999999999999</v>
      </c>
      <c r="G37" s="1">
        <v>0.14000000000000001</v>
      </c>
      <c r="H37" s="1">
        <v>2.5000000000000001E-2</v>
      </c>
      <c r="I37" s="1">
        <v>0</v>
      </c>
      <c r="J37" s="1">
        <v>0</v>
      </c>
      <c r="K37" s="1">
        <v>-1.7500000000000002E-2</v>
      </c>
      <c r="L37">
        <v>-0.02</v>
      </c>
      <c r="M37" s="3">
        <v>0.59</v>
      </c>
      <c r="N37">
        <v>0.06</v>
      </c>
      <c r="O37" s="77">
        <v>0.72</v>
      </c>
      <c r="P37" s="77">
        <v>0.1</v>
      </c>
    </row>
    <row r="38" spans="1:16">
      <c r="A38" s="3"/>
      <c r="B38" s="3"/>
      <c r="C38" s="14">
        <f t="shared" si="3"/>
        <v>37712</v>
      </c>
      <c r="D38" s="1">
        <v>4.1717800305580297E-2</v>
      </c>
      <c r="E38" s="1">
        <v>3.6240000000000001</v>
      </c>
      <c r="F38" s="1">
        <v>0.32750000000000001</v>
      </c>
      <c r="G38" s="1">
        <v>4.4999999999999998E-2</v>
      </c>
      <c r="H38" s="1">
        <v>5.0000000000000001E-3</v>
      </c>
      <c r="I38" s="1">
        <v>0</v>
      </c>
      <c r="J38" s="1">
        <v>0</v>
      </c>
      <c r="K38" s="1">
        <v>0.02</v>
      </c>
      <c r="L38">
        <v>-1.4999999999999999E-2</v>
      </c>
      <c r="M38" s="3">
        <v>0.3</v>
      </c>
      <c r="N38">
        <v>0.08</v>
      </c>
      <c r="O38" s="77">
        <v>0.48</v>
      </c>
      <c r="P38" s="77">
        <v>0.02</v>
      </c>
    </row>
    <row r="39" spans="1:16">
      <c r="A39" s="3"/>
      <c r="B39" s="3"/>
      <c r="C39" s="14">
        <f t="shared" si="3"/>
        <v>37742</v>
      </c>
      <c r="D39" s="1">
        <v>4.2201763420519199E-2</v>
      </c>
      <c r="E39" s="1">
        <v>3.5990000000000002</v>
      </c>
      <c r="F39" s="1">
        <v>0.32250000000000001</v>
      </c>
      <c r="G39" s="1">
        <v>4.4999999999999998E-2</v>
      </c>
      <c r="H39" s="1">
        <v>5.0000000000000001E-3</v>
      </c>
      <c r="I39" s="1">
        <v>0</v>
      </c>
      <c r="J39" s="1">
        <v>0</v>
      </c>
      <c r="K39" s="1">
        <v>0.02</v>
      </c>
      <c r="L39">
        <v>-1.4999999999999999E-2</v>
      </c>
      <c r="M39" s="3">
        <v>0.3</v>
      </c>
      <c r="N39">
        <v>0.08</v>
      </c>
      <c r="O39" s="77">
        <v>0.42</v>
      </c>
      <c r="P39" s="77">
        <v>0.02</v>
      </c>
    </row>
    <row r="40" spans="1:16">
      <c r="A40" s="3"/>
      <c r="B40" s="3"/>
      <c r="C40" s="14">
        <f t="shared" si="3"/>
        <v>37773</v>
      </c>
      <c r="D40" s="1">
        <v>4.2701858721759099E-2</v>
      </c>
      <c r="E40" s="1">
        <v>3.6390000000000002</v>
      </c>
      <c r="F40" s="1">
        <v>0.32250000000000001</v>
      </c>
      <c r="G40" s="1">
        <v>4.4999999999999998E-2</v>
      </c>
      <c r="H40" s="1">
        <v>5.0000000000000001E-3</v>
      </c>
      <c r="I40" s="1">
        <v>0</v>
      </c>
      <c r="J40" s="1">
        <v>0</v>
      </c>
      <c r="K40" s="1">
        <v>2.5000000000000001E-2</v>
      </c>
      <c r="L40">
        <v>-1.4999999999999999E-2</v>
      </c>
      <c r="M40" s="3">
        <v>0.3</v>
      </c>
      <c r="N40">
        <v>0.08</v>
      </c>
      <c r="O40" s="77">
        <v>0.42</v>
      </c>
      <c r="P40" s="77">
        <v>3.5000000000000003E-2</v>
      </c>
    </row>
    <row r="41" spans="1:16">
      <c r="A41" s="3"/>
      <c r="B41" s="3"/>
      <c r="C41" s="14">
        <f t="shared" si="3"/>
        <v>37803</v>
      </c>
      <c r="D41" s="1">
        <v>4.3171728906381102E-2</v>
      </c>
      <c r="E41" s="1">
        <v>3.6860000000000004</v>
      </c>
      <c r="F41" s="1">
        <v>0.32250000000000001</v>
      </c>
      <c r="G41" s="1">
        <v>4.4999999999999998E-2</v>
      </c>
      <c r="H41" s="1">
        <v>5.0000000000000001E-3</v>
      </c>
      <c r="I41" s="1">
        <v>0</v>
      </c>
      <c r="J41" s="1">
        <v>0</v>
      </c>
      <c r="K41" s="1">
        <v>2.75E-2</v>
      </c>
      <c r="L41">
        <v>-0.01</v>
      </c>
      <c r="M41" s="3">
        <v>0.3</v>
      </c>
      <c r="N41">
        <v>0.08</v>
      </c>
      <c r="O41" s="77">
        <v>0.48</v>
      </c>
      <c r="P41" s="77">
        <v>3.5000000000000003E-2</v>
      </c>
    </row>
    <row r="42" spans="1:16">
      <c r="A42" s="3"/>
      <c r="B42" s="3"/>
      <c r="C42" s="14">
        <f t="shared" si="3"/>
        <v>37834</v>
      </c>
      <c r="D42" s="1">
        <v>4.3637052842233605E-2</v>
      </c>
      <c r="E42" s="1">
        <v>3.714</v>
      </c>
      <c r="F42" s="1">
        <v>0.32250000000000001</v>
      </c>
      <c r="G42" s="1">
        <v>4.4999999999999998E-2</v>
      </c>
      <c r="H42" s="1">
        <v>5.0000000000000001E-3</v>
      </c>
      <c r="I42" s="1">
        <v>0</v>
      </c>
      <c r="J42" s="1">
        <v>0</v>
      </c>
      <c r="K42" s="1">
        <v>0.03</v>
      </c>
      <c r="L42">
        <v>-0.01</v>
      </c>
      <c r="M42" s="3">
        <v>0.3</v>
      </c>
      <c r="N42">
        <v>0.08</v>
      </c>
      <c r="O42" s="77">
        <v>0.48</v>
      </c>
      <c r="P42" s="77">
        <v>3.5000000000000003E-2</v>
      </c>
    </row>
    <row r="43" spans="1:16">
      <c r="A43" s="3"/>
      <c r="B43" s="3"/>
      <c r="C43" s="9">
        <f t="shared" si="3"/>
        <v>37865</v>
      </c>
      <c r="D43" s="1">
        <v>4.4102376850605904E-2</v>
      </c>
      <c r="E43" s="1">
        <v>3.7280000000000002</v>
      </c>
      <c r="F43" s="1">
        <v>0.32750000000000001</v>
      </c>
      <c r="G43" s="1">
        <v>4.4999999999999998E-2</v>
      </c>
      <c r="H43" s="1">
        <v>5.0000000000000001E-3</v>
      </c>
      <c r="I43" s="1">
        <v>0</v>
      </c>
      <c r="J43" s="1">
        <v>0</v>
      </c>
      <c r="K43" s="1">
        <v>2.2499999999999999E-2</v>
      </c>
      <c r="L43">
        <v>-0.01</v>
      </c>
      <c r="M43" s="3">
        <v>0.3</v>
      </c>
      <c r="N43">
        <v>0.08</v>
      </c>
      <c r="O43" s="77">
        <v>0.44</v>
      </c>
      <c r="P43" s="77">
        <v>3.5000000000000003E-2</v>
      </c>
    </row>
    <row r="44" spans="1:16">
      <c r="A44" s="3"/>
      <c r="B44" s="3"/>
      <c r="C44" s="9">
        <f t="shared" si="3"/>
        <v>37895</v>
      </c>
      <c r="D44" s="1">
        <v>4.4546065507961696E-2</v>
      </c>
      <c r="E44" s="1">
        <v>3.7510000000000003</v>
      </c>
      <c r="F44" s="1">
        <v>0.33</v>
      </c>
      <c r="G44" s="1">
        <v>4.4999999999999998E-2</v>
      </c>
      <c r="H44" s="1">
        <v>5.0000000000000001E-3</v>
      </c>
      <c r="I44" s="1">
        <v>0</v>
      </c>
      <c r="J44" s="1">
        <v>0</v>
      </c>
      <c r="K44" s="1">
        <v>1.2500000000000001E-2</v>
      </c>
      <c r="L44">
        <v>-1.4999999999999999E-2</v>
      </c>
      <c r="M44" s="3">
        <v>0.3</v>
      </c>
      <c r="N44">
        <v>0.08</v>
      </c>
      <c r="O44" s="77">
        <v>0.45</v>
      </c>
      <c r="P44" s="77">
        <v>3.5000000000000003E-2</v>
      </c>
    </row>
    <row r="45" spans="1:16">
      <c r="A45" s="3"/>
      <c r="B45" s="3"/>
      <c r="C45" s="9">
        <f t="shared" si="3"/>
        <v>37926</v>
      </c>
      <c r="D45" s="1">
        <v>4.4996239513339198E-2</v>
      </c>
      <c r="E45" s="1">
        <v>3.8860000000000001</v>
      </c>
      <c r="F45" s="1">
        <v>0.33500000000000002</v>
      </c>
      <c r="G45" s="1">
        <v>0.14000000000000001</v>
      </c>
      <c r="H45" s="1">
        <v>0.02</v>
      </c>
      <c r="I45" s="1">
        <v>0</v>
      </c>
      <c r="J45" s="1">
        <v>0</v>
      </c>
      <c r="K45" s="1">
        <v>-2.2499999999999999E-2</v>
      </c>
      <c r="L45">
        <v>-0.02</v>
      </c>
      <c r="M45" s="3">
        <v>0.33</v>
      </c>
      <c r="N45">
        <v>0.08</v>
      </c>
      <c r="O45" s="77">
        <v>0.85</v>
      </c>
      <c r="P45" s="77">
        <v>0.1</v>
      </c>
    </row>
    <row r="46" spans="1:16">
      <c r="A46" s="3"/>
      <c r="B46" s="3"/>
      <c r="C46" s="9">
        <f t="shared" si="3"/>
        <v>37956</v>
      </c>
      <c r="D46" s="1">
        <v>4.5431891841190404E-2</v>
      </c>
      <c r="E46" s="1">
        <v>4.0259999999999998</v>
      </c>
      <c r="F46" s="1">
        <v>0.33750000000000002</v>
      </c>
      <c r="G46" s="1">
        <v>0.14000000000000001</v>
      </c>
      <c r="H46" s="1">
        <v>0.02</v>
      </c>
      <c r="I46" s="1">
        <v>0</v>
      </c>
      <c r="J46" s="1">
        <v>0</v>
      </c>
      <c r="K46" s="1">
        <v>-4.4999999999999998E-2</v>
      </c>
      <c r="L46">
        <v>-2.5000000000000001E-2</v>
      </c>
      <c r="M46" s="3">
        <v>0.33</v>
      </c>
      <c r="N46">
        <v>0.08</v>
      </c>
      <c r="O46" s="77">
        <v>1.26</v>
      </c>
      <c r="P46" s="77">
        <v>0.3</v>
      </c>
    </row>
    <row r="47" spans="1:16">
      <c r="A47" s="3"/>
      <c r="B47" s="3"/>
      <c r="C47" s="9">
        <f t="shared" si="3"/>
        <v>37987</v>
      </c>
      <c r="D47" s="1">
        <v>4.58665378845469E-2</v>
      </c>
      <c r="E47" s="1">
        <v>4.0760000000000005</v>
      </c>
      <c r="F47" s="1">
        <v>0.34</v>
      </c>
      <c r="G47" s="1">
        <v>0.14000000000000001</v>
      </c>
      <c r="H47" s="1">
        <v>0.02</v>
      </c>
      <c r="I47" s="1">
        <v>0</v>
      </c>
      <c r="J47" s="1">
        <v>0</v>
      </c>
      <c r="K47" s="1">
        <v>-4.7500000000000001E-2</v>
      </c>
      <c r="L47">
        <v>-2.5000000000000001E-2</v>
      </c>
      <c r="M47" s="3">
        <v>0.33</v>
      </c>
      <c r="N47">
        <v>0.08</v>
      </c>
      <c r="O47" s="77">
        <v>1.58</v>
      </c>
      <c r="P47" s="77">
        <v>0.5</v>
      </c>
    </row>
    <row r="48" spans="1:16">
      <c r="A48" s="3"/>
      <c r="B48" s="3"/>
      <c r="C48" s="9">
        <f t="shared" si="3"/>
        <v>38018</v>
      </c>
      <c r="D48" s="1">
        <v>4.6284620686944097E-2</v>
      </c>
      <c r="E48" s="1">
        <v>3.9580000000000002</v>
      </c>
      <c r="F48" s="1">
        <v>0.33</v>
      </c>
      <c r="G48" s="1">
        <v>0.14000000000000001</v>
      </c>
      <c r="H48" s="1">
        <v>0.02</v>
      </c>
      <c r="I48" s="1">
        <v>0</v>
      </c>
      <c r="J48" s="1">
        <v>0</v>
      </c>
      <c r="K48" s="1">
        <v>-0.03</v>
      </c>
      <c r="L48">
        <v>-2.5000000000000001E-2</v>
      </c>
      <c r="M48" s="3">
        <v>0.33</v>
      </c>
      <c r="N48">
        <v>0.08</v>
      </c>
      <c r="O48" s="77">
        <v>1.54</v>
      </c>
      <c r="P48" s="77">
        <v>0.5</v>
      </c>
    </row>
    <row r="49" spans="1:16" s="81" customFormat="1">
      <c r="C49" s="82">
        <f t="shared" si="3"/>
        <v>38047</v>
      </c>
      <c r="D49" s="80">
        <v>4.6675730458245898E-2</v>
      </c>
      <c r="E49" s="80">
        <v>3.8250000000000002</v>
      </c>
      <c r="F49" s="80">
        <v>0.32</v>
      </c>
      <c r="G49" s="80">
        <v>0.14000000000000001</v>
      </c>
      <c r="H49" s="80">
        <v>0.02</v>
      </c>
      <c r="I49" s="80">
        <v>0</v>
      </c>
      <c r="J49" s="80">
        <v>0</v>
      </c>
      <c r="K49" s="80">
        <v>-1.7500000000000002E-2</v>
      </c>
      <c r="L49" s="83">
        <v>-0.02</v>
      </c>
      <c r="M49" s="81">
        <v>0.33</v>
      </c>
      <c r="N49" s="83">
        <v>0.08</v>
      </c>
      <c r="O49" s="84">
        <v>0.92</v>
      </c>
      <c r="P49" s="84">
        <v>0.1</v>
      </c>
    </row>
    <row r="50" spans="1:16">
      <c r="A50" s="3"/>
      <c r="B50" s="3"/>
      <c r="C50" s="9">
        <f t="shared" si="3"/>
        <v>38078</v>
      </c>
      <c r="D50" s="1">
        <v>4.7084016490184705E-2</v>
      </c>
      <c r="E50" s="1">
        <v>3.61</v>
      </c>
      <c r="F50" s="1">
        <v>0.30499999999999999</v>
      </c>
      <c r="G50" s="1">
        <v>4.4999999999999998E-2</v>
      </c>
      <c r="H50" s="1">
        <v>5.0000000000000001E-3</v>
      </c>
      <c r="I50" s="1">
        <v>0</v>
      </c>
      <c r="J50" s="1">
        <v>0</v>
      </c>
      <c r="K50" s="1">
        <v>1.7500000000000002E-2</v>
      </c>
      <c r="L50">
        <v>-1.4999999999999999E-2</v>
      </c>
      <c r="M50" s="3">
        <v>0.28000000000000003</v>
      </c>
      <c r="N50">
        <v>7.0000000000000007E-2</v>
      </c>
      <c r="O50" s="77">
        <v>0.48</v>
      </c>
      <c r="P50" s="77">
        <v>0.02</v>
      </c>
    </row>
    <row r="51" spans="1:16">
      <c r="A51" s="3"/>
      <c r="B51" s="3"/>
      <c r="C51" s="9">
        <f t="shared" si="3"/>
        <v>38108</v>
      </c>
      <c r="D51" s="1">
        <v>4.7469019144618797E-2</v>
      </c>
      <c r="E51" s="1">
        <v>3.6</v>
      </c>
      <c r="F51" s="1">
        <v>0.30249999999999999</v>
      </c>
      <c r="G51" s="1">
        <v>4.4999999999999998E-2</v>
      </c>
      <c r="H51" s="1">
        <v>5.0000000000000001E-3</v>
      </c>
      <c r="I51" s="1">
        <v>0</v>
      </c>
      <c r="J51" s="1">
        <v>0</v>
      </c>
      <c r="K51" s="1">
        <v>1.7500000000000002E-2</v>
      </c>
      <c r="L51">
        <v>-1.4999999999999999E-2</v>
      </c>
      <c r="M51" s="3">
        <v>0.28000000000000003</v>
      </c>
      <c r="N51">
        <v>7.0000000000000007E-2</v>
      </c>
      <c r="O51" s="77">
        <v>0.42</v>
      </c>
      <c r="P51" s="77">
        <v>0.02</v>
      </c>
    </row>
    <row r="52" spans="1:16">
      <c r="A52" s="3"/>
      <c r="B52" s="3"/>
      <c r="C52" s="9">
        <f t="shared" si="3"/>
        <v>38139</v>
      </c>
      <c r="D52" s="1">
        <v>4.78668552729236E-2</v>
      </c>
      <c r="E52" s="1">
        <v>3.6360000000000001</v>
      </c>
      <c r="F52" s="1">
        <v>0.30249999999999999</v>
      </c>
      <c r="G52" s="1">
        <v>4.4999999999999998E-2</v>
      </c>
      <c r="H52" s="1">
        <v>5.0000000000000001E-3</v>
      </c>
      <c r="I52" s="1">
        <v>0</v>
      </c>
      <c r="J52" s="1">
        <v>0</v>
      </c>
      <c r="K52" s="1">
        <v>2.2499999999999999E-2</v>
      </c>
      <c r="L52">
        <v>-1.4999999999999999E-2</v>
      </c>
      <c r="M52" s="3">
        <v>0.28000000000000003</v>
      </c>
      <c r="N52">
        <v>7.0000000000000007E-2</v>
      </c>
      <c r="O52" s="77">
        <v>0.42</v>
      </c>
      <c r="P52" s="77">
        <v>3.5000000000000003E-2</v>
      </c>
    </row>
    <row r="53" spans="1:16">
      <c r="A53" s="3"/>
      <c r="B53" s="3"/>
      <c r="C53" s="9">
        <f t="shared" si="3"/>
        <v>38169</v>
      </c>
      <c r="D53" s="1">
        <v>4.82260944828585E-2</v>
      </c>
      <c r="E53" s="1">
        <v>3.681</v>
      </c>
      <c r="F53" s="1">
        <v>0.30249999999999999</v>
      </c>
      <c r="G53" s="1">
        <v>4.4999999999999998E-2</v>
      </c>
      <c r="H53" s="1">
        <v>5.0000000000000001E-3</v>
      </c>
      <c r="I53" s="1">
        <v>0</v>
      </c>
      <c r="J53" s="1">
        <v>0</v>
      </c>
      <c r="K53" s="1">
        <v>2.5000000000000001E-2</v>
      </c>
      <c r="L53">
        <v>-0.01</v>
      </c>
      <c r="M53" s="3">
        <v>0.28000000000000003</v>
      </c>
      <c r="N53">
        <v>7.0000000000000007E-2</v>
      </c>
      <c r="O53" s="77">
        <v>0.48</v>
      </c>
      <c r="P53" s="77">
        <v>3.5000000000000003E-2</v>
      </c>
    </row>
    <row r="54" spans="1:16">
      <c r="A54" s="3"/>
      <c r="B54" s="3"/>
      <c r="C54" s="9">
        <f t="shared" si="3"/>
        <v>38200</v>
      </c>
      <c r="D54" s="1">
        <v>4.8569013796973003E-2</v>
      </c>
      <c r="E54" s="1">
        <v>3.7290000000000001</v>
      </c>
      <c r="F54" s="1">
        <v>0.30249999999999999</v>
      </c>
      <c r="G54" s="1">
        <v>4.4999999999999998E-2</v>
      </c>
      <c r="H54" s="1">
        <v>5.0000000000000001E-3</v>
      </c>
      <c r="I54" s="1">
        <v>0</v>
      </c>
      <c r="J54" s="1">
        <v>0</v>
      </c>
      <c r="K54" s="1">
        <v>2.75E-2</v>
      </c>
      <c r="L54">
        <v>-0.01</v>
      </c>
      <c r="M54" s="3">
        <v>0.28000000000000003</v>
      </c>
      <c r="N54">
        <v>7.0000000000000007E-2</v>
      </c>
      <c r="O54" s="77">
        <v>0.48</v>
      </c>
      <c r="P54" s="77">
        <v>3.5000000000000003E-2</v>
      </c>
    </row>
    <row r="55" spans="1:16">
      <c r="A55" s="3"/>
      <c r="B55" s="3"/>
      <c r="C55" s="9">
        <f t="shared" si="3"/>
        <v>38231</v>
      </c>
      <c r="D55" s="1">
        <v>4.8911933150377798E-2</v>
      </c>
      <c r="E55" s="1">
        <v>3.7430000000000003</v>
      </c>
      <c r="F55" s="1">
        <v>0.30249999999999999</v>
      </c>
      <c r="G55" s="1">
        <v>4.4999999999999998E-2</v>
      </c>
      <c r="H55" s="1">
        <v>5.0000000000000001E-3</v>
      </c>
      <c r="I55" s="1">
        <v>0</v>
      </c>
      <c r="J55" s="1">
        <v>0</v>
      </c>
      <c r="K55" s="1">
        <v>0.02</v>
      </c>
      <c r="L55">
        <v>-0.01</v>
      </c>
      <c r="M55" s="3">
        <v>0.28000000000000003</v>
      </c>
      <c r="N55">
        <v>7.0000000000000007E-2</v>
      </c>
      <c r="O55" s="77">
        <v>0.44</v>
      </c>
      <c r="P55" s="77">
        <v>3.5000000000000003E-2</v>
      </c>
    </row>
    <row r="56" spans="1:16">
      <c r="A56" s="3"/>
      <c r="B56" s="3"/>
      <c r="C56" s="9">
        <f t="shared" si="3"/>
        <v>38261</v>
      </c>
      <c r="D56" s="1">
        <v>4.92307335479127E-2</v>
      </c>
      <c r="E56" s="1">
        <v>3.7710000000000004</v>
      </c>
      <c r="F56" s="1">
        <v>0.30499999999999999</v>
      </c>
      <c r="G56" s="1">
        <v>4.4999999999999998E-2</v>
      </c>
      <c r="H56" s="1">
        <v>5.0000000000000001E-3</v>
      </c>
      <c r="I56" s="1">
        <v>0</v>
      </c>
      <c r="J56" s="1">
        <v>0</v>
      </c>
      <c r="K56" s="1">
        <v>0.01</v>
      </c>
      <c r="L56">
        <v>-1.4999999999999999E-2</v>
      </c>
      <c r="M56" s="3">
        <v>0.28000000000000003</v>
      </c>
      <c r="N56">
        <v>7.0000000000000007E-2</v>
      </c>
      <c r="O56" s="77">
        <v>0.45</v>
      </c>
      <c r="P56" s="77">
        <v>3.5000000000000003E-2</v>
      </c>
    </row>
    <row r="57" spans="1:16">
      <c r="A57" s="3"/>
      <c r="B57" s="3"/>
      <c r="C57" s="9">
        <f t="shared" si="3"/>
        <v>38292</v>
      </c>
      <c r="D57" s="1">
        <v>4.9547603008875701E-2</v>
      </c>
      <c r="E57" s="1">
        <v>3.9060000000000001</v>
      </c>
      <c r="F57" s="1">
        <v>0.30499999999999999</v>
      </c>
      <c r="G57" s="1">
        <v>0.14000000000000001</v>
      </c>
      <c r="H57" s="1">
        <v>0.02</v>
      </c>
      <c r="I57" s="1">
        <v>0</v>
      </c>
      <c r="J57" s="1">
        <v>0</v>
      </c>
      <c r="K57" s="1">
        <v>-0.02</v>
      </c>
      <c r="L57">
        <v>-0.02</v>
      </c>
      <c r="M57" s="3">
        <v>0.32</v>
      </c>
      <c r="N57">
        <v>0.09</v>
      </c>
      <c r="O57" s="77">
        <v>0.85499999999999998</v>
      </c>
      <c r="P57" s="77">
        <v>0.1</v>
      </c>
    </row>
    <row r="58" spans="1:16">
      <c r="A58" s="3"/>
      <c r="B58" s="3"/>
      <c r="C58" s="9">
        <f t="shared" si="3"/>
        <v>38322</v>
      </c>
      <c r="D58" s="1">
        <v>4.9854250906250702E-2</v>
      </c>
      <c r="E58" s="1">
        <v>4.0410000000000004</v>
      </c>
      <c r="F58" s="1">
        <v>0.3075</v>
      </c>
      <c r="G58" s="1">
        <v>0.14000000000000001</v>
      </c>
      <c r="H58" s="1">
        <v>0.02</v>
      </c>
      <c r="I58" s="1">
        <v>0</v>
      </c>
      <c r="J58" s="1">
        <v>0</v>
      </c>
      <c r="K58" s="1">
        <v>-4.2500000000000003E-2</v>
      </c>
      <c r="L58">
        <v>-2.5000000000000001E-2</v>
      </c>
      <c r="M58" s="3">
        <v>0.32</v>
      </c>
      <c r="N58">
        <v>0.09</v>
      </c>
      <c r="O58" s="77">
        <v>1.27</v>
      </c>
      <c r="P58" s="77">
        <v>0.3</v>
      </c>
    </row>
    <row r="59" spans="1:16">
      <c r="A59" s="3"/>
      <c r="B59" s="3"/>
      <c r="C59" s="9">
        <f t="shared" si="3"/>
        <v>38353</v>
      </c>
      <c r="D59" s="1">
        <v>5.0158224555407804E-2</v>
      </c>
      <c r="E59" s="1">
        <v>4.101</v>
      </c>
      <c r="F59" s="1">
        <v>0.3125</v>
      </c>
      <c r="G59" s="1">
        <v>0.14000000000000001</v>
      </c>
      <c r="H59" s="1">
        <v>0.02</v>
      </c>
      <c r="I59" s="1">
        <v>0</v>
      </c>
      <c r="J59" s="1">
        <v>0</v>
      </c>
      <c r="K59" s="1">
        <v>-4.4999999999999998E-2</v>
      </c>
      <c r="L59">
        <v>-2.5000000000000001E-2</v>
      </c>
      <c r="M59" s="3">
        <v>0.32</v>
      </c>
      <c r="N59">
        <v>0.09</v>
      </c>
      <c r="O59" s="77">
        <v>1.595</v>
      </c>
      <c r="P59" s="77">
        <v>0.5</v>
      </c>
    </row>
    <row r="60" spans="1:16">
      <c r="A60" s="3"/>
      <c r="B60" s="3"/>
      <c r="C60" s="9">
        <f t="shared" si="3"/>
        <v>38384</v>
      </c>
      <c r="D60" s="1">
        <v>5.0451578099733198E-2</v>
      </c>
      <c r="E60" s="1">
        <v>3.9830000000000001</v>
      </c>
      <c r="F60" s="1">
        <v>0.30249999999999999</v>
      </c>
      <c r="G60" s="1">
        <v>0.14000000000000001</v>
      </c>
      <c r="H60" s="1">
        <v>0.02</v>
      </c>
      <c r="I60" s="1">
        <v>0</v>
      </c>
      <c r="J60" s="1">
        <v>0</v>
      </c>
      <c r="K60" s="1">
        <v>-2.75E-2</v>
      </c>
      <c r="L60">
        <v>-2.5000000000000001E-2</v>
      </c>
      <c r="M60" s="3">
        <v>0.32</v>
      </c>
      <c r="N60">
        <v>0.09</v>
      </c>
      <c r="O60" s="77">
        <v>1.5549999999999999</v>
      </c>
      <c r="P60" s="77">
        <v>0.5</v>
      </c>
    </row>
    <row r="61" spans="1:16">
      <c r="A61" s="3"/>
      <c r="B61" s="3"/>
      <c r="C61" s="9">
        <f t="shared" si="3"/>
        <v>38412</v>
      </c>
      <c r="D61" s="1">
        <v>5.0716542616072904E-2</v>
      </c>
      <c r="E61" s="1">
        <v>3.85</v>
      </c>
      <c r="F61" s="1">
        <v>0.29249999999999998</v>
      </c>
      <c r="G61" s="1">
        <v>0.14000000000000001</v>
      </c>
      <c r="H61" s="1">
        <v>0.02</v>
      </c>
      <c r="I61" s="1">
        <v>0</v>
      </c>
      <c r="J61" s="1">
        <v>0</v>
      </c>
      <c r="K61" s="1">
        <v>-1.4999999999999999E-2</v>
      </c>
      <c r="L61">
        <v>-0.02</v>
      </c>
      <c r="M61" s="3">
        <v>0.32</v>
      </c>
      <c r="N61">
        <v>0.09</v>
      </c>
      <c r="O61" s="77">
        <v>0.92500000000000004</v>
      </c>
      <c r="P61" s="77">
        <v>0.1</v>
      </c>
    </row>
    <row r="62" spans="1:16">
      <c r="A62" s="3"/>
      <c r="B62" s="3"/>
      <c r="C62" s="9">
        <f t="shared" si="3"/>
        <v>38443</v>
      </c>
      <c r="D62" s="1">
        <v>5.1004606335363106E-2</v>
      </c>
      <c r="E62" s="1">
        <v>3.6349999999999998</v>
      </c>
      <c r="F62" s="1">
        <v>0.28249999999999997</v>
      </c>
      <c r="G62" s="1">
        <v>0.04</v>
      </c>
      <c r="H62" s="1">
        <v>5.0000000000000001E-3</v>
      </c>
      <c r="I62" s="1">
        <v>0</v>
      </c>
      <c r="J62" s="1">
        <v>0</v>
      </c>
      <c r="K62" s="1">
        <v>1.7500000000000002E-2</v>
      </c>
      <c r="L62">
        <v>-1.4999999999999999E-2</v>
      </c>
      <c r="M62" s="3">
        <v>0.28000000000000003</v>
      </c>
      <c r="N62">
        <v>0.06</v>
      </c>
      <c r="O62" s="77">
        <v>0.48</v>
      </c>
      <c r="P62" s="77">
        <v>0.02</v>
      </c>
    </row>
    <row r="63" spans="1:16">
      <c r="A63" s="3"/>
      <c r="B63" s="3"/>
      <c r="C63" s="9">
        <f t="shared" si="3"/>
        <v>38473</v>
      </c>
      <c r="D63" s="1">
        <v>5.12774100472662E-2</v>
      </c>
      <c r="E63" s="1">
        <v>3.625</v>
      </c>
      <c r="F63" s="1">
        <v>0.27500000000000002</v>
      </c>
      <c r="G63" s="1">
        <v>0.04</v>
      </c>
      <c r="H63" s="1">
        <v>5.0000000000000001E-3</v>
      </c>
      <c r="I63" s="1">
        <v>0</v>
      </c>
      <c r="J63" s="1">
        <v>0</v>
      </c>
      <c r="K63" s="1">
        <v>1.7500000000000002E-2</v>
      </c>
      <c r="L63">
        <v>-1.4999999999999999E-2</v>
      </c>
      <c r="M63" s="3">
        <v>0.28000000000000003</v>
      </c>
      <c r="N63">
        <v>0.06</v>
      </c>
      <c r="O63" s="77">
        <v>0.42</v>
      </c>
      <c r="P63" s="77">
        <v>0.02</v>
      </c>
    </row>
    <row r="64" spans="1:16">
      <c r="A64" s="3"/>
      <c r="B64" s="3"/>
      <c r="C64" s="9">
        <f t="shared" si="3"/>
        <v>38504</v>
      </c>
      <c r="D64" s="1">
        <v>5.1559307242321002E-2</v>
      </c>
      <c r="E64" s="1">
        <v>3.661</v>
      </c>
      <c r="F64" s="1">
        <v>0.27</v>
      </c>
      <c r="G64" s="1">
        <v>0.04</v>
      </c>
      <c r="H64" s="1">
        <v>5.0000000000000001E-3</v>
      </c>
      <c r="I64" s="1">
        <v>0</v>
      </c>
      <c r="J64" s="1">
        <v>0</v>
      </c>
      <c r="K64" s="1">
        <v>2.2499999999999999E-2</v>
      </c>
      <c r="L64">
        <v>-1.4999999999999999E-2</v>
      </c>
      <c r="M64" s="3">
        <v>0.28000000000000003</v>
      </c>
      <c r="N64">
        <v>0.06</v>
      </c>
      <c r="O64" s="77">
        <v>0.42</v>
      </c>
      <c r="P64" s="77">
        <v>3.5000000000000003E-2</v>
      </c>
    </row>
    <row r="65" spans="1:16">
      <c r="A65" s="3"/>
      <c r="B65" s="3"/>
      <c r="C65" s="9">
        <f t="shared" si="3"/>
        <v>38534</v>
      </c>
      <c r="D65" s="1">
        <v>5.1869746956988205E-2</v>
      </c>
      <c r="E65" s="1">
        <v>3.706</v>
      </c>
      <c r="F65" s="1">
        <v>0.27</v>
      </c>
      <c r="G65" s="1">
        <v>0.04</v>
      </c>
      <c r="H65" s="1">
        <v>5.0000000000000001E-3</v>
      </c>
      <c r="I65" s="1">
        <v>0</v>
      </c>
      <c r="J65" s="1">
        <v>0</v>
      </c>
      <c r="K65" s="1">
        <v>2.5000000000000001E-2</v>
      </c>
      <c r="L65">
        <v>-0.01</v>
      </c>
      <c r="M65" s="3">
        <v>0.28000000000000003</v>
      </c>
      <c r="N65">
        <v>0.06</v>
      </c>
      <c r="O65" s="77">
        <v>0.48</v>
      </c>
      <c r="P65" s="77">
        <v>3.5000000000000003E-2</v>
      </c>
    </row>
    <row r="66" spans="1:16">
      <c r="A66" s="3"/>
      <c r="B66" s="3"/>
      <c r="C66" s="9">
        <f t="shared" si="3"/>
        <v>38565</v>
      </c>
      <c r="D66" s="1">
        <v>5.2229425184592101E-2</v>
      </c>
      <c r="E66" s="1">
        <v>3.754</v>
      </c>
      <c r="F66" s="1">
        <v>0.27</v>
      </c>
      <c r="G66" s="1">
        <v>0.04</v>
      </c>
      <c r="H66" s="1">
        <v>5.0000000000000001E-3</v>
      </c>
      <c r="I66" s="1">
        <v>0</v>
      </c>
      <c r="J66" s="1">
        <v>0</v>
      </c>
      <c r="K66" s="1">
        <v>2.75E-2</v>
      </c>
      <c r="L66">
        <v>-0.01</v>
      </c>
      <c r="M66" s="3">
        <v>0.28000000000000003</v>
      </c>
      <c r="N66">
        <v>0.06</v>
      </c>
      <c r="O66" s="77">
        <v>0.48</v>
      </c>
      <c r="P66" s="77">
        <v>3.5000000000000003E-2</v>
      </c>
    </row>
    <row r="67" spans="1:16">
      <c r="A67" s="3"/>
      <c r="B67" s="3"/>
      <c r="C67" s="9">
        <f t="shared" si="3"/>
        <v>38596</v>
      </c>
      <c r="D67" s="1">
        <v>5.2589103455342297E-2</v>
      </c>
      <c r="E67" s="1">
        <v>3.7680000000000002</v>
      </c>
      <c r="F67" s="1">
        <v>0.27</v>
      </c>
      <c r="G67" s="1">
        <v>0.04</v>
      </c>
      <c r="H67" s="1">
        <v>5.0000000000000001E-3</v>
      </c>
      <c r="I67" s="1">
        <v>0</v>
      </c>
      <c r="J67" s="1">
        <v>0</v>
      </c>
      <c r="K67" s="1">
        <v>0.02</v>
      </c>
      <c r="L67">
        <v>-0.01</v>
      </c>
      <c r="M67" s="3">
        <v>0.28000000000000003</v>
      </c>
      <c r="N67">
        <v>0.06</v>
      </c>
      <c r="O67" s="77">
        <v>0.44</v>
      </c>
      <c r="P67" s="77">
        <v>3.5000000000000003E-2</v>
      </c>
    </row>
    <row r="68" spans="1:16">
      <c r="A68" s="3"/>
      <c r="B68" s="3"/>
      <c r="C68" s="9">
        <f t="shared" si="3"/>
        <v>38626</v>
      </c>
      <c r="D68" s="1">
        <v>5.2937179242304601E-2</v>
      </c>
      <c r="E68" s="1">
        <v>3.7960000000000003</v>
      </c>
      <c r="F68" s="1">
        <v>0.27</v>
      </c>
      <c r="G68" s="1">
        <v>0.04</v>
      </c>
      <c r="H68" s="1">
        <v>5.0000000000000001E-3</v>
      </c>
      <c r="I68" s="1">
        <v>0</v>
      </c>
      <c r="J68" s="1">
        <v>0</v>
      </c>
      <c r="K68" s="1">
        <v>0.01</v>
      </c>
      <c r="L68">
        <v>-1.4999999999999999E-2</v>
      </c>
      <c r="M68" s="3">
        <v>0.28000000000000003</v>
      </c>
      <c r="N68">
        <v>0.06</v>
      </c>
      <c r="O68" s="77">
        <v>0.45</v>
      </c>
      <c r="P68" s="77">
        <v>3.5000000000000003E-2</v>
      </c>
    </row>
    <row r="69" spans="1:16">
      <c r="A69" s="3"/>
      <c r="B69" s="3"/>
      <c r="C69" s="9">
        <f t="shared" si="3"/>
        <v>38657</v>
      </c>
      <c r="D69" s="1">
        <v>5.3296857597935801E-2</v>
      </c>
      <c r="E69" s="1">
        <v>3.931</v>
      </c>
      <c r="F69" s="1">
        <v>0.27</v>
      </c>
      <c r="G69" s="1">
        <v>0.14000000000000001</v>
      </c>
      <c r="H69" s="1">
        <v>0.02</v>
      </c>
      <c r="I69" s="1">
        <v>0</v>
      </c>
      <c r="J69" s="1">
        <v>0</v>
      </c>
      <c r="K69" s="1">
        <v>-0.02</v>
      </c>
      <c r="L69">
        <v>-0.02</v>
      </c>
      <c r="M69" s="3">
        <v>0.3</v>
      </c>
      <c r="N69">
        <v>9.1999999999999998E-2</v>
      </c>
      <c r="O69" s="77">
        <v>0.86</v>
      </c>
      <c r="P69" s="77">
        <v>0.1</v>
      </c>
    </row>
    <row r="70" spans="1:16">
      <c r="A70" s="3"/>
      <c r="B70" s="3"/>
      <c r="C70" s="9">
        <f t="shared" si="3"/>
        <v>38687</v>
      </c>
      <c r="D70" s="1">
        <v>5.3644933467026604E-2</v>
      </c>
      <c r="E70" s="1">
        <v>4.0659999999999998</v>
      </c>
      <c r="F70" s="1">
        <v>0.27250000000000002</v>
      </c>
      <c r="G70" s="1">
        <v>0.14000000000000001</v>
      </c>
      <c r="H70" s="1">
        <v>0.02</v>
      </c>
      <c r="I70" s="1">
        <v>0</v>
      </c>
      <c r="J70" s="1">
        <v>0</v>
      </c>
      <c r="K70" s="1">
        <v>-4.2500000000000003E-2</v>
      </c>
      <c r="L70">
        <v>-2.5000000000000001E-2</v>
      </c>
      <c r="M70" s="3">
        <v>0.3</v>
      </c>
      <c r="N70">
        <v>9.1999999999999998E-2</v>
      </c>
      <c r="O70" s="77">
        <v>1.28</v>
      </c>
      <c r="P70" s="77">
        <v>0.3</v>
      </c>
    </row>
    <row r="71" spans="1:16">
      <c r="A71" s="3"/>
      <c r="B71" s="3"/>
      <c r="C71" s="9">
        <f t="shared" si="3"/>
        <v>38718</v>
      </c>
      <c r="D71" s="1">
        <v>5.4004611907508999E-2</v>
      </c>
      <c r="E71" s="1">
        <v>4.1360000000000001</v>
      </c>
      <c r="F71" s="1">
        <v>0.27500000000000002</v>
      </c>
      <c r="G71" s="1">
        <v>0.14000000000000001</v>
      </c>
      <c r="H71" s="1">
        <v>0.02</v>
      </c>
      <c r="I71" s="1">
        <v>0</v>
      </c>
      <c r="J71" s="1">
        <v>0</v>
      </c>
      <c r="K71" s="1">
        <v>-4.4999999999999998E-2</v>
      </c>
      <c r="L71">
        <v>-2.5000000000000001E-2</v>
      </c>
      <c r="M71" s="3">
        <v>0.3</v>
      </c>
      <c r="N71">
        <v>9.1999999999999998E-2</v>
      </c>
      <c r="O71" s="77">
        <v>1.61</v>
      </c>
      <c r="P71" s="77">
        <v>0.5</v>
      </c>
    </row>
    <row r="72" spans="1:16">
      <c r="A72" s="3"/>
      <c r="B72" s="3"/>
      <c r="C72" s="9">
        <f t="shared" si="3"/>
        <v>38749</v>
      </c>
      <c r="D72" s="1">
        <v>5.4364290391101001E-2</v>
      </c>
      <c r="E72" s="1">
        <v>4.0179999999999998</v>
      </c>
      <c r="F72" s="1">
        <v>0.26750000000000002</v>
      </c>
      <c r="G72" s="1">
        <v>0.14000000000000001</v>
      </c>
      <c r="H72" s="1">
        <v>0.02</v>
      </c>
      <c r="I72" s="1">
        <v>0</v>
      </c>
      <c r="J72" s="1">
        <v>0</v>
      </c>
      <c r="K72" s="1">
        <v>-2.75E-2</v>
      </c>
      <c r="L72">
        <v>-2.5000000000000001E-2</v>
      </c>
      <c r="M72" s="3">
        <v>0.3</v>
      </c>
      <c r="N72">
        <v>9.1999999999999998E-2</v>
      </c>
      <c r="O72" s="77">
        <v>1.57</v>
      </c>
      <c r="P72" s="77">
        <v>0.5</v>
      </c>
    </row>
    <row r="73" spans="1:16">
      <c r="A73" s="3"/>
      <c r="B73" s="3"/>
      <c r="C73" s="9">
        <f t="shared" si="3"/>
        <v>38777</v>
      </c>
      <c r="D73" s="1">
        <v>5.4689161316554498E-2</v>
      </c>
      <c r="E73" s="1">
        <v>3.8849999999999998</v>
      </c>
      <c r="F73" s="1">
        <v>0.26250000000000001</v>
      </c>
      <c r="G73" s="1">
        <v>0.14000000000000001</v>
      </c>
      <c r="H73" s="1">
        <v>0.02</v>
      </c>
      <c r="I73" s="1">
        <v>0</v>
      </c>
      <c r="J73" s="1">
        <v>0</v>
      </c>
      <c r="K73" s="1">
        <v>-1.4999999999999999E-2</v>
      </c>
      <c r="L73">
        <v>-0.02</v>
      </c>
      <c r="M73" s="3">
        <v>0.3</v>
      </c>
      <c r="N73">
        <v>9.1999999999999998E-2</v>
      </c>
      <c r="O73" s="77">
        <v>0.93</v>
      </c>
      <c r="P73" s="77">
        <v>0.1</v>
      </c>
    </row>
    <row r="74" spans="1:16">
      <c r="A74" s="3"/>
      <c r="B74" s="3"/>
      <c r="C74" s="9">
        <f t="shared" si="3"/>
        <v>38808</v>
      </c>
      <c r="D74" s="1">
        <v>5.5048839882174197E-2</v>
      </c>
      <c r="E74" s="1">
        <v>3.67</v>
      </c>
      <c r="F74" s="1">
        <v>0.25750000000000001</v>
      </c>
      <c r="G74" s="1">
        <v>0.04</v>
      </c>
      <c r="H74" s="1">
        <v>5.0000000000000001E-3</v>
      </c>
      <c r="I74" s="1">
        <v>0</v>
      </c>
      <c r="J74" s="1">
        <v>0</v>
      </c>
      <c r="K74" s="1">
        <v>0.02</v>
      </c>
      <c r="L74">
        <v>-1.4999999999999999E-2</v>
      </c>
      <c r="M74" s="3">
        <v>0.25</v>
      </c>
      <c r="N74">
        <v>6.2E-2</v>
      </c>
      <c r="O74" s="77">
        <v>0.48</v>
      </c>
      <c r="P74" s="77">
        <v>0.02</v>
      </c>
    </row>
    <row r="75" spans="1:16">
      <c r="A75" s="3"/>
      <c r="B75" s="3"/>
      <c r="C75" s="9">
        <f t="shared" si="3"/>
        <v>38838</v>
      </c>
      <c r="D75" s="1">
        <v>5.5396915954444299E-2</v>
      </c>
      <c r="E75" s="1">
        <v>3.66</v>
      </c>
      <c r="F75" s="1">
        <v>0.25</v>
      </c>
      <c r="G75" s="1">
        <v>0.04</v>
      </c>
      <c r="H75" s="1">
        <v>5.0000000000000001E-3</v>
      </c>
      <c r="I75" s="1">
        <v>0</v>
      </c>
      <c r="J75" s="1">
        <v>0</v>
      </c>
      <c r="K75" s="1">
        <v>0.02</v>
      </c>
      <c r="L75">
        <v>-1.4999999999999999E-2</v>
      </c>
      <c r="M75" s="3">
        <v>0.25</v>
      </c>
      <c r="N75">
        <v>6.2E-2</v>
      </c>
      <c r="O75" s="77">
        <v>0.42</v>
      </c>
      <c r="P75" s="77">
        <v>0.02</v>
      </c>
    </row>
    <row r="76" spans="1:16">
      <c r="A76" s="3"/>
      <c r="B76" s="3"/>
      <c r="C76" s="9">
        <f t="shared" si="3"/>
        <v>38869</v>
      </c>
      <c r="D76" s="1">
        <v>5.5756594604842405E-2</v>
      </c>
      <c r="E76" s="1">
        <v>3.6960000000000002</v>
      </c>
      <c r="F76" s="1">
        <v>0.25</v>
      </c>
      <c r="G76" s="1">
        <v>0.04</v>
      </c>
      <c r="H76" s="1">
        <v>5.0000000000000001E-3</v>
      </c>
      <c r="I76" s="1">
        <v>0</v>
      </c>
      <c r="J76" s="1">
        <v>0</v>
      </c>
      <c r="K76" s="1">
        <v>2.5000000000000001E-2</v>
      </c>
      <c r="L76">
        <v>-1.4999999999999999E-2</v>
      </c>
      <c r="M76" s="3">
        <v>0.25</v>
      </c>
      <c r="N76">
        <v>6.2E-2</v>
      </c>
      <c r="O76" s="77">
        <v>0.42</v>
      </c>
      <c r="P76" s="77">
        <v>3.5000000000000003E-2</v>
      </c>
    </row>
    <row r="77" spans="1:16">
      <c r="A77" s="3"/>
      <c r="B77" s="3"/>
      <c r="C77" s="9">
        <f t="shared" si="3"/>
        <v>38899</v>
      </c>
      <c r="D77" s="1">
        <v>5.6036899203630898E-2</v>
      </c>
      <c r="E77" s="1">
        <v>3.7410000000000001</v>
      </c>
      <c r="F77" s="1">
        <v>0.25</v>
      </c>
      <c r="G77" s="1">
        <v>0.04</v>
      </c>
      <c r="H77" s="1">
        <v>5.0000000000000001E-3</v>
      </c>
      <c r="I77" s="1">
        <v>0</v>
      </c>
      <c r="J77" s="1">
        <v>0</v>
      </c>
      <c r="K77" s="1">
        <v>2.75E-2</v>
      </c>
      <c r="L77">
        <v>-0.01</v>
      </c>
      <c r="M77" s="3">
        <v>0.25</v>
      </c>
      <c r="N77">
        <v>6.2E-2</v>
      </c>
      <c r="O77" s="77">
        <v>0.48</v>
      </c>
      <c r="P77" s="77">
        <v>3.5000000000000003E-2</v>
      </c>
    </row>
    <row r="78" spans="1:16">
      <c r="A78" s="3"/>
      <c r="B78" s="3"/>
      <c r="C78" s="9">
        <f t="shared" si="3"/>
        <v>38930</v>
      </c>
      <c r="D78" s="1">
        <v>5.6186486093140704E-2</v>
      </c>
      <c r="E78" s="1">
        <v>3.7890000000000001</v>
      </c>
      <c r="F78" s="1">
        <v>0.25</v>
      </c>
      <c r="G78" s="1">
        <v>0.04</v>
      </c>
      <c r="H78" s="1">
        <v>5.0000000000000001E-3</v>
      </c>
      <c r="I78" s="1">
        <v>0</v>
      </c>
      <c r="J78" s="1">
        <v>0</v>
      </c>
      <c r="K78" s="1">
        <v>0.03</v>
      </c>
      <c r="L78">
        <v>-0.01</v>
      </c>
      <c r="M78" s="3">
        <v>0.25</v>
      </c>
      <c r="N78">
        <v>6.2E-2</v>
      </c>
      <c r="O78" s="77">
        <v>0.48</v>
      </c>
      <c r="P78" s="77">
        <v>3.5000000000000003E-2</v>
      </c>
    </row>
    <row r="79" spans="1:16">
      <c r="A79" s="3"/>
      <c r="B79" s="3"/>
      <c r="C79" s="9">
        <f t="shared" si="3"/>
        <v>38961</v>
      </c>
      <c r="D79" s="1">
        <v>5.6336072990099205E-2</v>
      </c>
      <c r="E79" s="1">
        <v>3.8030000000000004</v>
      </c>
      <c r="F79" s="1">
        <v>0.25</v>
      </c>
      <c r="G79" s="1">
        <v>0.04</v>
      </c>
      <c r="H79" s="1">
        <v>5.0000000000000001E-3</v>
      </c>
      <c r="I79" s="1">
        <v>0</v>
      </c>
      <c r="J79" s="1">
        <v>0</v>
      </c>
      <c r="K79" s="1">
        <v>2.2499999999999999E-2</v>
      </c>
      <c r="L79">
        <v>-0.01</v>
      </c>
      <c r="M79" s="3">
        <v>0.25</v>
      </c>
      <c r="N79">
        <v>6.2E-2</v>
      </c>
      <c r="O79" s="77">
        <v>0.44</v>
      </c>
      <c r="P79" s="77">
        <v>3.5000000000000003E-2</v>
      </c>
    </row>
    <row r="80" spans="1:16">
      <c r="A80" s="3"/>
      <c r="B80" s="3"/>
      <c r="C80" s="9">
        <f t="shared" si="3"/>
        <v>38991</v>
      </c>
      <c r="D80" s="1">
        <v>5.6480834510376401E-2</v>
      </c>
      <c r="E80" s="1">
        <v>3.8310000000000004</v>
      </c>
      <c r="F80" s="1">
        <v>0.25</v>
      </c>
      <c r="G80" s="1">
        <v>0.04</v>
      </c>
      <c r="H80" s="1">
        <v>5.0000000000000001E-3</v>
      </c>
      <c r="I80" s="1">
        <v>0</v>
      </c>
      <c r="J80" s="1">
        <v>0</v>
      </c>
      <c r="K80" s="1">
        <v>1.2500000000000001E-2</v>
      </c>
      <c r="L80">
        <v>-1.4999999999999999E-2</v>
      </c>
      <c r="M80" s="3">
        <v>0.25</v>
      </c>
      <c r="N80">
        <v>6.2E-2</v>
      </c>
      <c r="O80" s="77">
        <v>0.45</v>
      </c>
      <c r="P80" s="77">
        <v>3.5000000000000003E-2</v>
      </c>
    </row>
    <row r="81" spans="1:16">
      <c r="A81" s="3"/>
      <c r="B81" s="3"/>
      <c r="C81" s="9">
        <f t="shared" si="3"/>
        <v>39022</v>
      </c>
      <c r="D81" s="1">
        <v>5.6630421421990401E-2</v>
      </c>
      <c r="E81" s="1">
        <v>3.9660000000000002</v>
      </c>
      <c r="F81" s="1">
        <v>0.2525</v>
      </c>
      <c r="G81" s="1">
        <v>0.14000000000000001</v>
      </c>
      <c r="H81" s="1">
        <v>0.02</v>
      </c>
      <c r="I81" s="1">
        <v>0</v>
      </c>
      <c r="J81" s="1">
        <v>0</v>
      </c>
      <c r="K81" s="1">
        <v>-0.02</v>
      </c>
      <c r="L81">
        <v>-0.02</v>
      </c>
      <c r="M81" s="3">
        <v>0.26</v>
      </c>
      <c r="N81">
        <v>9.4E-2</v>
      </c>
      <c r="O81" s="77">
        <v>0.86</v>
      </c>
      <c r="P81" s="77">
        <v>0.1</v>
      </c>
    </row>
    <row r="82" spans="1:16">
      <c r="A82" s="3"/>
      <c r="B82" s="3"/>
      <c r="C82" s="9">
        <f t="shared" ref="C82:C145" si="4">NextMonth(C81)</f>
        <v>39052</v>
      </c>
      <c r="D82" s="1">
        <v>5.6775182956449601E-2</v>
      </c>
      <c r="E82" s="1">
        <v>4.101</v>
      </c>
      <c r="F82" s="1">
        <v>0.25750000000000001</v>
      </c>
      <c r="G82" s="1">
        <v>0.14000000000000001</v>
      </c>
      <c r="H82" s="1">
        <v>0.02</v>
      </c>
      <c r="I82" s="1">
        <v>0</v>
      </c>
      <c r="J82" s="1">
        <v>0</v>
      </c>
      <c r="K82" s="1">
        <v>-4.2500000000000003E-2</v>
      </c>
      <c r="L82">
        <v>-2.5000000000000001E-2</v>
      </c>
      <c r="M82" s="3">
        <v>0.26</v>
      </c>
      <c r="N82">
        <v>9.4E-2</v>
      </c>
      <c r="O82" s="77">
        <v>1.28</v>
      </c>
      <c r="P82" s="77">
        <v>0.3</v>
      </c>
    </row>
    <row r="83" spans="1:16">
      <c r="A83" s="3"/>
      <c r="B83" s="3"/>
      <c r="C83" s="9">
        <f t="shared" si="4"/>
        <v>39083</v>
      </c>
      <c r="D83" s="1">
        <v>5.6924769882716199E-2</v>
      </c>
      <c r="E83" s="1">
        <v>4.181</v>
      </c>
      <c r="F83" s="1">
        <v>0.26</v>
      </c>
      <c r="G83" s="1">
        <v>0.14000000000000001</v>
      </c>
      <c r="H83" s="1">
        <v>0.02</v>
      </c>
      <c r="I83" s="1">
        <v>0</v>
      </c>
      <c r="J83" s="1">
        <v>2.5000000000000001E-3</v>
      </c>
      <c r="K83" s="1">
        <v>-4.4999999999999998E-2</v>
      </c>
      <c r="L83">
        <v>-2.5000000000000001E-2</v>
      </c>
      <c r="M83" s="3">
        <v>0.26</v>
      </c>
      <c r="N83">
        <v>9.4E-2</v>
      </c>
      <c r="O83" s="77">
        <v>1.61</v>
      </c>
      <c r="P83" s="77">
        <v>0.5</v>
      </c>
    </row>
    <row r="84" spans="1:16">
      <c r="A84" s="3"/>
      <c r="B84" s="3"/>
      <c r="C84" s="9">
        <f t="shared" si="4"/>
        <v>39114</v>
      </c>
      <c r="D84" s="1">
        <v>5.7074356816428903E-2</v>
      </c>
      <c r="E84" s="1">
        <v>4.0630000000000006</v>
      </c>
      <c r="F84" s="1">
        <v>0.2475</v>
      </c>
      <c r="G84" s="1">
        <v>0.14000000000000001</v>
      </c>
      <c r="H84" s="1">
        <v>0.02</v>
      </c>
      <c r="I84" s="1">
        <v>0</v>
      </c>
      <c r="J84" s="1">
        <v>2.5000000000000001E-3</v>
      </c>
      <c r="K84" s="1">
        <v>-2.75E-2</v>
      </c>
      <c r="L84">
        <v>-2.5000000000000001E-2</v>
      </c>
      <c r="M84" s="3">
        <v>0.26</v>
      </c>
      <c r="N84">
        <v>9.4E-2</v>
      </c>
      <c r="O84" s="77">
        <v>1.57</v>
      </c>
      <c r="P84" s="77">
        <v>0.5</v>
      </c>
    </row>
    <row r="85" spans="1:16">
      <c r="A85" s="3"/>
      <c r="B85" s="3"/>
      <c r="C85" s="9">
        <f t="shared" si="4"/>
        <v>39142</v>
      </c>
      <c r="D85" s="1">
        <v>5.7209467601666106E-2</v>
      </c>
      <c r="E85" s="1">
        <v>3.93</v>
      </c>
      <c r="F85" s="1">
        <v>0.24</v>
      </c>
      <c r="G85" s="1">
        <v>0.14000000000000001</v>
      </c>
      <c r="H85" s="1">
        <v>0.02</v>
      </c>
      <c r="I85" s="1">
        <v>0</v>
      </c>
      <c r="J85" s="1">
        <v>2.5000000000000001E-3</v>
      </c>
      <c r="K85" s="1">
        <v>-1.4999999999999999E-2</v>
      </c>
      <c r="L85">
        <v>-0.02</v>
      </c>
      <c r="M85" s="3">
        <v>0.26</v>
      </c>
      <c r="N85">
        <v>9.4E-2</v>
      </c>
      <c r="O85" s="77">
        <v>0.93</v>
      </c>
      <c r="P85" s="77">
        <v>0.1</v>
      </c>
    </row>
    <row r="86" spans="1:16">
      <c r="A86" s="3"/>
      <c r="B86" s="3"/>
      <c r="C86" s="9">
        <f t="shared" si="4"/>
        <v>39173</v>
      </c>
      <c r="D86" s="1">
        <v>5.7359054549549301E-2</v>
      </c>
      <c r="E86" s="1">
        <v>3.7149999999999999</v>
      </c>
      <c r="F86" s="1">
        <v>0.24</v>
      </c>
      <c r="G86" s="1">
        <v>0.04</v>
      </c>
      <c r="H86" s="1">
        <v>5.0000000000000001E-3</v>
      </c>
      <c r="I86" s="1">
        <v>0</v>
      </c>
      <c r="J86" s="1">
        <v>2.5000000000000001E-3</v>
      </c>
      <c r="K86" s="1">
        <v>0.02</v>
      </c>
      <c r="L86">
        <v>-1.4999999999999999E-2</v>
      </c>
      <c r="M86" s="3">
        <v>0.25</v>
      </c>
      <c r="N86">
        <v>6.4000000000000001E-2</v>
      </c>
      <c r="O86" s="77">
        <v>0.48</v>
      </c>
      <c r="P86" s="77">
        <v>0.02</v>
      </c>
    </row>
    <row r="87" spans="1:16">
      <c r="A87" s="3"/>
      <c r="B87" s="3"/>
      <c r="C87" s="9">
        <f t="shared" si="4"/>
        <v>39203</v>
      </c>
      <c r="D87" s="1">
        <v>5.7503816119104399E-2</v>
      </c>
      <c r="E87" s="1">
        <v>3.7050000000000001</v>
      </c>
      <c r="F87" s="1">
        <v>0.24</v>
      </c>
      <c r="G87" s="1">
        <v>0.04</v>
      </c>
      <c r="H87" s="1">
        <v>5.0000000000000001E-3</v>
      </c>
      <c r="I87" s="1">
        <v>0</v>
      </c>
      <c r="J87" s="1">
        <v>2.5000000000000001E-3</v>
      </c>
      <c r="K87" s="1">
        <v>0.02</v>
      </c>
      <c r="L87">
        <v>-1.4999999999999999E-2</v>
      </c>
      <c r="M87" s="3">
        <v>0.25</v>
      </c>
      <c r="N87">
        <v>6.4000000000000001E-2</v>
      </c>
      <c r="O87" s="77">
        <v>0.42</v>
      </c>
      <c r="P87" s="77">
        <v>0.02</v>
      </c>
    </row>
    <row r="88" spans="1:16">
      <c r="A88" s="3"/>
      <c r="B88" s="3"/>
      <c r="C88" s="9">
        <f t="shared" si="4"/>
        <v>39234</v>
      </c>
      <c r="D88" s="1">
        <v>5.7653403081635399E-2</v>
      </c>
      <c r="E88" s="1">
        <v>3.7410000000000001</v>
      </c>
      <c r="F88" s="1">
        <v>0.23</v>
      </c>
      <c r="G88" s="1">
        <v>0.04</v>
      </c>
      <c r="H88" s="1">
        <v>5.0000000000000001E-3</v>
      </c>
      <c r="I88" s="1">
        <v>0</v>
      </c>
      <c r="J88" s="1">
        <v>2.5000000000000001E-3</v>
      </c>
      <c r="K88" s="1">
        <v>2.5000000000000001E-2</v>
      </c>
      <c r="L88">
        <v>-1.4999999999999999E-2</v>
      </c>
      <c r="M88" s="3">
        <v>0.25</v>
      </c>
      <c r="N88">
        <v>6.4000000000000001E-2</v>
      </c>
      <c r="O88" s="77">
        <v>0.42</v>
      </c>
      <c r="P88" s="77">
        <v>3.5000000000000003E-2</v>
      </c>
    </row>
    <row r="89" spans="1:16">
      <c r="A89" s="3"/>
      <c r="B89" s="3"/>
      <c r="C89" s="9">
        <f t="shared" si="4"/>
        <v>39264</v>
      </c>
      <c r="D89" s="1">
        <v>5.7798164665364901E-2</v>
      </c>
      <c r="E89" s="1">
        <v>3.786</v>
      </c>
      <c r="F89" s="1">
        <v>0.23</v>
      </c>
      <c r="G89" s="1">
        <v>0.04</v>
      </c>
      <c r="H89" s="1">
        <v>5.0000000000000001E-3</v>
      </c>
      <c r="I89" s="1">
        <v>0</v>
      </c>
      <c r="J89" s="1">
        <v>2.5000000000000001E-3</v>
      </c>
      <c r="K89" s="1">
        <v>2.75E-2</v>
      </c>
      <c r="L89">
        <v>-0.01</v>
      </c>
      <c r="M89" s="3">
        <v>0.25</v>
      </c>
      <c r="N89">
        <v>6.4000000000000001E-2</v>
      </c>
      <c r="O89" s="77">
        <v>0.48</v>
      </c>
      <c r="P89" s="77">
        <v>3.5000000000000003E-2</v>
      </c>
    </row>
    <row r="90" spans="1:16">
      <c r="A90" s="3"/>
      <c r="B90" s="3"/>
      <c r="C90" s="9">
        <f t="shared" si="4"/>
        <v>39295</v>
      </c>
      <c r="D90" s="1">
        <v>5.7947751642541498E-2</v>
      </c>
      <c r="E90" s="1">
        <v>3.8340000000000001</v>
      </c>
      <c r="F90" s="1">
        <v>0.23</v>
      </c>
      <c r="G90" s="1">
        <v>0.04</v>
      </c>
      <c r="H90" s="1">
        <v>5.0000000000000001E-3</v>
      </c>
      <c r="I90" s="1">
        <v>0</v>
      </c>
      <c r="J90" s="1">
        <v>2.5000000000000001E-3</v>
      </c>
      <c r="K90" s="1">
        <v>0.03</v>
      </c>
      <c r="L90">
        <v>-0.01</v>
      </c>
      <c r="M90" s="3">
        <v>0.25</v>
      </c>
      <c r="N90">
        <v>6.4000000000000001E-2</v>
      </c>
      <c r="O90" s="77">
        <v>0.48</v>
      </c>
      <c r="P90" s="77">
        <v>3.5000000000000003E-2</v>
      </c>
    </row>
    <row r="91" spans="1:16">
      <c r="A91" s="3"/>
      <c r="B91" s="3"/>
      <c r="C91" s="9">
        <f t="shared" si="4"/>
        <v>39326</v>
      </c>
      <c r="D91" s="1">
        <v>5.80973386271606E-2</v>
      </c>
      <c r="E91" s="1">
        <v>3.8480000000000003</v>
      </c>
      <c r="F91" s="1">
        <v>0.23</v>
      </c>
      <c r="G91" s="1">
        <v>0.04</v>
      </c>
      <c r="H91" s="1">
        <v>5.0000000000000001E-3</v>
      </c>
      <c r="I91" s="1">
        <v>0</v>
      </c>
      <c r="J91" s="1">
        <v>2.5000000000000001E-3</v>
      </c>
      <c r="K91" s="1">
        <v>2.2499999999999999E-2</v>
      </c>
      <c r="L91">
        <v>-0.01</v>
      </c>
      <c r="M91" s="3">
        <v>0.25</v>
      </c>
      <c r="N91">
        <v>6.4000000000000001E-2</v>
      </c>
      <c r="O91" s="77">
        <v>0.44</v>
      </c>
      <c r="P91" s="77">
        <v>3.5000000000000003E-2</v>
      </c>
    </row>
    <row r="92" spans="1:16">
      <c r="A92" s="3"/>
      <c r="B92" s="3"/>
      <c r="C92" s="9">
        <f t="shared" si="4"/>
        <v>39356</v>
      </c>
      <c r="D92" s="1">
        <v>5.8242100232264601E-2</v>
      </c>
      <c r="E92" s="1">
        <v>3.8760000000000003</v>
      </c>
      <c r="F92" s="1">
        <v>0.23</v>
      </c>
      <c r="G92" s="1">
        <v>0.04</v>
      </c>
      <c r="H92" s="1">
        <v>5.0000000000000001E-3</v>
      </c>
      <c r="I92" s="1">
        <v>0</v>
      </c>
      <c r="J92" s="1">
        <v>2.5000000000000001E-3</v>
      </c>
      <c r="K92" s="1">
        <v>1.2500000000000001E-2</v>
      </c>
      <c r="L92">
        <v>-1.4999999999999999E-2</v>
      </c>
      <c r="M92" s="3">
        <v>0.25</v>
      </c>
      <c r="N92">
        <v>6.4000000000000001E-2</v>
      </c>
      <c r="O92" s="77">
        <v>0.45</v>
      </c>
      <c r="P92" s="77">
        <v>3.5000000000000003E-2</v>
      </c>
    </row>
    <row r="93" spans="1:16">
      <c r="A93" s="3"/>
      <c r="B93" s="3"/>
      <c r="C93" s="9">
        <f t="shared" si="4"/>
        <v>39387</v>
      </c>
      <c r="D93" s="1">
        <v>5.8391687231526199E-2</v>
      </c>
      <c r="E93" s="1">
        <v>4.0110000000000001</v>
      </c>
      <c r="F93" s="1">
        <v>0.23</v>
      </c>
      <c r="G93" s="1">
        <v>0.14000000000000001</v>
      </c>
      <c r="H93" s="1">
        <v>0.02</v>
      </c>
      <c r="I93" s="1">
        <v>0</v>
      </c>
      <c r="J93" s="1">
        <v>2.5000000000000001E-3</v>
      </c>
      <c r="K93" s="1">
        <v>-0.02</v>
      </c>
      <c r="L93">
        <v>-0.02</v>
      </c>
      <c r="M93" s="3">
        <v>0.26</v>
      </c>
      <c r="N93">
        <v>9.6000000000000002E-2</v>
      </c>
      <c r="O93" s="77">
        <v>0.86</v>
      </c>
      <c r="P93" s="77">
        <v>0.1</v>
      </c>
    </row>
    <row r="94" spans="1:16">
      <c r="A94" s="3"/>
      <c r="B94" s="3"/>
      <c r="C94" s="9">
        <f t="shared" si="4"/>
        <v>39417</v>
      </c>
      <c r="D94" s="1">
        <v>5.8536448850799803E-2</v>
      </c>
      <c r="E94" s="1">
        <v>4.1459999999999999</v>
      </c>
      <c r="F94" s="1">
        <v>0.23</v>
      </c>
      <c r="G94" s="1">
        <v>0.14000000000000001</v>
      </c>
      <c r="H94" s="1">
        <v>0.02</v>
      </c>
      <c r="I94" s="1">
        <v>0</v>
      </c>
      <c r="J94" s="1">
        <v>2.5000000000000001E-3</v>
      </c>
      <c r="K94" s="1">
        <v>-4.2500000000000003E-2</v>
      </c>
      <c r="L94">
        <v>-2.5000000000000001E-2</v>
      </c>
      <c r="M94" s="3">
        <v>0.26</v>
      </c>
      <c r="N94">
        <v>9.6000000000000002E-2</v>
      </c>
      <c r="O94" s="77">
        <v>1.28</v>
      </c>
      <c r="P94" s="77">
        <v>0.3</v>
      </c>
    </row>
    <row r="95" spans="1:16">
      <c r="A95" s="3"/>
      <c r="B95" s="3"/>
      <c r="C95" s="9">
        <f t="shared" si="4"/>
        <v>39448</v>
      </c>
      <c r="D95" s="1">
        <v>5.8686035864702099E-2</v>
      </c>
      <c r="E95" s="1">
        <v>4.2359999999999998</v>
      </c>
      <c r="F95" s="1">
        <v>0.23</v>
      </c>
      <c r="G95" s="1">
        <v>0.14000000000000001</v>
      </c>
      <c r="H95" s="1">
        <v>0.02</v>
      </c>
      <c r="I95" s="1">
        <v>0</v>
      </c>
      <c r="J95" s="1">
        <v>2.5000000000000001E-3</v>
      </c>
      <c r="K95" s="1">
        <v>-4.4999999999999998E-2</v>
      </c>
      <c r="L95">
        <v>-2.5000000000000001E-2</v>
      </c>
      <c r="M95" s="3">
        <v>0.26</v>
      </c>
      <c r="N95">
        <v>9.6000000000000002E-2</v>
      </c>
      <c r="O95" s="77">
        <v>1.61</v>
      </c>
      <c r="P95" s="77">
        <v>0.5</v>
      </c>
    </row>
    <row r="96" spans="1:16">
      <c r="A96" s="3"/>
      <c r="B96" s="3"/>
      <c r="C96" s="9">
        <f t="shared" si="4"/>
        <v>39479</v>
      </c>
      <c r="D96" s="1">
        <v>5.8835622886044298E-2</v>
      </c>
      <c r="E96" s="1">
        <v>4.1180000000000003</v>
      </c>
      <c r="F96" s="1">
        <v>0.23</v>
      </c>
      <c r="G96" s="1">
        <v>0.14000000000000001</v>
      </c>
      <c r="H96" s="1">
        <v>0.02</v>
      </c>
      <c r="I96" s="1">
        <v>0</v>
      </c>
      <c r="J96" s="1">
        <v>2.5000000000000001E-3</v>
      </c>
      <c r="K96" s="1">
        <v>-2.75E-2</v>
      </c>
      <c r="L96">
        <v>-2.5000000000000001E-2</v>
      </c>
      <c r="M96" s="3">
        <v>0.26</v>
      </c>
      <c r="N96">
        <v>9.6000000000000002E-2</v>
      </c>
      <c r="O96" s="77">
        <v>1.57</v>
      </c>
      <c r="P96" s="77">
        <v>0.5</v>
      </c>
    </row>
    <row r="97" spans="1:16">
      <c r="A97" s="3"/>
      <c r="B97" s="3"/>
      <c r="C97" s="9">
        <f t="shared" si="4"/>
        <v>39508</v>
      </c>
      <c r="D97" s="1">
        <v>5.89755591385508E-2</v>
      </c>
      <c r="E97" s="1">
        <v>3.9849999999999999</v>
      </c>
      <c r="F97" s="1">
        <v>0.2175</v>
      </c>
      <c r="G97" s="1">
        <v>0.14000000000000001</v>
      </c>
      <c r="H97" s="1">
        <v>0.02</v>
      </c>
      <c r="I97" s="1">
        <v>0</v>
      </c>
      <c r="J97" s="1">
        <v>2.5000000000000001E-3</v>
      </c>
      <c r="K97" s="1">
        <v>-1.4999999999999999E-2</v>
      </c>
      <c r="L97">
        <v>-0.02</v>
      </c>
      <c r="M97" s="3">
        <v>0.26</v>
      </c>
      <c r="N97">
        <v>9.6000000000000002E-2</v>
      </c>
      <c r="O97" s="77">
        <v>0.93</v>
      </c>
      <c r="P97" s="77">
        <v>0.1</v>
      </c>
    </row>
    <row r="98" spans="1:16">
      <c r="A98" s="3"/>
      <c r="B98" s="3"/>
      <c r="C98" s="9">
        <f t="shared" si="4"/>
        <v>39539</v>
      </c>
      <c r="D98" s="1">
        <v>5.91251461742908E-2</v>
      </c>
      <c r="E98" s="1">
        <v>3.77</v>
      </c>
      <c r="F98" s="1">
        <v>0.2175</v>
      </c>
      <c r="G98" s="1">
        <v>0.04</v>
      </c>
      <c r="H98" s="1">
        <v>5.0000000000000001E-3</v>
      </c>
      <c r="I98" s="1">
        <v>0</v>
      </c>
      <c r="J98" s="1">
        <v>2.5000000000000001E-3</v>
      </c>
      <c r="K98" s="1">
        <v>0.02</v>
      </c>
      <c r="L98">
        <v>-1.4999999999999999E-2</v>
      </c>
      <c r="M98" s="3">
        <v>0.25</v>
      </c>
      <c r="N98">
        <v>6.6000000000000003E-2</v>
      </c>
      <c r="O98" s="77">
        <v>0.48</v>
      </c>
      <c r="P98" s="77">
        <v>0.02</v>
      </c>
    </row>
    <row r="99" spans="1:16">
      <c r="A99" s="3"/>
      <c r="B99" s="3"/>
      <c r="C99" s="9">
        <f t="shared" si="4"/>
        <v>39569</v>
      </c>
      <c r="D99" s="1">
        <v>5.9269907828862801E-2</v>
      </c>
      <c r="E99" s="1">
        <v>3.76</v>
      </c>
      <c r="F99" s="1">
        <v>0.2175</v>
      </c>
      <c r="G99" s="1">
        <v>0.04</v>
      </c>
      <c r="H99" s="1">
        <v>5.0000000000000001E-3</v>
      </c>
      <c r="I99" s="1">
        <v>0</v>
      </c>
      <c r="J99" s="1">
        <v>2.5000000000000001E-3</v>
      </c>
      <c r="K99" s="1">
        <v>0.02</v>
      </c>
      <c r="L99">
        <v>-1.4999999999999999E-2</v>
      </c>
      <c r="M99" s="3">
        <v>0.25</v>
      </c>
      <c r="N99">
        <v>6.6000000000000003E-2</v>
      </c>
      <c r="O99" s="77">
        <v>0.42</v>
      </c>
      <c r="P99" s="77">
        <v>0.02</v>
      </c>
    </row>
    <row r="100" spans="1:16">
      <c r="A100" s="3"/>
      <c r="B100" s="3"/>
      <c r="C100" s="9">
        <f t="shared" si="4"/>
        <v>39600</v>
      </c>
      <c r="D100" s="1">
        <v>5.9419494879238095E-2</v>
      </c>
      <c r="E100" s="1">
        <v>3.7960000000000003</v>
      </c>
      <c r="F100" s="1">
        <v>0.2175</v>
      </c>
      <c r="G100" s="1">
        <v>0.04</v>
      </c>
      <c r="H100" s="1">
        <v>5.0000000000000001E-3</v>
      </c>
      <c r="I100" s="1">
        <v>0</v>
      </c>
      <c r="J100" s="1">
        <v>2.5000000000000001E-3</v>
      </c>
      <c r="K100" s="1">
        <v>2.5000000000000001E-2</v>
      </c>
      <c r="L100">
        <v>-1.4999999999999999E-2</v>
      </c>
      <c r="M100" s="3">
        <v>0.25</v>
      </c>
      <c r="N100">
        <v>6.6000000000000003E-2</v>
      </c>
      <c r="O100" s="77">
        <v>0.42</v>
      </c>
      <c r="P100" s="77">
        <v>3.5000000000000003E-2</v>
      </c>
    </row>
    <row r="101" spans="1:16">
      <c r="A101" s="3"/>
      <c r="B101" s="3"/>
      <c r="C101" s="9">
        <f t="shared" si="4"/>
        <v>39630</v>
      </c>
      <c r="D101" s="1">
        <v>5.9546118467006998E-2</v>
      </c>
      <c r="E101" s="1">
        <v>3.8410000000000002</v>
      </c>
      <c r="F101" s="1">
        <v>0.215</v>
      </c>
      <c r="G101" s="1">
        <v>0.04</v>
      </c>
      <c r="H101" s="1">
        <v>5.0000000000000001E-3</v>
      </c>
      <c r="I101" s="1">
        <v>0</v>
      </c>
      <c r="J101" s="1">
        <v>2.5000000000000001E-3</v>
      </c>
      <c r="K101" s="1">
        <v>2.75E-2</v>
      </c>
      <c r="L101">
        <v>-0.01</v>
      </c>
      <c r="M101" s="3">
        <v>0.25</v>
      </c>
      <c r="N101">
        <v>6.6000000000000003E-2</v>
      </c>
      <c r="O101" s="77">
        <v>0.48</v>
      </c>
      <c r="P101" s="77">
        <v>3.5000000000000003E-2</v>
      </c>
    </row>
    <row r="102" spans="1:16">
      <c r="A102" s="3"/>
      <c r="B102" s="3"/>
      <c r="C102" s="9">
        <f t="shared" si="4"/>
        <v>39661</v>
      </c>
      <c r="D102" s="1">
        <v>5.9625420464913197E-2</v>
      </c>
      <c r="E102" s="1">
        <v>3.8890000000000002</v>
      </c>
      <c r="F102" s="1">
        <v>0.215</v>
      </c>
      <c r="G102" s="1">
        <v>0.04</v>
      </c>
      <c r="H102" s="1">
        <v>5.0000000000000001E-3</v>
      </c>
      <c r="I102" s="1">
        <v>0</v>
      </c>
      <c r="J102" s="1">
        <v>2.5000000000000001E-3</v>
      </c>
      <c r="K102" s="1">
        <v>0.03</v>
      </c>
      <c r="L102">
        <v>-0.01</v>
      </c>
      <c r="M102" s="3">
        <v>0.25</v>
      </c>
      <c r="N102">
        <v>6.6000000000000003E-2</v>
      </c>
      <c r="O102" s="77">
        <v>0.48</v>
      </c>
      <c r="P102" s="77">
        <v>3.5000000000000003E-2</v>
      </c>
    </row>
    <row r="103" spans="1:16">
      <c r="A103" s="3"/>
      <c r="B103" s="3"/>
      <c r="C103" s="9">
        <f t="shared" si="4"/>
        <v>39692</v>
      </c>
      <c r="D103" s="1">
        <v>5.9704722464909203E-2</v>
      </c>
      <c r="E103" s="1">
        <v>3.903</v>
      </c>
      <c r="F103" s="1">
        <v>0.215</v>
      </c>
      <c r="G103" s="1">
        <v>0.04</v>
      </c>
      <c r="H103" s="1">
        <v>5.0000000000000001E-3</v>
      </c>
      <c r="I103" s="1">
        <v>0</v>
      </c>
      <c r="J103" s="1">
        <v>2.5000000000000001E-3</v>
      </c>
      <c r="K103" s="1">
        <v>2.2499999999999999E-2</v>
      </c>
      <c r="L103">
        <v>-0.01</v>
      </c>
      <c r="M103" s="3">
        <v>0.25</v>
      </c>
      <c r="N103">
        <v>6.6000000000000003E-2</v>
      </c>
      <c r="O103" s="77">
        <v>0.44</v>
      </c>
      <c r="P103" s="77">
        <v>3.5000000000000003E-2</v>
      </c>
    </row>
    <row r="104" spans="1:16">
      <c r="A104" s="3"/>
      <c r="B104" s="3"/>
      <c r="C104" s="9">
        <f t="shared" si="4"/>
        <v>39722</v>
      </c>
      <c r="D104" s="1">
        <v>5.9781466337863104E-2</v>
      </c>
      <c r="E104" s="1">
        <v>3.931</v>
      </c>
      <c r="F104" s="1">
        <v>0.215</v>
      </c>
      <c r="G104" s="1">
        <v>0.04</v>
      </c>
      <c r="H104" s="1">
        <v>5.0000000000000001E-3</v>
      </c>
      <c r="I104" s="1">
        <v>0</v>
      </c>
      <c r="J104" s="1">
        <v>2.5000000000000001E-3</v>
      </c>
      <c r="K104" s="1">
        <v>1.2500000000000001E-2</v>
      </c>
      <c r="L104">
        <v>-1.4999999999999999E-2</v>
      </c>
      <c r="M104" s="3">
        <v>0.25</v>
      </c>
      <c r="N104">
        <v>6.6000000000000003E-2</v>
      </c>
      <c r="O104" s="77">
        <v>0.45</v>
      </c>
      <c r="P104" s="77">
        <v>3.5000000000000003E-2</v>
      </c>
    </row>
    <row r="105" spans="1:16">
      <c r="A105" s="3"/>
      <c r="B105" s="3"/>
      <c r="C105" s="9">
        <f t="shared" si="4"/>
        <v>39753</v>
      </c>
      <c r="D105" s="1">
        <v>5.9860768341970502E-2</v>
      </c>
      <c r="E105" s="1">
        <v>4.0659999999999998</v>
      </c>
      <c r="F105" s="1">
        <v>0.215</v>
      </c>
      <c r="G105" s="1">
        <v>0.14000000000000001</v>
      </c>
      <c r="H105" s="1">
        <v>0.02</v>
      </c>
      <c r="I105" s="1">
        <v>0</v>
      </c>
      <c r="J105" s="1">
        <v>2.5000000000000001E-3</v>
      </c>
      <c r="K105" s="1">
        <v>-0.02</v>
      </c>
      <c r="L105">
        <v>-0.02</v>
      </c>
      <c r="M105" s="3">
        <v>0.26</v>
      </c>
      <c r="N105">
        <v>9.8000000000000004E-2</v>
      </c>
      <c r="O105" s="77">
        <v>0.86</v>
      </c>
      <c r="P105" s="77">
        <v>0.1</v>
      </c>
    </row>
    <row r="106" spans="1:16">
      <c r="A106" s="3"/>
      <c r="B106" s="3"/>
      <c r="C106" s="9">
        <f t="shared" si="4"/>
        <v>39783</v>
      </c>
      <c r="D106" s="1">
        <v>5.99375122189039E-2</v>
      </c>
      <c r="E106" s="1">
        <v>4.2010000000000005</v>
      </c>
      <c r="F106" s="1">
        <v>0.2175</v>
      </c>
      <c r="G106" s="1">
        <v>0.14000000000000001</v>
      </c>
      <c r="H106" s="1">
        <v>0.02</v>
      </c>
      <c r="I106" s="1">
        <v>0</v>
      </c>
      <c r="J106" s="1">
        <v>2.5000000000000001E-3</v>
      </c>
      <c r="K106" s="1">
        <v>-4.2500000000000003E-2</v>
      </c>
      <c r="L106">
        <v>-2.5000000000000001E-2</v>
      </c>
      <c r="M106" s="3">
        <v>0.26</v>
      </c>
      <c r="N106">
        <v>9.8000000000000004E-2</v>
      </c>
      <c r="O106" s="77">
        <v>1.28</v>
      </c>
      <c r="P106" s="77">
        <v>0.3</v>
      </c>
    </row>
    <row r="107" spans="1:16">
      <c r="A107" s="3"/>
      <c r="B107" s="3"/>
      <c r="C107" s="9">
        <f t="shared" si="4"/>
        <v>39814</v>
      </c>
      <c r="D107" s="1">
        <v>6.0016814227123606E-2</v>
      </c>
      <c r="E107" s="1">
        <v>4.2960000000000003</v>
      </c>
      <c r="F107" s="1">
        <v>0.22</v>
      </c>
      <c r="G107" s="1">
        <v>0.14000000000000001</v>
      </c>
      <c r="H107" s="1">
        <v>0.02</v>
      </c>
      <c r="I107" s="1">
        <v>0</v>
      </c>
      <c r="J107" s="1">
        <v>2.5000000000000001E-3</v>
      </c>
      <c r="K107" s="1">
        <v>-4.4999999999999998E-2</v>
      </c>
      <c r="L107">
        <v>-2.5000000000000001E-2</v>
      </c>
      <c r="M107" s="3">
        <v>0.26</v>
      </c>
      <c r="N107">
        <v>9.8000000000000004E-2</v>
      </c>
      <c r="O107" s="77">
        <v>1.61</v>
      </c>
      <c r="P107" s="77">
        <v>0.5</v>
      </c>
    </row>
    <row r="108" spans="1:16">
      <c r="A108" s="3"/>
      <c r="B108" s="3"/>
      <c r="C108" s="9">
        <f t="shared" si="4"/>
        <v>39845</v>
      </c>
      <c r="D108" s="1">
        <v>6.0096116237433599E-2</v>
      </c>
      <c r="E108" s="1">
        <v>4.1779999999999999</v>
      </c>
      <c r="F108" s="1">
        <v>0.215</v>
      </c>
      <c r="G108" s="1">
        <v>0.14000000000000001</v>
      </c>
      <c r="H108" s="1">
        <v>0.02</v>
      </c>
      <c r="I108" s="1">
        <v>0</v>
      </c>
      <c r="J108" s="1">
        <v>2.5000000000000001E-3</v>
      </c>
      <c r="K108" s="1">
        <v>-2.75E-2</v>
      </c>
      <c r="L108">
        <v>-2.5000000000000001E-2</v>
      </c>
      <c r="M108" s="3">
        <v>0.26</v>
      </c>
      <c r="N108">
        <v>9.8000000000000004E-2</v>
      </c>
      <c r="O108" s="77">
        <v>1.57</v>
      </c>
      <c r="P108" s="77">
        <v>0.5</v>
      </c>
    </row>
    <row r="109" spans="1:16">
      <c r="A109" s="3"/>
      <c r="B109" s="3"/>
      <c r="C109" s="9">
        <f t="shared" si="4"/>
        <v>39873</v>
      </c>
      <c r="D109" s="1">
        <v>6.0167743861444307E-2</v>
      </c>
      <c r="E109" s="1">
        <v>4.0449999999999999</v>
      </c>
      <c r="F109" s="1">
        <v>0.2</v>
      </c>
      <c r="G109" s="1">
        <v>0.14000000000000001</v>
      </c>
      <c r="H109" s="1">
        <v>0.02</v>
      </c>
      <c r="I109" s="1">
        <v>0</v>
      </c>
      <c r="J109" s="1">
        <v>2.5000000000000001E-3</v>
      </c>
      <c r="K109" s="1">
        <v>-1.4999999999999999E-2</v>
      </c>
      <c r="L109">
        <v>-0.02</v>
      </c>
      <c r="M109" s="3">
        <v>0.26</v>
      </c>
      <c r="N109">
        <v>9.8000000000000004E-2</v>
      </c>
      <c r="O109" s="77">
        <v>0.93</v>
      </c>
      <c r="P109" s="77">
        <v>0.1</v>
      </c>
    </row>
    <row r="110" spans="1:16">
      <c r="A110" s="3"/>
      <c r="B110" s="3"/>
      <c r="C110" s="9">
        <f t="shared" si="4"/>
        <v>39904</v>
      </c>
      <c r="D110" s="1">
        <v>6.02470458757303E-2</v>
      </c>
      <c r="E110" s="1">
        <v>3.83</v>
      </c>
      <c r="F110" s="1">
        <v>0.1925</v>
      </c>
      <c r="G110" s="1">
        <v>0.04</v>
      </c>
      <c r="H110" s="1">
        <v>5.0000000000000001E-3</v>
      </c>
      <c r="I110" s="1">
        <v>0</v>
      </c>
      <c r="J110" s="1">
        <v>2.5000000000000001E-3</v>
      </c>
      <c r="K110" s="1">
        <v>0.02</v>
      </c>
      <c r="L110">
        <v>-1.4999999999999999E-2</v>
      </c>
      <c r="M110" s="3">
        <v>0.25</v>
      </c>
      <c r="N110">
        <v>6.8000000000000005E-2</v>
      </c>
      <c r="O110" s="77">
        <v>0.48</v>
      </c>
      <c r="P110" s="77">
        <v>0.02</v>
      </c>
    </row>
    <row r="111" spans="1:16">
      <c r="A111" s="3"/>
      <c r="B111" s="3"/>
      <c r="C111" s="9">
        <f t="shared" si="4"/>
        <v>39934</v>
      </c>
      <c r="D111" s="1">
        <v>6.0323789762512597E-2</v>
      </c>
      <c r="E111" s="1">
        <v>3.82</v>
      </c>
      <c r="F111" s="1">
        <v>0.1925</v>
      </c>
      <c r="G111" s="1">
        <v>0.04</v>
      </c>
      <c r="H111" s="1">
        <v>5.0000000000000001E-3</v>
      </c>
      <c r="I111" s="1">
        <v>0</v>
      </c>
      <c r="J111" s="1">
        <v>2.5000000000000001E-3</v>
      </c>
      <c r="K111" s="1">
        <v>0.02</v>
      </c>
      <c r="L111">
        <v>-1.4999999999999999E-2</v>
      </c>
      <c r="M111" s="3">
        <v>0.25</v>
      </c>
      <c r="N111">
        <v>6.8000000000000005E-2</v>
      </c>
      <c r="O111" s="77">
        <v>0.42</v>
      </c>
      <c r="P111" s="77">
        <v>0.02</v>
      </c>
    </row>
    <row r="112" spans="1:16">
      <c r="A112" s="3"/>
      <c r="B112" s="3"/>
      <c r="C112" s="9">
        <f t="shared" si="4"/>
        <v>39965</v>
      </c>
      <c r="D112" s="1">
        <v>6.0403091780909503E-2</v>
      </c>
      <c r="E112" s="1">
        <v>3.8560000000000003</v>
      </c>
      <c r="F112" s="1">
        <v>0.1925</v>
      </c>
      <c r="G112" s="1">
        <v>0.04</v>
      </c>
      <c r="H112" s="1">
        <v>5.0000000000000001E-3</v>
      </c>
      <c r="I112" s="1">
        <v>0</v>
      </c>
      <c r="J112" s="1">
        <v>2.5000000000000001E-3</v>
      </c>
      <c r="K112" s="1">
        <v>2.5000000000000001E-2</v>
      </c>
      <c r="L112">
        <v>-1.4999999999999999E-2</v>
      </c>
      <c r="M112" s="3">
        <v>0.25</v>
      </c>
      <c r="N112">
        <v>6.8000000000000005E-2</v>
      </c>
      <c r="O112" s="77">
        <v>0.42</v>
      </c>
      <c r="P112" s="77">
        <v>3.5000000000000003E-2</v>
      </c>
    </row>
    <row r="113" spans="1:16">
      <c r="A113" s="3"/>
      <c r="B113" s="3"/>
      <c r="C113" s="9">
        <f t="shared" si="4"/>
        <v>39995</v>
      </c>
      <c r="D113" s="1">
        <v>6.04798356716705E-2</v>
      </c>
      <c r="E113" s="1">
        <v>3.9010000000000002</v>
      </c>
      <c r="F113" s="1">
        <v>0.1925</v>
      </c>
      <c r="G113" s="1">
        <v>0.04</v>
      </c>
      <c r="H113" s="1">
        <v>5.0000000000000001E-3</v>
      </c>
      <c r="I113" s="1">
        <v>0</v>
      </c>
      <c r="J113" s="1">
        <v>2.5000000000000001E-3</v>
      </c>
      <c r="K113" s="1">
        <v>2.75E-2</v>
      </c>
      <c r="L113">
        <v>-0.01</v>
      </c>
      <c r="M113" s="3">
        <v>0.25</v>
      </c>
      <c r="N113">
        <v>6.8000000000000005E-2</v>
      </c>
      <c r="O113" s="77">
        <v>0.48</v>
      </c>
      <c r="P113" s="77">
        <v>3.5000000000000003E-2</v>
      </c>
    </row>
    <row r="114" spans="1:16">
      <c r="A114" s="3"/>
      <c r="B114" s="3"/>
      <c r="C114" s="9">
        <f t="shared" si="4"/>
        <v>40026</v>
      </c>
      <c r="D114" s="1">
        <v>6.0559137694178304E-2</v>
      </c>
      <c r="E114" s="1">
        <v>3.9490000000000003</v>
      </c>
      <c r="F114" s="1">
        <v>0.1925</v>
      </c>
      <c r="G114" s="1">
        <v>0.04</v>
      </c>
      <c r="H114" s="1">
        <v>5.0000000000000001E-3</v>
      </c>
      <c r="I114" s="1">
        <v>0</v>
      </c>
      <c r="J114" s="1">
        <v>2.5000000000000001E-3</v>
      </c>
      <c r="K114" s="1">
        <v>0.03</v>
      </c>
      <c r="L114">
        <v>-0.01</v>
      </c>
      <c r="M114" s="3">
        <v>0.25</v>
      </c>
      <c r="N114">
        <v>6.8000000000000005E-2</v>
      </c>
      <c r="O114" s="77">
        <v>0.48</v>
      </c>
      <c r="P114" s="77">
        <v>3.5000000000000003E-2</v>
      </c>
    </row>
    <row r="115" spans="1:16">
      <c r="A115" s="3"/>
      <c r="B115" s="3"/>
      <c r="C115" s="9">
        <f t="shared" si="4"/>
        <v>40057</v>
      </c>
      <c r="D115" s="1">
        <v>6.0638439718775597E-2</v>
      </c>
      <c r="E115" s="1">
        <v>3.9630000000000001</v>
      </c>
      <c r="F115" s="1">
        <v>0.1925</v>
      </c>
      <c r="G115" s="1">
        <v>0.04</v>
      </c>
      <c r="H115" s="1">
        <v>5.0000000000000001E-3</v>
      </c>
      <c r="I115" s="1">
        <v>0</v>
      </c>
      <c r="J115" s="1">
        <v>2.5000000000000001E-3</v>
      </c>
      <c r="K115" s="1">
        <v>2.2499999999999999E-2</v>
      </c>
      <c r="L115">
        <v>-0.01</v>
      </c>
      <c r="M115" s="3">
        <v>0.25</v>
      </c>
      <c r="N115">
        <v>6.8000000000000005E-2</v>
      </c>
      <c r="O115" s="77">
        <v>0.44</v>
      </c>
      <c r="P115" s="77">
        <v>3.5000000000000003E-2</v>
      </c>
    </row>
    <row r="116" spans="1:16">
      <c r="A116" s="3"/>
      <c r="B116" s="3"/>
      <c r="C116" s="9">
        <f t="shared" si="4"/>
        <v>40087</v>
      </c>
      <c r="D116" s="1">
        <v>6.0715183615535698E-2</v>
      </c>
      <c r="E116" s="1">
        <v>3.9910000000000001</v>
      </c>
      <c r="F116" s="1">
        <v>0.1925</v>
      </c>
      <c r="G116" s="1">
        <v>0.04</v>
      </c>
      <c r="H116" s="1">
        <v>5.0000000000000001E-3</v>
      </c>
      <c r="I116" s="1">
        <v>0</v>
      </c>
      <c r="J116" s="1">
        <v>2.5000000000000001E-3</v>
      </c>
      <c r="K116" s="1">
        <v>1.2500000000000001E-2</v>
      </c>
      <c r="L116">
        <v>-1.4999999999999999E-2</v>
      </c>
      <c r="M116" s="3">
        <v>0.25</v>
      </c>
      <c r="N116">
        <v>6.8000000000000005E-2</v>
      </c>
      <c r="O116" s="77">
        <v>0.45</v>
      </c>
      <c r="P116" s="77">
        <v>3.5000000000000003E-2</v>
      </c>
    </row>
    <row r="117" spans="1:16">
      <c r="A117" s="3"/>
      <c r="B117" s="3"/>
      <c r="C117" s="9">
        <f t="shared" si="4"/>
        <v>40118</v>
      </c>
      <c r="D117" s="1">
        <v>6.0794485644243099E-2</v>
      </c>
      <c r="E117" s="1">
        <v>4.1260000000000003</v>
      </c>
      <c r="F117" s="1">
        <v>0.1925</v>
      </c>
      <c r="G117" s="1">
        <v>0.14000000000000001</v>
      </c>
      <c r="H117" s="1">
        <v>0.02</v>
      </c>
      <c r="I117" s="1">
        <v>0</v>
      </c>
      <c r="J117" s="1">
        <v>2.5000000000000001E-3</v>
      </c>
      <c r="K117" s="1">
        <v>-0.02</v>
      </c>
      <c r="L117">
        <v>-0.02</v>
      </c>
      <c r="M117" s="3">
        <v>0.26</v>
      </c>
      <c r="N117">
        <v>0.1</v>
      </c>
      <c r="O117" s="77">
        <v>0.86</v>
      </c>
      <c r="P117" s="77">
        <v>0.1</v>
      </c>
    </row>
    <row r="118" spans="1:16">
      <c r="A118" s="3"/>
      <c r="B118" s="3"/>
      <c r="C118" s="9">
        <f t="shared" si="4"/>
        <v>40148</v>
      </c>
      <c r="D118" s="1">
        <v>6.0871229544980504E-2</v>
      </c>
      <c r="E118" s="1">
        <v>4.2610000000000001</v>
      </c>
      <c r="F118" s="1">
        <v>0.1925</v>
      </c>
      <c r="G118" s="1">
        <v>0.14000000000000001</v>
      </c>
      <c r="H118" s="1">
        <v>0.02</v>
      </c>
      <c r="I118" s="1">
        <v>0</v>
      </c>
      <c r="J118" s="1">
        <v>2.5000000000000001E-3</v>
      </c>
      <c r="K118" s="1">
        <v>-4.2500000000000003E-2</v>
      </c>
      <c r="L118">
        <v>-2.5000000000000001E-2</v>
      </c>
      <c r="M118" s="3">
        <v>0.26</v>
      </c>
      <c r="N118">
        <v>0.1</v>
      </c>
      <c r="O118" s="77">
        <v>1.28</v>
      </c>
      <c r="P118" s="77">
        <v>0.3</v>
      </c>
    </row>
    <row r="119" spans="1:16">
      <c r="A119" s="3"/>
      <c r="B119" s="3"/>
      <c r="C119" s="9">
        <f t="shared" si="4"/>
        <v>40179</v>
      </c>
      <c r="D119" s="1">
        <v>6.0950531577798304E-2</v>
      </c>
      <c r="E119" s="1">
        <v>4.3609999999999998</v>
      </c>
      <c r="F119" s="1">
        <v>0.1925</v>
      </c>
      <c r="G119" s="1">
        <v>0.14000000000000001</v>
      </c>
      <c r="H119" s="1">
        <v>0.02</v>
      </c>
      <c r="I119" s="1">
        <v>0</v>
      </c>
      <c r="J119" s="1">
        <v>2.5000000000000001E-3</v>
      </c>
      <c r="K119" s="1">
        <v>-4.4999999999999998E-2</v>
      </c>
      <c r="L119">
        <v>-2.5000000000000001E-2</v>
      </c>
      <c r="M119" s="3">
        <v>0.26</v>
      </c>
      <c r="N119">
        <v>0.1</v>
      </c>
      <c r="O119" s="77">
        <v>1.61</v>
      </c>
      <c r="P119" s="77">
        <v>0.5</v>
      </c>
    </row>
    <row r="120" spans="1:16">
      <c r="A120" s="3"/>
      <c r="B120" s="3"/>
      <c r="C120" s="9">
        <f t="shared" si="4"/>
        <v>40210</v>
      </c>
      <c r="D120" s="1">
        <v>6.1029833612704198E-2</v>
      </c>
      <c r="E120" s="1">
        <v>4.2430000000000003</v>
      </c>
      <c r="F120" s="1">
        <v>0.1875</v>
      </c>
      <c r="G120" s="1">
        <v>0.14000000000000001</v>
      </c>
      <c r="H120" s="1">
        <v>0.02</v>
      </c>
      <c r="I120" s="1">
        <v>0</v>
      </c>
      <c r="J120" s="1">
        <v>2.5000000000000001E-3</v>
      </c>
      <c r="K120" s="1">
        <v>-2.75E-2</v>
      </c>
      <c r="L120">
        <v>-2.5000000000000001E-2</v>
      </c>
      <c r="M120" s="3">
        <v>0.26</v>
      </c>
      <c r="N120">
        <v>0.1</v>
      </c>
      <c r="O120" s="77">
        <v>1.57</v>
      </c>
      <c r="P120" s="77">
        <v>0.5</v>
      </c>
    </row>
    <row r="121" spans="1:16">
      <c r="A121" s="3"/>
      <c r="B121" s="3"/>
      <c r="C121" s="9">
        <f t="shared" si="4"/>
        <v>40238</v>
      </c>
      <c r="D121" s="1">
        <v>6.1101461258929998E-2</v>
      </c>
      <c r="E121" s="1">
        <v>4.1100000000000003</v>
      </c>
      <c r="F121" s="1">
        <v>0.185</v>
      </c>
      <c r="G121" s="1">
        <v>0.14000000000000001</v>
      </c>
      <c r="H121" s="1">
        <v>0.02</v>
      </c>
      <c r="I121" s="1">
        <v>0</v>
      </c>
      <c r="J121" s="1">
        <v>2.5000000000000001E-3</v>
      </c>
      <c r="K121" s="1">
        <v>-1.4999999999999999E-2</v>
      </c>
      <c r="L121">
        <v>-0.02</v>
      </c>
      <c r="M121" s="3">
        <v>0.26</v>
      </c>
      <c r="N121">
        <v>0.1</v>
      </c>
      <c r="O121" s="77">
        <v>0.93</v>
      </c>
      <c r="P121" s="77">
        <v>0.1</v>
      </c>
    </row>
    <row r="122" spans="1:16">
      <c r="A122" s="3"/>
      <c r="B122" s="3"/>
      <c r="C122" s="9">
        <f t="shared" si="4"/>
        <v>40269</v>
      </c>
      <c r="D122" s="1">
        <v>6.1180763297811004E-2</v>
      </c>
      <c r="E122" s="1">
        <v>3.895</v>
      </c>
      <c r="F122" s="1">
        <v>0.185</v>
      </c>
      <c r="G122" s="1">
        <v>0.04</v>
      </c>
      <c r="H122" s="1">
        <v>5.0000000000000001E-3</v>
      </c>
      <c r="I122" s="1">
        <v>0</v>
      </c>
      <c r="J122" s="1">
        <v>2.5000000000000001E-3</v>
      </c>
      <c r="K122" s="1">
        <v>0.02</v>
      </c>
      <c r="L122">
        <v>-1.4999999999999999E-2</v>
      </c>
      <c r="M122" s="3">
        <v>0.25</v>
      </c>
      <c r="N122">
        <v>7.0000000000000007E-2</v>
      </c>
      <c r="O122" s="77">
        <v>0.48</v>
      </c>
      <c r="P122" s="77">
        <v>0.02</v>
      </c>
    </row>
    <row r="123" spans="1:16">
      <c r="A123" s="3"/>
      <c r="B123" s="3"/>
      <c r="C123" s="9">
        <f t="shared" si="4"/>
        <v>40299</v>
      </c>
      <c r="D123" s="1">
        <v>6.1257507208393798E-2</v>
      </c>
      <c r="E123" s="1">
        <v>3.8849999999999998</v>
      </c>
      <c r="F123" s="1">
        <v>0.185</v>
      </c>
      <c r="G123" s="1">
        <v>0.04</v>
      </c>
      <c r="H123" s="1">
        <v>5.0000000000000001E-3</v>
      </c>
      <c r="I123" s="1">
        <v>0</v>
      </c>
      <c r="J123" s="1">
        <v>2.5000000000000001E-3</v>
      </c>
      <c r="K123" s="1">
        <v>0.02</v>
      </c>
      <c r="L123">
        <v>-1.4999999999999999E-2</v>
      </c>
      <c r="M123" s="3">
        <v>0.25</v>
      </c>
      <c r="N123">
        <v>7.0000000000000007E-2</v>
      </c>
      <c r="O123" s="77">
        <v>0.42</v>
      </c>
      <c r="P123" s="77">
        <v>0.02</v>
      </c>
    </row>
    <row r="124" spans="1:16">
      <c r="A124" s="3"/>
      <c r="B124" s="3"/>
      <c r="C124" s="9">
        <f t="shared" si="4"/>
        <v>40330</v>
      </c>
      <c r="D124" s="1">
        <v>6.1336809251384003E-2</v>
      </c>
      <c r="E124" s="1">
        <v>3.9210000000000003</v>
      </c>
      <c r="F124" s="1">
        <v>0.185</v>
      </c>
      <c r="G124" s="1">
        <v>0.04</v>
      </c>
      <c r="H124" s="1">
        <v>5.0000000000000001E-3</v>
      </c>
      <c r="I124" s="1">
        <v>0</v>
      </c>
      <c r="J124" s="1">
        <v>2.5000000000000001E-3</v>
      </c>
      <c r="K124" s="1">
        <v>2.5000000000000001E-2</v>
      </c>
      <c r="L124">
        <v>-1.4999999999999999E-2</v>
      </c>
      <c r="M124" s="3">
        <v>0.25</v>
      </c>
      <c r="N124">
        <v>7.0000000000000007E-2</v>
      </c>
      <c r="O124" s="77">
        <v>0.42</v>
      </c>
      <c r="P124" s="77">
        <v>3.5000000000000003E-2</v>
      </c>
    </row>
    <row r="125" spans="1:16">
      <c r="A125" s="3"/>
      <c r="B125" s="3"/>
      <c r="C125" s="9">
        <f t="shared" si="4"/>
        <v>40360</v>
      </c>
      <c r="D125" s="1">
        <v>6.1413553165943199E-2</v>
      </c>
      <c r="E125" s="1">
        <v>3.9660000000000002</v>
      </c>
      <c r="F125" s="1">
        <v>0.185</v>
      </c>
      <c r="G125" s="1">
        <v>0.04</v>
      </c>
      <c r="H125" s="1">
        <v>5.0000000000000001E-3</v>
      </c>
      <c r="I125" s="1">
        <v>0</v>
      </c>
      <c r="J125" s="1">
        <v>2.5000000000000001E-3</v>
      </c>
      <c r="K125" s="1">
        <v>2.75E-2</v>
      </c>
      <c r="L125">
        <v>-0.01</v>
      </c>
      <c r="M125" s="3">
        <v>0.25</v>
      </c>
      <c r="N125">
        <v>7.0000000000000007E-2</v>
      </c>
      <c r="O125" s="77">
        <v>0.48</v>
      </c>
      <c r="P125" s="77">
        <v>3.5000000000000003E-2</v>
      </c>
    </row>
    <row r="126" spans="1:16">
      <c r="A126" s="3"/>
      <c r="B126" s="3"/>
      <c r="C126" s="9">
        <f t="shared" si="4"/>
        <v>40391</v>
      </c>
      <c r="D126" s="1">
        <v>6.1492855213041604E-2</v>
      </c>
      <c r="E126" s="1">
        <v>4.0140000000000002</v>
      </c>
      <c r="F126" s="1">
        <v>0.185</v>
      </c>
      <c r="G126" s="1">
        <v>0.04</v>
      </c>
      <c r="H126" s="1">
        <v>5.0000000000000001E-3</v>
      </c>
      <c r="I126" s="1">
        <v>0</v>
      </c>
      <c r="J126" s="1">
        <v>2.5000000000000001E-3</v>
      </c>
      <c r="K126" s="1">
        <v>0.03</v>
      </c>
      <c r="L126">
        <v>-0.01</v>
      </c>
      <c r="M126" s="3">
        <v>0.25</v>
      </c>
      <c r="N126">
        <v>7.0000000000000007E-2</v>
      </c>
      <c r="O126" s="77">
        <v>0.48</v>
      </c>
      <c r="P126" s="77">
        <v>3.5000000000000003E-2</v>
      </c>
    </row>
    <row r="127" spans="1:16">
      <c r="A127" s="3"/>
      <c r="B127" s="3"/>
      <c r="C127" s="9">
        <f t="shared" si="4"/>
        <v>40422</v>
      </c>
      <c r="D127" s="1">
        <v>6.1572157262229005E-2</v>
      </c>
      <c r="E127" s="1">
        <v>4.0280000000000005</v>
      </c>
      <c r="F127" s="1">
        <v>0.185</v>
      </c>
      <c r="G127" s="1">
        <v>0.04</v>
      </c>
      <c r="H127" s="1">
        <v>5.0000000000000001E-3</v>
      </c>
      <c r="I127" s="1">
        <v>0</v>
      </c>
      <c r="J127" s="1">
        <v>2.5000000000000001E-3</v>
      </c>
      <c r="K127" s="1">
        <v>2.2499999999999999E-2</v>
      </c>
      <c r="L127">
        <v>-0.01</v>
      </c>
      <c r="M127" s="3">
        <v>0.25</v>
      </c>
      <c r="N127">
        <v>7.0000000000000007E-2</v>
      </c>
      <c r="O127" s="77">
        <v>0.44</v>
      </c>
      <c r="P127" s="77">
        <v>3.5000000000000003E-2</v>
      </c>
    </row>
    <row r="128" spans="1:16">
      <c r="A128" s="3"/>
      <c r="B128" s="3"/>
      <c r="C128" s="9">
        <f t="shared" si="4"/>
        <v>40452</v>
      </c>
      <c r="D128" s="1">
        <v>6.16489011827848E-2</v>
      </c>
      <c r="E128" s="1">
        <v>4.056</v>
      </c>
      <c r="F128" s="1">
        <v>0.185</v>
      </c>
      <c r="G128" s="1">
        <v>0.04</v>
      </c>
      <c r="H128" s="1">
        <v>5.0000000000000001E-3</v>
      </c>
      <c r="I128" s="1">
        <v>0</v>
      </c>
      <c r="J128" s="1">
        <v>2.5000000000000001E-3</v>
      </c>
      <c r="K128" s="1">
        <v>1.2500000000000001E-2</v>
      </c>
      <c r="L128">
        <v>-1.4999999999999999E-2</v>
      </c>
      <c r="M128" s="3">
        <v>0.25</v>
      </c>
      <c r="N128">
        <v>7.0000000000000007E-2</v>
      </c>
      <c r="O128" s="77">
        <v>0.45</v>
      </c>
      <c r="P128" s="77">
        <v>3.5000000000000003E-2</v>
      </c>
    </row>
    <row r="129" spans="1:16">
      <c r="A129" s="3"/>
      <c r="B129" s="3"/>
      <c r="C129" s="9">
        <f t="shared" si="4"/>
        <v>40483</v>
      </c>
      <c r="D129" s="1">
        <v>6.1728203236079998E-2</v>
      </c>
      <c r="E129" s="1">
        <v>4.1909999999999998</v>
      </c>
      <c r="F129" s="1">
        <v>0.185</v>
      </c>
      <c r="G129" s="1">
        <v>0.14000000000000001</v>
      </c>
      <c r="H129" s="1">
        <v>0.02</v>
      </c>
      <c r="I129" s="1">
        <v>0</v>
      </c>
      <c r="J129" s="1">
        <v>2.5000000000000001E-3</v>
      </c>
      <c r="K129" s="1">
        <v>-0.02</v>
      </c>
      <c r="L129">
        <v>-0.02</v>
      </c>
      <c r="M129" s="3">
        <v>0.35</v>
      </c>
      <c r="N129">
        <v>0.10200000000000001</v>
      </c>
      <c r="O129" s="77">
        <v>0.86</v>
      </c>
      <c r="P129" s="77">
        <v>0.1</v>
      </c>
    </row>
    <row r="130" spans="1:16">
      <c r="A130" s="3"/>
      <c r="B130" s="3"/>
      <c r="C130" s="9">
        <f t="shared" si="4"/>
        <v>40513</v>
      </c>
      <c r="D130" s="1">
        <v>6.1804947160611703E-2</v>
      </c>
      <c r="E130" s="1">
        <v>4.3260000000000005</v>
      </c>
      <c r="F130" s="1">
        <v>0.185</v>
      </c>
      <c r="G130" s="1">
        <v>0.14000000000000001</v>
      </c>
      <c r="H130" s="1">
        <v>0.02</v>
      </c>
      <c r="I130" s="1">
        <v>0</v>
      </c>
      <c r="J130" s="1">
        <v>2.5000000000000001E-3</v>
      </c>
      <c r="K130" s="1">
        <v>-4.2500000000000003E-2</v>
      </c>
      <c r="L130">
        <v>-2.5000000000000001E-2</v>
      </c>
      <c r="M130" s="3">
        <v>0.35</v>
      </c>
      <c r="N130">
        <v>0.10200000000000001</v>
      </c>
      <c r="O130" s="77">
        <v>1.28</v>
      </c>
      <c r="P130" s="77">
        <v>0.3</v>
      </c>
    </row>
    <row r="131" spans="1:16">
      <c r="A131" s="3"/>
      <c r="B131" s="3"/>
      <c r="C131" s="9">
        <f t="shared" si="4"/>
        <v>40544</v>
      </c>
      <c r="D131" s="1">
        <v>6.1884249218015601E-2</v>
      </c>
      <c r="E131" s="1">
        <v>4.431</v>
      </c>
      <c r="F131" s="1">
        <v>0.185</v>
      </c>
      <c r="G131" s="1">
        <v>0.14000000000000001</v>
      </c>
      <c r="H131" s="1">
        <v>0.02</v>
      </c>
      <c r="I131" s="1">
        <v>0</v>
      </c>
      <c r="J131" s="1">
        <v>2.5000000000000001E-3</v>
      </c>
      <c r="K131" s="1">
        <v>-4.4999999999999998E-2</v>
      </c>
      <c r="L131">
        <v>-2.5000000000000001E-2</v>
      </c>
      <c r="M131" s="3">
        <v>0.35</v>
      </c>
      <c r="N131">
        <v>0.10200000000000001</v>
      </c>
      <c r="O131" s="77">
        <v>1.61</v>
      </c>
      <c r="P131" s="77">
        <v>0.5</v>
      </c>
    </row>
    <row r="132" spans="1:16">
      <c r="A132" s="3"/>
      <c r="B132" s="3"/>
      <c r="C132" s="9">
        <f t="shared" si="4"/>
        <v>40575</v>
      </c>
      <c r="D132" s="1">
        <v>6.1963551277507203E-2</v>
      </c>
      <c r="E132" s="1">
        <v>4.3130000000000006</v>
      </c>
      <c r="F132" s="1">
        <v>0.185</v>
      </c>
      <c r="G132" s="1">
        <v>0.14000000000000001</v>
      </c>
      <c r="H132" s="1">
        <v>0.02</v>
      </c>
      <c r="I132" s="1">
        <v>0</v>
      </c>
      <c r="J132" s="1">
        <v>2.5000000000000001E-3</v>
      </c>
      <c r="K132" s="1">
        <v>-2.75E-2</v>
      </c>
      <c r="L132">
        <v>-2.5000000000000001E-2</v>
      </c>
      <c r="M132" s="3">
        <v>0.35</v>
      </c>
      <c r="N132">
        <v>0.10200000000000001</v>
      </c>
      <c r="O132" s="77">
        <v>1.57</v>
      </c>
      <c r="P132" s="77">
        <v>0.5</v>
      </c>
    </row>
    <row r="133" spans="1:16">
      <c r="A133" s="3"/>
      <c r="B133" s="3"/>
      <c r="C133" s="9">
        <f t="shared" si="4"/>
        <v>40603</v>
      </c>
      <c r="D133" s="1">
        <v>6.20351789459384E-2</v>
      </c>
      <c r="E133" s="1">
        <v>4.18</v>
      </c>
      <c r="F133" s="1">
        <v>0.18</v>
      </c>
      <c r="G133" s="1">
        <v>0.14000000000000001</v>
      </c>
      <c r="H133" s="1">
        <v>0.02</v>
      </c>
      <c r="I133" s="1">
        <v>0</v>
      </c>
      <c r="J133" s="1">
        <v>2.5000000000000001E-3</v>
      </c>
      <c r="K133" s="1">
        <v>-1.4999999999999999E-2</v>
      </c>
      <c r="L133">
        <v>-0.02</v>
      </c>
      <c r="M133" s="3">
        <v>0.35</v>
      </c>
      <c r="N133">
        <v>0.10200000000000001</v>
      </c>
      <c r="O133" s="77">
        <v>0.93</v>
      </c>
      <c r="P133" s="77">
        <v>0.1</v>
      </c>
    </row>
    <row r="134" spans="1:16">
      <c r="A134" s="3"/>
      <c r="B134" s="3"/>
      <c r="C134" s="9">
        <f t="shared" si="4"/>
        <v>40634</v>
      </c>
      <c r="D134" s="1">
        <v>6.2114481009402804E-2</v>
      </c>
      <c r="E134" s="1">
        <v>3.9649999999999999</v>
      </c>
      <c r="F134" s="1">
        <v>0.18</v>
      </c>
      <c r="G134" s="1">
        <v>0.04</v>
      </c>
      <c r="H134" s="1">
        <v>5.0000000000000001E-3</v>
      </c>
      <c r="I134" s="1">
        <v>0</v>
      </c>
      <c r="J134" s="1">
        <v>2.5000000000000001E-3</v>
      </c>
      <c r="K134" s="1">
        <v>0.02</v>
      </c>
      <c r="L134">
        <v>-1.4999999999999999E-2</v>
      </c>
      <c r="M134" s="3">
        <v>0.43</v>
      </c>
      <c r="N134">
        <v>7.2000000000000008E-2</v>
      </c>
      <c r="O134" s="77">
        <v>0.48</v>
      </c>
      <c r="P134" s="77">
        <v>0.02</v>
      </c>
    </row>
    <row r="135" spans="1:16">
      <c r="A135" s="3"/>
      <c r="B135" s="3"/>
      <c r="C135" s="9">
        <f t="shared" si="4"/>
        <v>40664</v>
      </c>
      <c r="D135" s="1">
        <v>6.2191224943774999E-2</v>
      </c>
      <c r="E135" s="1">
        <v>3.9550000000000001</v>
      </c>
      <c r="F135" s="1">
        <v>0.18</v>
      </c>
      <c r="G135" s="1">
        <v>0.04</v>
      </c>
      <c r="H135" s="1">
        <v>5.0000000000000001E-3</v>
      </c>
      <c r="I135" s="1">
        <v>0</v>
      </c>
      <c r="J135" s="1">
        <v>2.5000000000000001E-3</v>
      </c>
      <c r="K135" s="1">
        <v>0.02</v>
      </c>
      <c r="L135">
        <v>-1.4999999999999999E-2</v>
      </c>
      <c r="M135" s="3">
        <v>0.43</v>
      </c>
      <c r="N135">
        <v>0</v>
      </c>
      <c r="O135" s="77">
        <v>0.42</v>
      </c>
      <c r="P135" s="77">
        <v>0.02</v>
      </c>
    </row>
    <row r="136" spans="1:16">
      <c r="A136" s="3"/>
      <c r="B136" s="3"/>
      <c r="C136" s="9">
        <f t="shared" si="4"/>
        <v>40695</v>
      </c>
      <c r="D136" s="1">
        <v>6.2270527011346805E-2</v>
      </c>
      <c r="E136" s="1">
        <v>3.9910000000000001</v>
      </c>
      <c r="F136" s="1">
        <v>0.18</v>
      </c>
      <c r="G136" s="1">
        <v>0.04</v>
      </c>
      <c r="H136" s="1">
        <v>5.0000000000000001E-3</v>
      </c>
      <c r="I136" s="1">
        <v>0</v>
      </c>
      <c r="J136" s="1">
        <v>2.5000000000000001E-3</v>
      </c>
      <c r="K136" s="1">
        <v>2.5000000000000001E-2</v>
      </c>
      <c r="L136">
        <v>-1.4999999999999999E-2</v>
      </c>
      <c r="M136" s="3">
        <v>0.43</v>
      </c>
      <c r="N136">
        <v>0</v>
      </c>
      <c r="O136" s="77">
        <v>0.42</v>
      </c>
      <c r="P136" s="77">
        <v>3.5000000000000003E-2</v>
      </c>
    </row>
    <row r="137" spans="1:16">
      <c r="A137" s="3"/>
      <c r="B137" s="3"/>
      <c r="C137" s="9">
        <f t="shared" si="4"/>
        <v>40725</v>
      </c>
      <c r="D137" s="1">
        <v>6.2334957215578204E-2</v>
      </c>
      <c r="E137" s="1">
        <v>4.0360000000000005</v>
      </c>
      <c r="F137" s="1">
        <v>0.18</v>
      </c>
      <c r="G137" s="1">
        <v>0.04</v>
      </c>
      <c r="H137" s="1">
        <v>5.0000000000000001E-3</v>
      </c>
      <c r="I137" s="1">
        <v>0</v>
      </c>
      <c r="J137" s="1">
        <v>2.5000000000000001E-3</v>
      </c>
      <c r="K137" s="1">
        <v>2.75E-2</v>
      </c>
      <c r="L137">
        <v>-0.01</v>
      </c>
      <c r="M137" s="3">
        <v>0.43</v>
      </c>
      <c r="N137">
        <v>0</v>
      </c>
      <c r="O137" s="77">
        <v>0.48</v>
      </c>
      <c r="P137" s="77">
        <v>3.5000000000000003E-2</v>
      </c>
    </row>
    <row r="138" spans="1:16">
      <c r="A138" s="3"/>
      <c r="B138" s="3"/>
      <c r="C138" s="9">
        <f t="shared" si="4"/>
        <v>40756</v>
      </c>
      <c r="D138" s="1">
        <v>6.2376086710491704E-2</v>
      </c>
      <c r="E138" s="1">
        <v>4.0840000000000005</v>
      </c>
      <c r="F138" s="1">
        <v>0.18</v>
      </c>
      <c r="G138" s="1">
        <v>0.04</v>
      </c>
      <c r="H138" s="1">
        <v>5.0000000000000001E-3</v>
      </c>
      <c r="I138" s="1">
        <v>0</v>
      </c>
      <c r="J138" s="1">
        <v>2.5000000000000001E-3</v>
      </c>
      <c r="K138" s="1">
        <v>0.03</v>
      </c>
      <c r="L138">
        <v>-0.01</v>
      </c>
      <c r="M138" s="3">
        <v>0.43</v>
      </c>
      <c r="N138">
        <v>0</v>
      </c>
      <c r="O138" s="77">
        <v>0.48</v>
      </c>
      <c r="P138" s="77">
        <v>3.5000000000000003E-2</v>
      </c>
    </row>
    <row r="139" spans="1:16">
      <c r="A139" s="3"/>
      <c r="B139" s="3"/>
      <c r="C139" s="9">
        <f t="shared" si="4"/>
        <v>40787</v>
      </c>
      <c r="D139" s="1">
        <v>6.2417216205966401E-2</v>
      </c>
      <c r="E139" s="1">
        <v>4.0979999999999999</v>
      </c>
      <c r="F139" s="1">
        <v>0.18</v>
      </c>
      <c r="G139" s="1">
        <v>0.04</v>
      </c>
      <c r="H139" s="1">
        <v>5.0000000000000001E-3</v>
      </c>
      <c r="I139" s="1">
        <v>0</v>
      </c>
      <c r="J139" s="1">
        <v>2.5000000000000001E-3</v>
      </c>
      <c r="K139" s="1">
        <v>2.2499999999999999E-2</v>
      </c>
      <c r="L139">
        <v>-0.01</v>
      </c>
      <c r="M139" s="3">
        <v>0.43</v>
      </c>
      <c r="N139">
        <v>0</v>
      </c>
      <c r="O139" s="77">
        <v>0.44</v>
      </c>
      <c r="P139" s="77">
        <v>3.5000000000000003E-2</v>
      </c>
    </row>
    <row r="140" spans="1:16">
      <c r="A140" s="3"/>
      <c r="B140" s="3"/>
      <c r="C140" s="9">
        <f t="shared" si="4"/>
        <v>40817</v>
      </c>
      <c r="D140" s="1">
        <v>6.2457018944057204E-2</v>
      </c>
      <c r="E140" s="1">
        <v>4.1260000000000003</v>
      </c>
      <c r="F140" s="1">
        <v>0.18</v>
      </c>
      <c r="G140" s="1">
        <v>0.04</v>
      </c>
      <c r="H140" s="1">
        <v>5.0000000000000001E-3</v>
      </c>
      <c r="I140" s="1">
        <v>0</v>
      </c>
      <c r="J140" s="1">
        <v>2.5000000000000001E-3</v>
      </c>
      <c r="K140" s="1">
        <v>1.2500000000000001E-2</v>
      </c>
      <c r="L140">
        <v>-1.4999999999999999E-2</v>
      </c>
      <c r="M140" s="3">
        <v>0.43</v>
      </c>
      <c r="N140">
        <v>0</v>
      </c>
      <c r="O140" s="77">
        <v>0.45</v>
      </c>
      <c r="P140" s="77">
        <v>3.5000000000000003E-2</v>
      </c>
    </row>
    <row r="141" spans="1:16">
      <c r="A141" s="3"/>
      <c r="B141" s="3"/>
      <c r="C141" s="9">
        <f t="shared" si="4"/>
        <v>40848</v>
      </c>
      <c r="D141" s="1">
        <v>6.2498148440636399E-2</v>
      </c>
      <c r="E141" s="1">
        <v>4.2610000000000001</v>
      </c>
      <c r="F141" s="1">
        <v>0.18</v>
      </c>
      <c r="G141" s="1">
        <v>0.14000000000000001</v>
      </c>
      <c r="H141" s="1">
        <v>0.02</v>
      </c>
      <c r="I141" s="1">
        <v>0</v>
      </c>
      <c r="J141" s="1">
        <v>2.5000000000000001E-3</v>
      </c>
      <c r="K141" s="1">
        <v>-0.02</v>
      </c>
      <c r="L141">
        <v>-0.02</v>
      </c>
      <c r="M141" s="3">
        <v>0.35</v>
      </c>
      <c r="N141">
        <v>0</v>
      </c>
      <c r="O141" s="77">
        <v>0.86</v>
      </c>
      <c r="P141" s="77">
        <v>0.1</v>
      </c>
    </row>
    <row r="142" spans="1:16">
      <c r="A142" s="3"/>
      <c r="B142" s="3"/>
      <c r="C142" s="9">
        <f t="shared" si="4"/>
        <v>40878</v>
      </c>
      <c r="D142" s="1">
        <v>6.2537951179796603E-2</v>
      </c>
      <c r="E142" s="1">
        <v>4.3959999999999999</v>
      </c>
      <c r="F142" s="1">
        <v>0.18</v>
      </c>
      <c r="G142" s="1">
        <v>0.14000000000000001</v>
      </c>
      <c r="H142" s="1">
        <v>0.02</v>
      </c>
      <c r="I142" s="1">
        <v>0</v>
      </c>
      <c r="J142" s="1">
        <v>2.5000000000000001E-3</v>
      </c>
      <c r="K142" s="1">
        <v>-4.2500000000000003E-2</v>
      </c>
      <c r="L142">
        <v>-2.5000000000000001E-2</v>
      </c>
      <c r="M142" s="3">
        <v>0.35</v>
      </c>
      <c r="N142">
        <v>0</v>
      </c>
      <c r="O142" s="77">
        <v>1.28</v>
      </c>
      <c r="P142" s="77">
        <v>0.3</v>
      </c>
    </row>
    <row r="143" spans="1:16">
      <c r="A143" s="3"/>
      <c r="B143" s="3"/>
      <c r="C143" s="9">
        <f t="shared" si="4"/>
        <v>40909</v>
      </c>
      <c r="D143" s="1">
        <v>6.2579080677480595E-2</v>
      </c>
      <c r="E143" s="1">
        <v>4.5060000000000002</v>
      </c>
      <c r="F143" s="1">
        <v>0.18</v>
      </c>
      <c r="G143" s="1">
        <v>0.14000000000000001</v>
      </c>
      <c r="H143" s="1">
        <v>0.02</v>
      </c>
      <c r="I143" s="1">
        <v>0</v>
      </c>
      <c r="J143" s="1">
        <v>2.5000000000000001E-3</v>
      </c>
      <c r="K143" s="1">
        <v>-4.4999999999999998E-2</v>
      </c>
      <c r="L143">
        <v>-2.5000000000000001E-2</v>
      </c>
      <c r="M143" s="3">
        <v>0.35</v>
      </c>
      <c r="N143">
        <v>0</v>
      </c>
      <c r="O143" s="77">
        <v>1.61</v>
      </c>
      <c r="P143" s="77">
        <v>0.5</v>
      </c>
    </row>
    <row r="144" spans="1:16">
      <c r="A144" s="3"/>
      <c r="B144" s="3"/>
      <c r="C144" s="9">
        <f t="shared" si="4"/>
        <v>40940</v>
      </c>
      <c r="D144" s="1">
        <v>6.2620210175725999E-2</v>
      </c>
      <c r="E144" s="1">
        <v>4.3879999999999999</v>
      </c>
      <c r="F144" s="1">
        <v>0.17499999999999999</v>
      </c>
      <c r="G144" s="1">
        <v>0.14000000000000001</v>
      </c>
      <c r="H144" s="1">
        <v>0.02</v>
      </c>
      <c r="I144" s="1">
        <v>0</v>
      </c>
      <c r="J144" s="1">
        <v>2.5000000000000001E-3</v>
      </c>
      <c r="K144" s="1">
        <v>-2.75E-2</v>
      </c>
      <c r="L144">
        <v>-2.5000000000000001E-2</v>
      </c>
      <c r="M144" s="3">
        <v>0.35</v>
      </c>
      <c r="N144">
        <v>0</v>
      </c>
      <c r="O144" s="77">
        <v>1.57</v>
      </c>
      <c r="P144" s="77">
        <v>0.5</v>
      </c>
    </row>
    <row r="145" spans="1:16">
      <c r="A145" s="3"/>
      <c r="B145" s="3"/>
      <c r="C145" s="9">
        <f t="shared" si="4"/>
        <v>40969</v>
      </c>
      <c r="D145" s="1">
        <v>6.2658686158463706E-2</v>
      </c>
      <c r="E145" s="1">
        <v>4.2549999999999999</v>
      </c>
      <c r="F145" s="1">
        <v>0.17</v>
      </c>
      <c r="G145" s="1">
        <v>0.14000000000000001</v>
      </c>
      <c r="H145" s="1">
        <v>0.02</v>
      </c>
      <c r="I145" s="1">
        <v>0</v>
      </c>
      <c r="J145" s="1">
        <v>2.5000000000000001E-3</v>
      </c>
      <c r="K145" s="1">
        <v>-1.4999999999999999E-2</v>
      </c>
      <c r="L145">
        <v>-0.02</v>
      </c>
      <c r="M145" s="3">
        <v>0.35</v>
      </c>
      <c r="N145">
        <v>0</v>
      </c>
      <c r="O145" s="77">
        <v>0.93</v>
      </c>
      <c r="P145" s="77">
        <v>0.1</v>
      </c>
    </row>
    <row r="146" spans="1:16">
      <c r="A146" s="3"/>
      <c r="B146" s="3"/>
      <c r="C146" s="9">
        <f t="shared" ref="C146:C209" si="5">NextMonth(C145)</f>
        <v>41000</v>
      </c>
      <c r="D146" s="1">
        <v>6.2699815657795407E-2</v>
      </c>
      <c r="E146" s="1">
        <v>4.04</v>
      </c>
      <c r="F146" s="1">
        <v>0.17</v>
      </c>
      <c r="G146" s="1">
        <v>0.04</v>
      </c>
      <c r="H146" s="1">
        <v>5.0000000000000001E-3</v>
      </c>
      <c r="I146" s="1">
        <v>0</v>
      </c>
      <c r="J146" s="1">
        <v>2.5000000000000001E-3</v>
      </c>
      <c r="K146" s="1">
        <v>0.02</v>
      </c>
      <c r="L146">
        <v>-1.4999999999999999E-2</v>
      </c>
      <c r="M146" s="3">
        <v>0.43</v>
      </c>
      <c r="N146">
        <v>0</v>
      </c>
      <c r="O146" s="77">
        <v>0.48</v>
      </c>
      <c r="P146" s="77">
        <v>0.02</v>
      </c>
    </row>
    <row r="147" spans="1:16">
      <c r="A147" s="3"/>
      <c r="B147" s="3"/>
      <c r="C147" s="9">
        <f t="shared" si="5"/>
        <v>41030</v>
      </c>
      <c r="D147" s="1">
        <v>6.2739618399619196E-2</v>
      </c>
      <c r="E147" s="1">
        <v>4.03</v>
      </c>
      <c r="F147" s="1">
        <v>0.17</v>
      </c>
      <c r="G147" s="1">
        <v>0.04</v>
      </c>
      <c r="H147" s="1">
        <v>5.0000000000000001E-3</v>
      </c>
      <c r="I147" s="1">
        <v>0</v>
      </c>
      <c r="J147" s="1">
        <v>2.5000000000000001E-3</v>
      </c>
      <c r="K147" s="1">
        <v>0.02</v>
      </c>
      <c r="L147">
        <v>-1.4999999999999999E-2</v>
      </c>
      <c r="M147" s="3">
        <v>0.43</v>
      </c>
      <c r="N147">
        <v>0</v>
      </c>
      <c r="O147" s="77">
        <v>0.42</v>
      </c>
      <c r="P147" s="77">
        <v>0.02</v>
      </c>
    </row>
    <row r="148" spans="1:16">
      <c r="A148" s="3"/>
      <c r="B148" s="3"/>
      <c r="C148" s="9">
        <f t="shared" si="5"/>
        <v>41061</v>
      </c>
      <c r="D148" s="1">
        <v>6.2780747900055694E-2</v>
      </c>
      <c r="E148" s="1">
        <v>4.0659999999999998</v>
      </c>
      <c r="F148" s="1">
        <v>0.17</v>
      </c>
      <c r="G148" s="1">
        <v>0.04</v>
      </c>
      <c r="H148" s="1">
        <v>5.0000000000000001E-3</v>
      </c>
      <c r="I148" s="1">
        <v>0</v>
      </c>
      <c r="J148" s="1">
        <v>2.5000000000000001E-3</v>
      </c>
      <c r="K148" s="1">
        <v>2.5000000000000001E-2</v>
      </c>
      <c r="L148">
        <v>-1.4999999999999999E-2</v>
      </c>
      <c r="M148" s="3">
        <v>0.43</v>
      </c>
      <c r="N148">
        <v>0</v>
      </c>
      <c r="O148" s="77">
        <v>0.42</v>
      </c>
      <c r="P148" s="77">
        <v>3.5000000000000003E-2</v>
      </c>
    </row>
    <row r="149" spans="1:16">
      <c r="A149" s="3"/>
      <c r="B149" s="3"/>
      <c r="C149" s="9">
        <f t="shared" si="5"/>
        <v>41091</v>
      </c>
      <c r="D149" s="1">
        <v>6.2820550642948003E-2</v>
      </c>
      <c r="E149" s="1">
        <v>4.1109999999999998</v>
      </c>
      <c r="F149" s="1">
        <v>0.17</v>
      </c>
      <c r="G149" s="1">
        <v>0.04</v>
      </c>
      <c r="H149" s="1">
        <v>5.0000000000000001E-3</v>
      </c>
      <c r="I149" s="1">
        <v>0</v>
      </c>
      <c r="J149" s="1">
        <v>2.5000000000000001E-3</v>
      </c>
      <c r="K149" s="1">
        <v>2.75E-2</v>
      </c>
      <c r="L149">
        <v>-0.01</v>
      </c>
      <c r="M149" s="3">
        <v>0.43</v>
      </c>
      <c r="N149">
        <v>0</v>
      </c>
      <c r="O149" s="77">
        <v>0.48</v>
      </c>
      <c r="P149" s="77">
        <v>3.5000000000000003E-2</v>
      </c>
    </row>
    <row r="150" spans="1:16">
      <c r="A150" s="3"/>
      <c r="B150" s="3"/>
      <c r="C150" s="9">
        <f t="shared" si="5"/>
        <v>41122</v>
      </c>
      <c r="D150" s="1">
        <v>6.2861680144489007E-2</v>
      </c>
      <c r="E150" s="1">
        <v>4.1589999999999998</v>
      </c>
      <c r="F150" s="1">
        <v>0.17</v>
      </c>
      <c r="G150" s="1">
        <v>0.04</v>
      </c>
      <c r="H150" s="1">
        <v>5.0000000000000001E-3</v>
      </c>
      <c r="I150" s="1">
        <v>0</v>
      </c>
      <c r="J150" s="1">
        <v>2.5000000000000001E-3</v>
      </c>
      <c r="K150" s="1">
        <v>0.03</v>
      </c>
      <c r="L150">
        <v>-0.01</v>
      </c>
      <c r="M150" s="3">
        <v>0.43</v>
      </c>
      <c r="N150">
        <v>0</v>
      </c>
      <c r="O150" s="77">
        <v>0.48</v>
      </c>
      <c r="P150" s="77">
        <v>3.5000000000000003E-2</v>
      </c>
    </row>
    <row r="151" spans="1:16">
      <c r="A151" s="3"/>
      <c r="B151" s="3"/>
      <c r="C151" s="9">
        <f t="shared" si="5"/>
        <v>41153</v>
      </c>
      <c r="D151" s="1">
        <v>6.2902809646590896E-2</v>
      </c>
      <c r="E151" s="1">
        <v>4.173</v>
      </c>
      <c r="F151" s="1">
        <v>0.17</v>
      </c>
      <c r="G151" s="1">
        <v>0.04</v>
      </c>
      <c r="H151" s="1">
        <v>5.0000000000000001E-3</v>
      </c>
      <c r="I151" s="1">
        <v>0</v>
      </c>
      <c r="J151" s="1">
        <v>2.5000000000000001E-3</v>
      </c>
      <c r="K151" s="1">
        <v>2.2499999999999999E-2</v>
      </c>
      <c r="L151">
        <v>-0.01</v>
      </c>
      <c r="M151" s="3">
        <v>0.43</v>
      </c>
      <c r="N151">
        <v>0</v>
      </c>
      <c r="O151" s="77">
        <v>0.44</v>
      </c>
      <c r="P151" s="77">
        <v>3.5000000000000003E-2</v>
      </c>
    </row>
    <row r="152" spans="1:16">
      <c r="A152" s="3"/>
      <c r="B152" s="3"/>
      <c r="C152" s="9">
        <f t="shared" si="5"/>
        <v>41183</v>
      </c>
      <c r="D152" s="1">
        <v>6.2942612391095207E-2</v>
      </c>
      <c r="E152" s="1">
        <v>4.2010000000000005</v>
      </c>
      <c r="F152" s="1">
        <v>0.17</v>
      </c>
      <c r="G152" s="1">
        <v>0.04</v>
      </c>
      <c r="H152" s="1">
        <v>5.0000000000000001E-3</v>
      </c>
      <c r="I152" s="1">
        <v>0</v>
      </c>
      <c r="J152" s="1">
        <v>2.5000000000000001E-3</v>
      </c>
      <c r="K152" s="1">
        <v>1.2500000000000001E-2</v>
      </c>
      <c r="L152">
        <v>-1.4999999999999999E-2</v>
      </c>
      <c r="M152" s="3">
        <v>0.43</v>
      </c>
      <c r="N152">
        <v>0</v>
      </c>
      <c r="O152" s="77">
        <v>0.45</v>
      </c>
      <c r="P152" s="77">
        <v>3.5000000000000003E-2</v>
      </c>
    </row>
    <row r="153" spans="1:16">
      <c r="A153" s="3"/>
      <c r="B153" s="3"/>
      <c r="C153" s="9">
        <f t="shared" si="5"/>
        <v>41214</v>
      </c>
      <c r="D153" s="1">
        <v>6.2983741894302003E-2</v>
      </c>
      <c r="E153" s="1">
        <v>4.3360000000000003</v>
      </c>
      <c r="F153" s="1">
        <v>0.17</v>
      </c>
      <c r="G153" s="1">
        <v>0.14000000000000001</v>
      </c>
      <c r="H153" s="1">
        <v>0.02</v>
      </c>
      <c r="I153" s="1">
        <v>0</v>
      </c>
      <c r="J153" s="1">
        <v>2.5000000000000001E-3</v>
      </c>
      <c r="K153" s="1">
        <v>-0.02</v>
      </c>
      <c r="L153">
        <v>-0.02</v>
      </c>
      <c r="M153" s="3">
        <v>0.35</v>
      </c>
      <c r="N153">
        <v>0</v>
      </c>
      <c r="O153" s="77">
        <v>0.86</v>
      </c>
      <c r="P153" s="77">
        <v>0.1</v>
      </c>
    </row>
    <row r="154" spans="1:16">
      <c r="A154" s="3"/>
      <c r="B154" s="3"/>
      <c r="C154" s="9">
        <f t="shared" si="5"/>
        <v>41244</v>
      </c>
      <c r="D154" s="1">
        <v>6.3023544639875195E-2</v>
      </c>
      <c r="E154" s="1">
        <v>4.4710000000000001</v>
      </c>
      <c r="F154" s="1">
        <v>0.17</v>
      </c>
      <c r="G154" s="1">
        <v>0.14000000000000001</v>
      </c>
      <c r="H154" s="1">
        <v>0.02</v>
      </c>
      <c r="I154" s="1">
        <v>0</v>
      </c>
      <c r="J154" s="1">
        <v>2.5000000000000001E-3</v>
      </c>
      <c r="K154" s="1">
        <v>-4.2500000000000003E-2</v>
      </c>
      <c r="L154">
        <v>-2.5000000000000001E-2</v>
      </c>
      <c r="M154" s="3">
        <v>0.35</v>
      </c>
      <c r="N154">
        <v>0</v>
      </c>
      <c r="O154" s="77">
        <v>1.28</v>
      </c>
      <c r="P154" s="77">
        <v>0.3</v>
      </c>
    </row>
    <row r="155" spans="1:16">
      <c r="A155" s="3"/>
      <c r="B155" s="3"/>
      <c r="C155" s="9">
        <f t="shared" si="5"/>
        <v>41275</v>
      </c>
      <c r="D155" s="1">
        <v>6.3064674144186497E-2</v>
      </c>
      <c r="E155" s="1">
        <v>4.5860000000000003</v>
      </c>
      <c r="F155" s="1">
        <v>0.17</v>
      </c>
      <c r="G155" s="1">
        <v>0.14000000000000001</v>
      </c>
      <c r="H155" s="1">
        <v>0.02</v>
      </c>
      <c r="I155" s="1">
        <v>0</v>
      </c>
      <c r="J155" s="1">
        <v>2.5000000000000001E-3</v>
      </c>
      <c r="K155" s="1">
        <v>-4.4999999999999998E-2</v>
      </c>
      <c r="L155">
        <v>-2.5000000000000001E-2</v>
      </c>
      <c r="M155" s="3">
        <v>0.35</v>
      </c>
      <c r="N155">
        <v>0</v>
      </c>
      <c r="O155" s="77">
        <v>1.61</v>
      </c>
      <c r="P155" s="77">
        <v>0.5</v>
      </c>
    </row>
    <row r="156" spans="1:16">
      <c r="A156" s="3"/>
      <c r="B156" s="3"/>
      <c r="C156" s="9">
        <f t="shared" si="5"/>
        <v>41306</v>
      </c>
      <c r="D156" s="1">
        <v>6.3105803649058601E-2</v>
      </c>
      <c r="E156" s="1">
        <v>4.468</v>
      </c>
      <c r="F156" s="1">
        <v>0.17</v>
      </c>
      <c r="G156" s="1">
        <v>0.14000000000000001</v>
      </c>
      <c r="H156" s="1">
        <v>0.02</v>
      </c>
      <c r="I156" s="1">
        <v>0</v>
      </c>
      <c r="J156" s="1">
        <v>2.5000000000000001E-3</v>
      </c>
      <c r="K156" s="1">
        <v>-2.75E-2</v>
      </c>
      <c r="L156">
        <v>-2.5000000000000001E-2</v>
      </c>
      <c r="M156" s="3">
        <v>0.35</v>
      </c>
      <c r="N156">
        <v>0</v>
      </c>
      <c r="O156" s="77">
        <v>1.57</v>
      </c>
      <c r="P156" s="77">
        <v>0.5</v>
      </c>
    </row>
    <row r="157" spans="1:16">
      <c r="A157" s="3"/>
      <c r="B157" s="3"/>
      <c r="C157" s="9">
        <f t="shared" si="5"/>
        <v>41334</v>
      </c>
      <c r="D157" s="1">
        <v>6.3142952879748498E-2</v>
      </c>
      <c r="E157" s="1">
        <v>4.335</v>
      </c>
      <c r="F157" s="1">
        <v>0.17</v>
      </c>
      <c r="G157" s="1">
        <v>0.14000000000000001</v>
      </c>
      <c r="H157" s="1">
        <v>0.02</v>
      </c>
      <c r="I157" s="1">
        <v>0</v>
      </c>
      <c r="J157" s="1">
        <v>2.5000000000000001E-3</v>
      </c>
      <c r="K157" s="1">
        <v>-1.4999999999999999E-2</v>
      </c>
      <c r="L157">
        <v>-0.02</v>
      </c>
      <c r="M157" s="3">
        <v>0.35</v>
      </c>
      <c r="N157">
        <v>0</v>
      </c>
      <c r="O157" s="77">
        <v>0.93</v>
      </c>
      <c r="P157" s="77">
        <v>0.1</v>
      </c>
    </row>
    <row r="158" spans="1:16">
      <c r="A158" s="3"/>
      <c r="B158" s="3"/>
      <c r="C158" s="9">
        <f t="shared" si="5"/>
        <v>41365</v>
      </c>
      <c r="D158" s="1">
        <v>6.3184082385689108E-2</v>
      </c>
      <c r="E158" s="1">
        <v>4.12</v>
      </c>
      <c r="F158" s="1">
        <v>0.17</v>
      </c>
      <c r="G158" s="1">
        <v>0.04</v>
      </c>
      <c r="H158" s="1">
        <v>5.0000000000000001E-3</v>
      </c>
      <c r="I158" s="1">
        <v>0</v>
      </c>
      <c r="J158" s="1">
        <v>2.5000000000000001E-3</v>
      </c>
      <c r="K158" s="1">
        <v>0.02</v>
      </c>
      <c r="L158">
        <v>-1.4999999999999999E-2</v>
      </c>
      <c r="M158" s="3">
        <v>0.43</v>
      </c>
      <c r="N158">
        <v>0</v>
      </c>
      <c r="O158" s="77">
        <v>0.48</v>
      </c>
      <c r="P158" s="77">
        <v>0.02</v>
      </c>
    </row>
    <row r="159" spans="1:16">
      <c r="A159" s="3"/>
      <c r="B159" s="3"/>
      <c r="C159" s="9">
        <f t="shared" si="5"/>
        <v>41395</v>
      </c>
      <c r="D159" s="1">
        <v>6.3223885133907295E-2</v>
      </c>
      <c r="E159" s="1">
        <v>4.1100000000000003</v>
      </c>
      <c r="F159" s="1">
        <v>0.17</v>
      </c>
      <c r="G159" s="1">
        <v>0.04</v>
      </c>
      <c r="H159" s="1">
        <v>5.0000000000000001E-3</v>
      </c>
      <c r="I159" s="1">
        <v>0</v>
      </c>
      <c r="J159" s="1">
        <v>2.5000000000000001E-3</v>
      </c>
      <c r="K159" s="1">
        <v>0.02</v>
      </c>
      <c r="L159">
        <v>-1.4999999999999999E-2</v>
      </c>
      <c r="M159" s="3">
        <v>0.43</v>
      </c>
      <c r="N159">
        <v>0</v>
      </c>
      <c r="O159" s="77">
        <v>0.42</v>
      </c>
      <c r="P159" s="77">
        <v>0.02</v>
      </c>
    </row>
    <row r="160" spans="1:16">
      <c r="A160" s="3"/>
      <c r="B160" s="3"/>
      <c r="C160" s="9">
        <f t="shared" si="5"/>
        <v>41426</v>
      </c>
      <c r="D160" s="1">
        <v>6.3265014640952397E-2</v>
      </c>
      <c r="E160" s="1">
        <v>4.1459999999999999</v>
      </c>
      <c r="F160" s="1">
        <v>0.17</v>
      </c>
      <c r="G160" s="1">
        <v>0.04</v>
      </c>
      <c r="H160" s="1">
        <v>5.0000000000000001E-3</v>
      </c>
      <c r="I160" s="1">
        <v>0</v>
      </c>
      <c r="J160" s="1">
        <v>2.5000000000000001E-3</v>
      </c>
      <c r="K160" s="1">
        <v>2.5000000000000001E-2</v>
      </c>
      <c r="L160">
        <v>-1.4999999999999999E-2</v>
      </c>
      <c r="M160" s="3">
        <v>0.43</v>
      </c>
      <c r="N160">
        <v>0</v>
      </c>
      <c r="O160" s="77">
        <v>0.42</v>
      </c>
      <c r="P160" s="77">
        <v>3.5000000000000003E-2</v>
      </c>
    </row>
    <row r="161" spans="1:16">
      <c r="A161" s="3"/>
      <c r="B161" s="3"/>
      <c r="C161" s="9">
        <f t="shared" si="5"/>
        <v>41456</v>
      </c>
      <c r="D161" s="1">
        <v>6.3304817390239507E-2</v>
      </c>
      <c r="E161" s="1">
        <v>4.1909999999999998</v>
      </c>
      <c r="F161" s="1">
        <v>0.17</v>
      </c>
      <c r="G161" s="1">
        <v>0.04</v>
      </c>
      <c r="H161" s="1">
        <v>5.0000000000000001E-3</v>
      </c>
      <c r="I161" s="1">
        <v>0</v>
      </c>
      <c r="J161" s="1">
        <v>2.5000000000000001E-3</v>
      </c>
      <c r="K161" s="1">
        <v>2.75E-2</v>
      </c>
      <c r="L161">
        <v>-0.01</v>
      </c>
      <c r="M161" s="3">
        <v>0.43</v>
      </c>
      <c r="N161">
        <v>0</v>
      </c>
      <c r="O161" s="77">
        <v>0.48</v>
      </c>
      <c r="P161" s="77">
        <v>3.5000000000000003E-2</v>
      </c>
    </row>
    <row r="162" spans="1:16">
      <c r="A162" s="3"/>
      <c r="B162" s="3"/>
      <c r="C162" s="9">
        <f t="shared" si="5"/>
        <v>41487</v>
      </c>
      <c r="D162" s="1">
        <v>6.33459468983886E-2</v>
      </c>
      <c r="E162" s="1">
        <v>4.2389999999999999</v>
      </c>
      <c r="F162" s="1">
        <v>0.17</v>
      </c>
      <c r="G162" s="1">
        <v>0.04</v>
      </c>
      <c r="H162" s="1">
        <v>5.0000000000000001E-3</v>
      </c>
      <c r="I162" s="1">
        <v>0</v>
      </c>
      <c r="J162" s="1">
        <v>2.5000000000000001E-3</v>
      </c>
      <c r="K162" s="1">
        <v>0.03</v>
      </c>
      <c r="L162">
        <v>-0.01</v>
      </c>
      <c r="M162" s="3">
        <v>0.43</v>
      </c>
      <c r="N162">
        <v>0</v>
      </c>
      <c r="O162" s="77">
        <v>0.48</v>
      </c>
      <c r="P162" s="77">
        <v>3.5000000000000003E-2</v>
      </c>
    </row>
    <row r="163" spans="1:16">
      <c r="A163" s="3"/>
      <c r="B163" s="3"/>
      <c r="C163" s="9">
        <f t="shared" si="5"/>
        <v>41518</v>
      </c>
      <c r="D163" s="1">
        <v>6.3387076407099008E-2</v>
      </c>
      <c r="E163" s="1">
        <v>4.2530000000000001</v>
      </c>
      <c r="F163" s="1">
        <v>0.17</v>
      </c>
      <c r="G163" s="1">
        <v>0.04</v>
      </c>
      <c r="H163" s="1">
        <v>5.0000000000000001E-3</v>
      </c>
      <c r="I163" s="1">
        <v>0</v>
      </c>
      <c r="J163" s="1">
        <v>2.5000000000000001E-3</v>
      </c>
      <c r="K163" s="1">
        <v>2.2499999999999999E-2</v>
      </c>
      <c r="L163">
        <v>-0.01</v>
      </c>
      <c r="M163" s="3">
        <v>0.43</v>
      </c>
      <c r="N163">
        <v>0</v>
      </c>
      <c r="O163" s="77">
        <v>0.44</v>
      </c>
      <c r="P163" s="77">
        <v>3.5000000000000003E-2</v>
      </c>
    </row>
    <row r="164" spans="1:16">
      <c r="A164" s="3"/>
      <c r="B164" s="3"/>
      <c r="C164" s="9">
        <f t="shared" si="5"/>
        <v>41548</v>
      </c>
      <c r="D164" s="1">
        <v>6.3426879157997704E-2</v>
      </c>
      <c r="E164" s="1">
        <v>4.2810000000000006</v>
      </c>
      <c r="F164" s="1">
        <v>0.17</v>
      </c>
      <c r="G164" s="1">
        <v>0.04</v>
      </c>
      <c r="H164" s="1">
        <v>5.0000000000000001E-3</v>
      </c>
      <c r="I164" s="1">
        <v>0</v>
      </c>
      <c r="J164" s="1">
        <v>2.5000000000000001E-3</v>
      </c>
      <c r="K164" s="1">
        <v>1.2500000000000001E-2</v>
      </c>
      <c r="L164">
        <v>-1.4999999999999999E-2</v>
      </c>
      <c r="M164" s="3">
        <v>0.43</v>
      </c>
      <c r="N164">
        <v>0</v>
      </c>
      <c r="O164" s="77">
        <v>0.45</v>
      </c>
      <c r="P164" s="77">
        <v>3.5000000000000003E-2</v>
      </c>
    </row>
    <row r="165" spans="1:16">
      <c r="A165" s="3"/>
      <c r="B165" s="3"/>
      <c r="C165" s="9">
        <f t="shared" si="5"/>
        <v>41579</v>
      </c>
      <c r="D165" s="1">
        <v>6.3468008667812104E-2</v>
      </c>
      <c r="E165" s="1">
        <v>4.4160000000000004</v>
      </c>
      <c r="F165" s="1">
        <v>0.17</v>
      </c>
      <c r="G165" s="1">
        <v>0.14000000000000001</v>
      </c>
      <c r="H165" s="1">
        <v>0.02</v>
      </c>
      <c r="I165" s="1">
        <v>0</v>
      </c>
      <c r="J165" s="1">
        <v>2.5000000000000001E-3</v>
      </c>
      <c r="K165" s="1">
        <v>-0.02</v>
      </c>
      <c r="L165">
        <v>-0.02</v>
      </c>
      <c r="M165" s="3">
        <v>0.35</v>
      </c>
      <c r="N165">
        <v>0</v>
      </c>
      <c r="O165" s="77">
        <v>0.86</v>
      </c>
      <c r="P165" s="77">
        <v>0.1</v>
      </c>
    </row>
    <row r="166" spans="1:16">
      <c r="A166" s="3"/>
      <c r="B166" s="3"/>
      <c r="C166" s="9">
        <f t="shared" si="5"/>
        <v>41609</v>
      </c>
      <c r="D166" s="1">
        <v>6.3507811419779403E-2</v>
      </c>
      <c r="E166" s="1">
        <v>4.5510000000000002</v>
      </c>
      <c r="F166" s="1">
        <v>0.17</v>
      </c>
      <c r="G166" s="1">
        <v>0.14000000000000001</v>
      </c>
      <c r="H166" s="1">
        <v>0.02</v>
      </c>
      <c r="I166" s="1">
        <v>0</v>
      </c>
      <c r="J166" s="1">
        <v>2.5000000000000001E-3</v>
      </c>
      <c r="K166" s="1">
        <v>-4.2500000000000003E-2</v>
      </c>
      <c r="L166">
        <v>-2.5000000000000001E-2</v>
      </c>
      <c r="M166" s="3">
        <v>0.35</v>
      </c>
      <c r="N166">
        <v>0</v>
      </c>
      <c r="O166" s="77">
        <v>1.28</v>
      </c>
      <c r="P166" s="77">
        <v>0.3</v>
      </c>
    </row>
    <row r="167" spans="1:16">
      <c r="A167" s="3"/>
      <c r="B167" s="3"/>
      <c r="C167" s="9">
        <f t="shared" si="5"/>
        <v>41640</v>
      </c>
      <c r="D167" s="1">
        <v>6.3548940930697698E-2</v>
      </c>
      <c r="E167" s="1">
        <v>4.6660000000000004</v>
      </c>
      <c r="F167" s="1">
        <v>0.17</v>
      </c>
      <c r="G167" s="1">
        <v>0.14000000000000001</v>
      </c>
      <c r="H167" s="1">
        <v>0.02</v>
      </c>
      <c r="I167" s="1">
        <v>0</v>
      </c>
      <c r="J167" s="1">
        <v>2.5000000000000001E-3</v>
      </c>
      <c r="K167" s="1">
        <v>-4.4999999999999998E-2</v>
      </c>
      <c r="L167">
        <v>-2.5000000000000001E-2</v>
      </c>
      <c r="M167" s="3">
        <v>0.35</v>
      </c>
      <c r="N167">
        <v>0</v>
      </c>
      <c r="O167" s="77">
        <v>1.61</v>
      </c>
      <c r="P167" s="77">
        <v>0.5</v>
      </c>
    </row>
    <row r="168" spans="1:16">
      <c r="A168" s="3"/>
      <c r="B168" s="3"/>
      <c r="C168" s="9">
        <f t="shared" si="5"/>
        <v>41671</v>
      </c>
      <c r="D168" s="1">
        <v>6.3590070442177002E-2</v>
      </c>
      <c r="E168" s="1">
        <v>4.548</v>
      </c>
      <c r="F168" s="1">
        <v>0.17</v>
      </c>
      <c r="G168" s="1">
        <v>0.14000000000000001</v>
      </c>
      <c r="H168" s="1">
        <v>0.02</v>
      </c>
      <c r="I168" s="1">
        <v>0</v>
      </c>
      <c r="J168" s="1">
        <v>2.5000000000000001E-3</v>
      </c>
      <c r="K168" s="1">
        <v>-2.75E-2</v>
      </c>
      <c r="L168">
        <v>-2.5000000000000001E-2</v>
      </c>
      <c r="M168" s="3">
        <v>0.35</v>
      </c>
      <c r="N168">
        <v>0</v>
      </c>
      <c r="O168" s="77">
        <v>1.57</v>
      </c>
      <c r="P168" s="77">
        <v>0.5</v>
      </c>
    </row>
    <row r="169" spans="1:16">
      <c r="A169" s="3"/>
      <c r="B169" s="3"/>
      <c r="C169" s="9">
        <f t="shared" si="5"/>
        <v>41699</v>
      </c>
      <c r="D169" s="1">
        <v>6.3627219678835001E-2</v>
      </c>
      <c r="E169" s="1">
        <v>4.415</v>
      </c>
      <c r="F169" s="1">
        <v>0.17</v>
      </c>
      <c r="G169" s="1">
        <v>0.14000000000000001</v>
      </c>
      <c r="H169" s="1">
        <v>0.02</v>
      </c>
      <c r="I169" s="1">
        <v>0</v>
      </c>
      <c r="J169" s="1">
        <v>2.5000000000000001E-3</v>
      </c>
      <c r="K169" s="1">
        <v>-1.4999999999999999E-2</v>
      </c>
      <c r="L169">
        <v>-0.02</v>
      </c>
      <c r="M169" s="3">
        <v>0.35</v>
      </c>
      <c r="N169">
        <v>0</v>
      </c>
      <c r="O169" s="77">
        <v>0.93</v>
      </c>
      <c r="P169" s="77">
        <v>0.1</v>
      </c>
    </row>
    <row r="170" spans="1:16">
      <c r="A170" s="3"/>
      <c r="B170" s="3"/>
      <c r="C170" s="9">
        <f t="shared" si="5"/>
        <v>41730</v>
      </c>
      <c r="D170" s="1">
        <v>6.3668349191381896E-2</v>
      </c>
      <c r="E170" s="1">
        <v>4.2</v>
      </c>
      <c r="F170" s="1">
        <v>0.17</v>
      </c>
      <c r="G170" s="1">
        <v>0.04</v>
      </c>
      <c r="H170" s="1">
        <v>5.0000000000000001E-3</v>
      </c>
      <c r="I170" s="1">
        <v>0</v>
      </c>
      <c r="J170" s="1">
        <v>2.5000000000000001E-3</v>
      </c>
      <c r="K170" s="1">
        <v>0.02</v>
      </c>
      <c r="L170">
        <v>-1.4999999999999999E-2</v>
      </c>
      <c r="M170" s="3">
        <v>0.43</v>
      </c>
      <c r="N170">
        <v>0</v>
      </c>
      <c r="O170" s="77">
        <v>0.48</v>
      </c>
      <c r="P170" s="77">
        <v>0.02</v>
      </c>
    </row>
    <row r="171" spans="1:16">
      <c r="A171" s="3"/>
      <c r="B171" s="3"/>
      <c r="C171" s="9">
        <f t="shared" si="5"/>
        <v>41760</v>
      </c>
      <c r="D171" s="1">
        <v>6.3708151945994607E-2</v>
      </c>
      <c r="E171" s="1">
        <v>4.1900000000000004</v>
      </c>
      <c r="F171" s="1">
        <v>0.17</v>
      </c>
      <c r="G171" s="1">
        <v>0.04</v>
      </c>
      <c r="H171" s="1">
        <v>5.0000000000000001E-3</v>
      </c>
      <c r="I171" s="1">
        <v>0</v>
      </c>
      <c r="J171" s="1">
        <v>2.5000000000000001E-3</v>
      </c>
      <c r="K171" s="1">
        <v>0.02</v>
      </c>
      <c r="L171">
        <v>-1.4999999999999999E-2</v>
      </c>
      <c r="M171" s="3">
        <v>0.43</v>
      </c>
      <c r="N171">
        <v>0</v>
      </c>
      <c r="O171" s="77">
        <v>0.42</v>
      </c>
      <c r="P171" s="77">
        <v>0.02</v>
      </c>
    </row>
    <row r="172" spans="1:16">
      <c r="A172" s="3"/>
      <c r="B172" s="3"/>
      <c r="C172" s="9">
        <f t="shared" si="5"/>
        <v>41791</v>
      </c>
      <c r="D172" s="1">
        <v>6.3749281459645896E-2</v>
      </c>
      <c r="E172" s="1">
        <v>4.226</v>
      </c>
      <c r="F172" s="1">
        <v>0.17</v>
      </c>
      <c r="G172" s="1">
        <v>0.04</v>
      </c>
      <c r="H172" s="1">
        <v>5.0000000000000001E-3</v>
      </c>
      <c r="I172" s="1">
        <v>0</v>
      </c>
      <c r="J172" s="1">
        <v>2.5000000000000001E-3</v>
      </c>
      <c r="K172" s="1">
        <v>2.5000000000000001E-2</v>
      </c>
      <c r="L172">
        <v>-1.4999999999999999E-2</v>
      </c>
      <c r="M172" s="3">
        <v>0.43</v>
      </c>
      <c r="N172">
        <v>0</v>
      </c>
      <c r="O172" s="77">
        <v>0.42</v>
      </c>
      <c r="P172" s="77">
        <v>3.5000000000000003E-2</v>
      </c>
    </row>
    <row r="173" spans="1:16">
      <c r="A173" s="3"/>
      <c r="B173" s="3"/>
      <c r="C173" s="9">
        <f t="shared" si="5"/>
        <v>41821</v>
      </c>
      <c r="D173" s="1">
        <v>6.37890842153266E-2</v>
      </c>
      <c r="E173" s="1">
        <v>4.2709999999999999</v>
      </c>
      <c r="F173" s="1">
        <v>0.17</v>
      </c>
      <c r="G173" s="1">
        <v>0.04</v>
      </c>
      <c r="H173" s="1">
        <v>5.0000000000000001E-3</v>
      </c>
      <c r="I173" s="1">
        <v>0</v>
      </c>
      <c r="J173" s="1">
        <v>2.5000000000000001E-3</v>
      </c>
      <c r="K173" s="1">
        <v>2.75E-2</v>
      </c>
      <c r="L173">
        <v>-0.01</v>
      </c>
      <c r="M173" s="3">
        <v>0.43</v>
      </c>
      <c r="N173">
        <v>0</v>
      </c>
      <c r="O173" s="77">
        <v>0.48</v>
      </c>
      <c r="P173" s="77">
        <v>3.5000000000000003E-2</v>
      </c>
    </row>
    <row r="174" spans="1:16">
      <c r="A174" s="3"/>
      <c r="B174" s="3"/>
      <c r="C174" s="9">
        <f t="shared" si="5"/>
        <v>41852</v>
      </c>
      <c r="D174" s="1">
        <v>6.3830213730081894E-2</v>
      </c>
      <c r="E174" s="1">
        <v>4.319</v>
      </c>
      <c r="F174" s="1">
        <v>0.17</v>
      </c>
      <c r="G174" s="1">
        <v>0.04</v>
      </c>
      <c r="H174" s="1">
        <v>5.0000000000000001E-3</v>
      </c>
      <c r="I174" s="1">
        <v>0</v>
      </c>
      <c r="J174" s="1">
        <v>2.5000000000000001E-3</v>
      </c>
      <c r="K174" s="1">
        <v>0.03</v>
      </c>
      <c r="L174">
        <v>-0.01</v>
      </c>
      <c r="M174" s="3">
        <v>0.43</v>
      </c>
      <c r="N174">
        <v>0</v>
      </c>
      <c r="O174" s="77">
        <v>0.48</v>
      </c>
      <c r="P174" s="77">
        <v>3.5000000000000003E-2</v>
      </c>
    </row>
    <row r="175" spans="1:16">
      <c r="A175" s="3"/>
      <c r="B175" s="3"/>
      <c r="C175" s="9">
        <f t="shared" si="5"/>
        <v>41883</v>
      </c>
      <c r="D175" s="1">
        <v>6.3871343245398601E-2</v>
      </c>
      <c r="E175" s="1">
        <v>4.3330000000000002</v>
      </c>
      <c r="F175" s="1">
        <v>0.17</v>
      </c>
      <c r="G175" s="1">
        <v>0.04</v>
      </c>
      <c r="H175" s="1">
        <v>5.0000000000000001E-3</v>
      </c>
      <c r="I175" s="1">
        <v>0</v>
      </c>
      <c r="J175" s="1">
        <v>2.5000000000000001E-3</v>
      </c>
      <c r="K175" s="1">
        <v>2.2499999999999999E-2</v>
      </c>
      <c r="L175">
        <v>-0.01</v>
      </c>
      <c r="M175" s="3">
        <v>0.43</v>
      </c>
      <c r="N175">
        <v>0</v>
      </c>
      <c r="O175" s="77">
        <v>0.44</v>
      </c>
      <c r="P175" s="77">
        <v>3.5000000000000003E-2</v>
      </c>
    </row>
    <row r="176" spans="1:16">
      <c r="A176" s="3"/>
      <c r="B176" s="3"/>
      <c r="C176" s="9">
        <f t="shared" si="5"/>
        <v>41913</v>
      </c>
      <c r="D176" s="1">
        <v>6.3911146002690405E-2</v>
      </c>
      <c r="E176" s="1">
        <v>4.3609999999999998</v>
      </c>
      <c r="F176" s="1">
        <v>0.17</v>
      </c>
      <c r="G176" s="1">
        <v>0.04</v>
      </c>
      <c r="H176" s="1">
        <v>5.0000000000000001E-3</v>
      </c>
      <c r="I176" s="1">
        <v>0</v>
      </c>
      <c r="J176" s="1">
        <v>2.5000000000000001E-3</v>
      </c>
      <c r="K176" s="1">
        <v>1.2500000000000001E-2</v>
      </c>
      <c r="L176">
        <v>-1.4999999999999999E-2</v>
      </c>
      <c r="M176" s="3">
        <v>0.43</v>
      </c>
      <c r="N176">
        <v>0</v>
      </c>
      <c r="O176" s="77">
        <v>0.45</v>
      </c>
      <c r="P176" s="77">
        <v>3.5000000000000003E-2</v>
      </c>
    </row>
    <row r="177" spans="1:16">
      <c r="A177" s="3"/>
      <c r="B177" s="3"/>
      <c r="C177" s="9">
        <f t="shared" si="5"/>
        <v>41944</v>
      </c>
      <c r="D177" s="1">
        <v>6.3952275519111104E-2</v>
      </c>
      <c r="E177" s="1">
        <v>4.4960000000000004</v>
      </c>
      <c r="F177" s="1">
        <v>0.17</v>
      </c>
      <c r="G177" s="1">
        <v>0</v>
      </c>
      <c r="H177" s="1">
        <v>0.02</v>
      </c>
      <c r="I177" s="1">
        <v>0</v>
      </c>
      <c r="J177" s="1">
        <v>2.5000000000000001E-3</v>
      </c>
      <c r="K177" s="1">
        <v>-0.02</v>
      </c>
      <c r="L177">
        <v>-0.02</v>
      </c>
      <c r="M177" s="3">
        <v>0.35</v>
      </c>
      <c r="N177">
        <v>0</v>
      </c>
      <c r="O177" s="77">
        <v>0.86</v>
      </c>
      <c r="P177" s="77">
        <v>0.1</v>
      </c>
    </row>
    <row r="178" spans="1:16">
      <c r="A178" s="3"/>
      <c r="B178" s="3"/>
      <c r="C178" s="9">
        <f t="shared" si="5"/>
        <v>41974</v>
      </c>
      <c r="D178" s="1">
        <v>6.3992078277471401E-2</v>
      </c>
      <c r="E178" s="1">
        <v>4.6310000000000002</v>
      </c>
      <c r="F178" s="1">
        <v>0.17</v>
      </c>
      <c r="G178" s="1">
        <v>0</v>
      </c>
      <c r="H178" s="1">
        <v>0.02</v>
      </c>
      <c r="I178" s="1">
        <v>0</v>
      </c>
      <c r="J178" s="1">
        <v>2.5000000000000001E-3</v>
      </c>
      <c r="K178" s="1">
        <v>-4.2500000000000003E-2</v>
      </c>
      <c r="L178">
        <v>-2.5000000000000001E-2</v>
      </c>
      <c r="M178" s="3">
        <v>0.35</v>
      </c>
      <c r="N178">
        <v>0</v>
      </c>
      <c r="O178" s="77">
        <v>1.28</v>
      </c>
      <c r="P178" s="77">
        <v>0.3</v>
      </c>
    </row>
    <row r="179" spans="1:16">
      <c r="A179" s="3"/>
      <c r="B179" s="3"/>
      <c r="C179" s="9">
        <f t="shared" si="5"/>
        <v>42005</v>
      </c>
      <c r="D179" s="1">
        <v>6.4033207794995703E-2</v>
      </c>
      <c r="E179" s="1">
        <v>4.7460000000000004</v>
      </c>
      <c r="F179" s="1">
        <v>0.17</v>
      </c>
      <c r="G179" s="1">
        <v>0</v>
      </c>
      <c r="H179" s="1">
        <v>0.02</v>
      </c>
      <c r="I179" s="1">
        <v>0</v>
      </c>
      <c r="J179" s="1">
        <v>2.5000000000000001E-3</v>
      </c>
      <c r="K179" s="1">
        <v>-4.4999999999999998E-2</v>
      </c>
      <c r="L179">
        <v>-2.5000000000000001E-2</v>
      </c>
      <c r="M179" s="3">
        <v>0.35</v>
      </c>
      <c r="N179">
        <v>0</v>
      </c>
      <c r="O179" s="77">
        <v>1.61</v>
      </c>
      <c r="P179" s="77">
        <v>0.5</v>
      </c>
    </row>
    <row r="180" spans="1:16">
      <c r="A180" s="3"/>
      <c r="B180" s="3"/>
      <c r="C180" s="9">
        <f t="shared" si="5"/>
        <v>42036</v>
      </c>
      <c r="D180" s="1">
        <v>6.4074337313080806E-2</v>
      </c>
      <c r="E180" s="1">
        <v>4.6280000000000001</v>
      </c>
      <c r="F180" s="1">
        <v>0.17</v>
      </c>
      <c r="G180" s="1">
        <v>0</v>
      </c>
      <c r="H180" s="1">
        <v>0.02</v>
      </c>
      <c r="I180" s="1">
        <v>0</v>
      </c>
      <c r="J180" s="1">
        <v>2.5000000000000001E-3</v>
      </c>
      <c r="K180" s="1">
        <v>-2.75E-2</v>
      </c>
      <c r="L180">
        <v>-2.5000000000000001E-2</v>
      </c>
      <c r="M180" s="3">
        <v>0.35</v>
      </c>
      <c r="N180">
        <v>0</v>
      </c>
      <c r="O180" s="77">
        <v>1.57</v>
      </c>
      <c r="P180" s="77">
        <v>0.5</v>
      </c>
    </row>
    <row r="181" spans="1:16">
      <c r="A181" s="3"/>
      <c r="B181" s="3"/>
      <c r="C181" s="9">
        <f t="shared" si="5"/>
        <v>42064</v>
      </c>
      <c r="D181" s="1">
        <v>6.4111486555704603E-2</v>
      </c>
      <c r="E181" s="1">
        <v>4.4950000000000001</v>
      </c>
      <c r="F181" s="1">
        <v>0.17</v>
      </c>
      <c r="G181" s="1">
        <v>0</v>
      </c>
      <c r="H181" s="1">
        <v>0.02</v>
      </c>
      <c r="I181" s="1">
        <v>0</v>
      </c>
      <c r="J181" s="1">
        <v>2.5000000000000001E-3</v>
      </c>
      <c r="K181" s="1">
        <v>-1.4999999999999999E-2</v>
      </c>
      <c r="L181">
        <v>-0.02</v>
      </c>
      <c r="M181" s="3">
        <v>0.35</v>
      </c>
      <c r="N181">
        <v>0</v>
      </c>
      <c r="O181" s="77">
        <v>0.93</v>
      </c>
      <c r="P181" s="77">
        <v>0.1</v>
      </c>
    </row>
    <row r="182" spans="1:16">
      <c r="A182" s="3"/>
      <c r="B182" s="3"/>
      <c r="C182" s="9">
        <f t="shared" si="5"/>
        <v>42095</v>
      </c>
      <c r="D182" s="1">
        <v>6.4152616074857297E-2</v>
      </c>
      <c r="E182" s="1">
        <v>4.28</v>
      </c>
      <c r="F182" s="1">
        <v>0.17</v>
      </c>
      <c r="G182" s="1">
        <v>0</v>
      </c>
      <c r="H182" s="1">
        <v>5.0000000000000001E-3</v>
      </c>
      <c r="I182" s="1">
        <v>0</v>
      </c>
      <c r="J182" s="1">
        <v>2.5000000000000001E-3</v>
      </c>
      <c r="K182" s="1">
        <v>0.02</v>
      </c>
      <c r="L182">
        <v>-1.4999999999999999E-2</v>
      </c>
      <c r="M182" s="3">
        <v>0.43</v>
      </c>
      <c r="N182">
        <v>0</v>
      </c>
      <c r="O182" s="77">
        <v>0.48</v>
      </c>
      <c r="P182" s="77">
        <v>0.02</v>
      </c>
    </row>
    <row r="183" spans="1:16">
      <c r="A183" s="3"/>
      <c r="B183" s="3"/>
      <c r="C183" s="9">
        <f t="shared" si="5"/>
        <v>42125</v>
      </c>
      <c r="D183" s="1">
        <v>6.41924188358622E-2</v>
      </c>
      <c r="E183" s="1">
        <v>4.2699999999999996</v>
      </c>
      <c r="F183" s="1">
        <v>0.17</v>
      </c>
      <c r="G183" s="1">
        <v>0</v>
      </c>
      <c r="H183" s="1">
        <v>5.0000000000000001E-3</v>
      </c>
      <c r="I183" s="1">
        <v>0</v>
      </c>
      <c r="J183" s="1">
        <v>2.5000000000000001E-3</v>
      </c>
      <c r="K183" s="1">
        <v>0.02</v>
      </c>
      <c r="L183">
        <v>-1.4999999999999999E-2</v>
      </c>
      <c r="M183" s="3">
        <v>0.43</v>
      </c>
      <c r="N183">
        <v>0</v>
      </c>
      <c r="O183" s="77">
        <v>0.42</v>
      </c>
      <c r="P183" s="77">
        <v>0.02</v>
      </c>
    </row>
    <row r="184" spans="1:16">
      <c r="A184" s="3"/>
      <c r="B184" s="3"/>
      <c r="C184" s="9">
        <f t="shared" si="5"/>
        <v>42156</v>
      </c>
      <c r="D184" s="1">
        <v>6.42335483561189E-2</v>
      </c>
      <c r="E184" s="1">
        <v>4.306</v>
      </c>
      <c r="F184" s="1">
        <v>0.17</v>
      </c>
      <c r="G184" s="1">
        <v>0</v>
      </c>
      <c r="H184" s="1">
        <v>5.0000000000000001E-3</v>
      </c>
      <c r="I184" s="1">
        <v>0</v>
      </c>
      <c r="J184" s="1">
        <v>2.5000000000000001E-3</v>
      </c>
      <c r="K184" s="1">
        <v>2.5000000000000001E-2</v>
      </c>
      <c r="L184">
        <v>-1.4999999999999999E-2</v>
      </c>
      <c r="M184" s="3">
        <v>0.43</v>
      </c>
      <c r="N184">
        <v>0</v>
      </c>
      <c r="O184" s="77">
        <v>0.42</v>
      </c>
      <c r="P184" s="77">
        <v>3.5000000000000003E-2</v>
      </c>
    </row>
    <row r="185" spans="1:16">
      <c r="A185" s="3"/>
      <c r="B185" s="3"/>
      <c r="C185" s="9">
        <f t="shared" si="5"/>
        <v>42186</v>
      </c>
      <c r="D185" s="1">
        <v>6.4273351118191407E-2</v>
      </c>
      <c r="E185" s="1">
        <v>4.351</v>
      </c>
      <c r="F185" s="1">
        <v>0.17</v>
      </c>
      <c r="G185" s="1">
        <v>0</v>
      </c>
      <c r="H185" s="1">
        <v>5.0000000000000001E-3</v>
      </c>
      <c r="I185" s="1">
        <v>0</v>
      </c>
      <c r="J185" s="1">
        <v>2.5000000000000001E-3</v>
      </c>
      <c r="K185" s="1">
        <v>2.75E-2</v>
      </c>
      <c r="L185">
        <v>-0.01</v>
      </c>
      <c r="M185" s="3">
        <v>0.43</v>
      </c>
      <c r="N185">
        <v>0</v>
      </c>
      <c r="O185" s="77">
        <v>0.48</v>
      </c>
      <c r="P185" s="77">
        <v>3.5000000000000003E-2</v>
      </c>
    </row>
    <row r="186" spans="1:16">
      <c r="A186" s="3"/>
      <c r="B186" s="3"/>
      <c r="C186" s="9">
        <f t="shared" si="5"/>
        <v>42217</v>
      </c>
      <c r="D186" s="1">
        <v>6.4314480639552099E-2</v>
      </c>
      <c r="E186" s="1">
        <v>4.399</v>
      </c>
      <c r="F186" s="1">
        <v>0.17</v>
      </c>
      <c r="G186" s="1">
        <v>0</v>
      </c>
      <c r="H186" s="1">
        <v>5.0000000000000001E-3</v>
      </c>
      <c r="I186" s="1">
        <v>0</v>
      </c>
      <c r="J186" s="1">
        <v>2.5000000000000001E-3</v>
      </c>
      <c r="K186" s="1">
        <v>0.03</v>
      </c>
      <c r="L186">
        <v>-0.01</v>
      </c>
      <c r="M186" s="3">
        <v>0.43</v>
      </c>
      <c r="N186">
        <v>0</v>
      </c>
      <c r="O186" s="77">
        <v>0.48</v>
      </c>
      <c r="P186" s="77">
        <v>3.5000000000000003E-2</v>
      </c>
    </row>
    <row r="187" spans="1:16">
      <c r="A187" s="3"/>
      <c r="B187" s="3"/>
      <c r="C187" s="9">
        <f t="shared" si="5"/>
        <v>42248</v>
      </c>
      <c r="D187" s="1">
        <v>6.4355610161473301E-2</v>
      </c>
      <c r="E187" s="1">
        <v>4.4130000000000003</v>
      </c>
      <c r="F187" s="1">
        <v>0.17</v>
      </c>
      <c r="G187" s="1">
        <v>0</v>
      </c>
      <c r="H187" s="1">
        <v>5.0000000000000001E-3</v>
      </c>
      <c r="I187" s="1">
        <v>0</v>
      </c>
      <c r="J187" s="1">
        <v>2.5000000000000001E-3</v>
      </c>
      <c r="K187" s="1">
        <v>2.2499999999999999E-2</v>
      </c>
      <c r="L187">
        <v>-0.01</v>
      </c>
      <c r="M187" s="3">
        <v>0.43</v>
      </c>
      <c r="N187">
        <v>0</v>
      </c>
      <c r="O187" s="77">
        <v>0.44</v>
      </c>
      <c r="P187" s="77">
        <v>3.5000000000000003E-2</v>
      </c>
    </row>
    <row r="188" spans="1:16">
      <c r="A188" s="3"/>
      <c r="B188" s="3"/>
      <c r="C188" s="9">
        <f t="shared" si="5"/>
        <v>42278</v>
      </c>
      <c r="D188" s="1">
        <v>6.4395412925156895E-2</v>
      </c>
      <c r="E188" s="1">
        <v>4.4409999999999998</v>
      </c>
      <c r="F188" s="1">
        <v>0.17</v>
      </c>
      <c r="G188" s="1">
        <v>0</v>
      </c>
      <c r="H188" s="1">
        <v>5.0000000000000001E-3</v>
      </c>
      <c r="I188" s="1">
        <v>0</v>
      </c>
      <c r="J188" s="1">
        <v>2.5000000000000001E-3</v>
      </c>
      <c r="K188" s="1">
        <v>1.2500000000000001E-2</v>
      </c>
      <c r="L188">
        <v>-1.4999999999999999E-2</v>
      </c>
      <c r="M188" s="3">
        <v>0.43</v>
      </c>
      <c r="N188">
        <v>0</v>
      </c>
      <c r="O188" s="77">
        <v>0.45</v>
      </c>
      <c r="P188" s="77">
        <v>3.5000000000000003E-2</v>
      </c>
    </row>
    <row r="189" spans="1:16">
      <c r="A189" s="3"/>
      <c r="B189" s="3"/>
      <c r="C189" s="9">
        <f t="shared" si="5"/>
        <v>42309</v>
      </c>
      <c r="D189" s="1">
        <v>6.4436542448181602E-2</v>
      </c>
      <c r="E189" s="1">
        <v>4.5760000000000005</v>
      </c>
      <c r="F189" s="1">
        <v>0.17</v>
      </c>
      <c r="G189" s="1">
        <v>0</v>
      </c>
      <c r="H189" s="1">
        <v>0.02</v>
      </c>
      <c r="I189" s="1">
        <v>0</v>
      </c>
      <c r="J189" s="1">
        <v>2.5000000000000001E-3</v>
      </c>
      <c r="K189" s="1">
        <v>-0.02</v>
      </c>
      <c r="L189">
        <v>-0.02</v>
      </c>
      <c r="M189" s="3">
        <v>0.35</v>
      </c>
      <c r="N189">
        <v>0</v>
      </c>
      <c r="O189" s="77">
        <v>0.86</v>
      </c>
      <c r="P189" s="77">
        <v>0.1</v>
      </c>
    </row>
    <row r="190" spans="1:16">
      <c r="A190" s="3"/>
      <c r="B190" s="3"/>
      <c r="C190" s="9">
        <f t="shared" si="5"/>
        <v>42339</v>
      </c>
      <c r="D190" s="1">
        <v>6.44763452129338E-2</v>
      </c>
      <c r="E190" s="1">
        <v>4.7110000000000003</v>
      </c>
      <c r="F190" s="1">
        <v>0.17</v>
      </c>
      <c r="G190" s="1">
        <v>0</v>
      </c>
      <c r="H190" s="1">
        <v>0.02</v>
      </c>
      <c r="I190" s="1">
        <v>0</v>
      </c>
      <c r="J190" s="1">
        <v>2.5000000000000001E-3</v>
      </c>
      <c r="K190" s="1">
        <v>-4.2500000000000003E-2</v>
      </c>
      <c r="L190">
        <v>-2.5000000000000001E-2</v>
      </c>
      <c r="M190" s="3">
        <v>0.35</v>
      </c>
      <c r="N190">
        <v>0</v>
      </c>
      <c r="O190" s="77">
        <v>1.28</v>
      </c>
      <c r="P190" s="77">
        <v>0.3</v>
      </c>
    </row>
    <row r="191" spans="1:16">
      <c r="A191" s="3"/>
      <c r="B191" s="3"/>
      <c r="C191" s="9">
        <f t="shared" si="5"/>
        <v>42370</v>
      </c>
      <c r="D191" s="1">
        <v>6.4517474737062E-2</v>
      </c>
      <c r="E191" s="1">
        <v>4.8260000000000005</v>
      </c>
      <c r="F191" s="1">
        <v>0.17</v>
      </c>
      <c r="G191" s="1">
        <v>0</v>
      </c>
      <c r="H191" s="1">
        <v>0.02</v>
      </c>
      <c r="I191" s="1">
        <v>0</v>
      </c>
      <c r="J191" s="1">
        <v>2.5000000000000001E-3</v>
      </c>
      <c r="K191" s="1">
        <v>-4.4999999999999998E-2</v>
      </c>
      <c r="L191">
        <v>-2.5000000000000001E-2</v>
      </c>
      <c r="M191" s="3">
        <v>0.35</v>
      </c>
      <c r="N191">
        <v>0</v>
      </c>
      <c r="O191" s="77">
        <v>1.61</v>
      </c>
      <c r="P191" s="77">
        <v>0.5</v>
      </c>
    </row>
    <row r="192" spans="1:16">
      <c r="A192" s="3"/>
      <c r="B192" s="3"/>
      <c r="C192" s="9">
        <f t="shared" si="5"/>
        <v>42401</v>
      </c>
      <c r="D192" s="1">
        <v>6.4558604261751598E-2</v>
      </c>
      <c r="E192" s="1">
        <v>4.7080000000000002</v>
      </c>
      <c r="F192" s="1">
        <v>0.17</v>
      </c>
      <c r="G192" s="1">
        <v>0</v>
      </c>
      <c r="H192" s="1">
        <v>0.02</v>
      </c>
      <c r="I192" s="1">
        <v>0</v>
      </c>
      <c r="J192" s="1">
        <v>2.5000000000000001E-3</v>
      </c>
      <c r="K192" s="1">
        <v>-2.75E-2</v>
      </c>
      <c r="L192">
        <v>-2.5000000000000001E-2</v>
      </c>
      <c r="M192" s="3">
        <v>0.35</v>
      </c>
      <c r="N192">
        <v>0</v>
      </c>
      <c r="O192" s="77">
        <v>1.57</v>
      </c>
      <c r="P192" s="77">
        <v>0.5</v>
      </c>
    </row>
    <row r="193" spans="1:16">
      <c r="A193" s="3"/>
      <c r="B193" s="3"/>
      <c r="C193" s="9">
        <f t="shared" si="5"/>
        <v>42430</v>
      </c>
      <c r="D193" s="1">
        <v>6.4597080269226795E-2</v>
      </c>
      <c r="E193" s="1">
        <v>4.5750000000000002</v>
      </c>
      <c r="F193" s="1">
        <v>0.17</v>
      </c>
      <c r="G193" s="1">
        <v>0</v>
      </c>
      <c r="H193" s="1">
        <v>0.02</v>
      </c>
      <c r="I193" s="1">
        <v>0</v>
      </c>
      <c r="J193" s="1">
        <v>0</v>
      </c>
      <c r="K193" s="1">
        <v>-1.4999999999999999E-2</v>
      </c>
      <c r="L193">
        <v>-0.02</v>
      </c>
      <c r="M193" s="3">
        <v>0.35</v>
      </c>
      <c r="N193">
        <v>0</v>
      </c>
      <c r="O193" s="77">
        <v>0.93</v>
      </c>
      <c r="P193" s="77">
        <v>0.1</v>
      </c>
    </row>
    <row r="194" spans="1:16">
      <c r="A194" s="3"/>
      <c r="B194" s="3"/>
      <c r="C194" s="9">
        <f t="shared" si="5"/>
        <v>42461</v>
      </c>
      <c r="D194" s="1">
        <v>6.4638209795001803E-2</v>
      </c>
      <c r="E194" s="1">
        <v>4.3600000000000003</v>
      </c>
      <c r="F194" s="1">
        <v>0.17</v>
      </c>
      <c r="G194" s="1">
        <v>0</v>
      </c>
      <c r="H194" s="1">
        <v>5.0000000000000001E-3</v>
      </c>
      <c r="I194" s="1">
        <v>0</v>
      </c>
      <c r="J194" s="1">
        <v>0</v>
      </c>
      <c r="K194" s="1">
        <v>0.02</v>
      </c>
      <c r="L194">
        <v>-1.4999999999999999E-2</v>
      </c>
      <c r="M194" s="3">
        <v>0.43</v>
      </c>
      <c r="N194">
        <v>0</v>
      </c>
      <c r="O194" s="77">
        <v>0.48</v>
      </c>
      <c r="P194" s="77">
        <v>0.02</v>
      </c>
    </row>
    <row r="195" spans="1:16">
      <c r="A195" s="3"/>
      <c r="B195" s="3"/>
      <c r="C195" s="9">
        <f t="shared" si="5"/>
        <v>42491</v>
      </c>
      <c r="D195" s="1">
        <v>6.4678012562414497E-2</v>
      </c>
      <c r="E195" s="1">
        <v>4.3499999999999996</v>
      </c>
      <c r="F195" s="1">
        <v>0.17</v>
      </c>
      <c r="G195" s="1">
        <v>0</v>
      </c>
      <c r="H195" s="1">
        <v>5.0000000000000001E-3</v>
      </c>
      <c r="I195" s="1">
        <v>0</v>
      </c>
      <c r="J195" s="1">
        <v>0</v>
      </c>
      <c r="K195" s="1">
        <v>0.02</v>
      </c>
      <c r="L195">
        <v>-1.4999999999999999E-2</v>
      </c>
      <c r="M195" s="3">
        <v>0.43</v>
      </c>
      <c r="N195">
        <v>0</v>
      </c>
      <c r="O195" s="77">
        <v>0.42</v>
      </c>
      <c r="P195" s="77">
        <v>0.02</v>
      </c>
    </row>
    <row r="196" spans="1:16">
      <c r="A196" s="3"/>
      <c r="B196" s="3"/>
      <c r="C196" s="9">
        <f t="shared" si="5"/>
        <v>42522</v>
      </c>
      <c r="D196" s="1">
        <v>6.4719142089292997E-2</v>
      </c>
      <c r="E196" s="1">
        <v>4.3860000000000001</v>
      </c>
      <c r="F196" s="1">
        <v>0.17</v>
      </c>
      <c r="G196" s="1">
        <v>0</v>
      </c>
      <c r="H196" s="1">
        <v>5.0000000000000001E-3</v>
      </c>
      <c r="I196" s="1">
        <v>0</v>
      </c>
      <c r="J196" s="1">
        <v>0</v>
      </c>
      <c r="K196" s="1">
        <v>2.5000000000000001E-2</v>
      </c>
      <c r="L196">
        <v>-1.4999999999999999E-2</v>
      </c>
      <c r="M196" s="3">
        <v>0.43</v>
      </c>
      <c r="N196">
        <v>0</v>
      </c>
      <c r="O196" s="77">
        <v>0.42</v>
      </c>
      <c r="P196" s="77">
        <v>3.5000000000000003E-2</v>
      </c>
    </row>
    <row r="197" spans="1:16">
      <c r="A197" s="3"/>
      <c r="B197" s="3"/>
      <c r="C197" s="9">
        <f t="shared" si="5"/>
        <v>42552</v>
      </c>
      <c r="D197" s="1">
        <v>6.4758944857773698E-2</v>
      </c>
      <c r="E197" s="1">
        <v>4.431</v>
      </c>
      <c r="F197" s="1">
        <v>0.17</v>
      </c>
      <c r="G197" s="1">
        <v>0</v>
      </c>
      <c r="H197" s="1">
        <v>0</v>
      </c>
      <c r="I197" s="1">
        <v>0</v>
      </c>
      <c r="J197" s="1">
        <v>0</v>
      </c>
      <c r="K197" s="1">
        <v>2.75E-2</v>
      </c>
      <c r="L197">
        <v>-0.01</v>
      </c>
      <c r="M197" s="3">
        <v>0.43</v>
      </c>
      <c r="N197">
        <v>0</v>
      </c>
      <c r="O197" s="77">
        <v>0.48</v>
      </c>
      <c r="P197" s="77">
        <v>3.5000000000000003E-2</v>
      </c>
    </row>
    <row r="198" spans="1:16">
      <c r="A198" s="3"/>
      <c r="B198" s="3"/>
      <c r="C198" s="9">
        <f t="shared" si="5"/>
        <v>42583</v>
      </c>
      <c r="D198" s="1">
        <v>6.4800074385755302E-2</v>
      </c>
      <c r="E198" s="1">
        <v>4.4790000000000001</v>
      </c>
      <c r="F198" s="1">
        <v>0.17</v>
      </c>
      <c r="G198" s="1">
        <v>0</v>
      </c>
      <c r="H198" s="1">
        <v>0</v>
      </c>
      <c r="I198" s="1">
        <v>0</v>
      </c>
      <c r="J198" s="1">
        <v>0</v>
      </c>
      <c r="K198" s="1">
        <v>0.03</v>
      </c>
      <c r="L198">
        <v>-0.01</v>
      </c>
      <c r="M198" s="3">
        <v>0.43</v>
      </c>
      <c r="N198">
        <v>0</v>
      </c>
      <c r="O198" s="77">
        <v>0.48</v>
      </c>
      <c r="P198" s="77">
        <v>3.5000000000000003E-2</v>
      </c>
    </row>
    <row r="199" spans="1:16">
      <c r="A199" s="3"/>
      <c r="B199" s="3"/>
      <c r="C199" s="9">
        <f t="shared" si="5"/>
        <v>42614</v>
      </c>
      <c r="D199" s="1">
        <v>6.4841203914298304E-2</v>
      </c>
      <c r="E199" s="1">
        <v>4.4930000000000003</v>
      </c>
      <c r="F199" s="1">
        <v>0.17</v>
      </c>
      <c r="G199" s="1">
        <v>0</v>
      </c>
      <c r="H199" s="1">
        <v>0</v>
      </c>
      <c r="I199" s="1">
        <v>0</v>
      </c>
      <c r="J199" s="1">
        <v>0</v>
      </c>
      <c r="K199" s="1">
        <v>2.2499999999999999E-2</v>
      </c>
      <c r="L199">
        <v>-0.01</v>
      </c>
      <c r="M199" s="3">
        <v>0.43</v>
      </c>
      <c r="N199">
        <v>0</v>
      </c>
      <c r="O199" s="77">
        <v>0.44</v>
      </c>
      <c r="P199" s="77">
        <v>3.5000000000000003E-2</v>
      </c>
    </row>
    <row r="200" spans="1:16">
      <c r="A200" s="3"/>
      <c r="B200" s="3"/>
      <c r="C200" s="9">
        <f t="shared" si="5"/>
        <v>42644</v>
      </c>
      <c r="D200" s="1">
        <v>6.4881006684389203E-2</v>
      </c>
      <c r="E200" s="1">
        <v>4.5209999999999999</v>
      </c>
      <c r="F200" s="1">
        <v>0.17</v>
      </c>
      <c r="G200" s="1">
        <v>0</v>
      </c>
      <c r="H200" s="1">
        <v>0</v>
      </c>
      <c r="I200" s="1">
        <v>0</v>
      </c>
      <c r="J200" s="1">
        <v>0</v>
      </c>
      <c r="K200" s="1">
        <v>1.2500000000000001E-2</v>
      </c>
      <c r="L200">
        <v>-1.4999999999999999E-2</v>
      </c>
      <c r="M200" s="3">
        <v>0.43</v>
      </c>
      <c r="N200">
        <v>0</v>
      </c>
      <c r="O200" s="77">
        <v>0.45</v>
      </c>
      <c r="P200" s="77">
        <v>3.5000000000000003E-2</v>
      </c>
    </row>
    <row r="201" spans="1:16">
      <c r="A201" s="3"/>
      <c r="B201" s="3"/>
      <c r="C201" s="9">
        <f t="shared" si="5"/>
        <v>42675</v>
      </c>
      <c r="D201" s="1">
        <v>6.4922136214035295E-2</v>
      </c>
      <c r="E201" s="1">
        <v>4.6560000000000006</v>
      </c>
      <c r="F201" s="1">
        <v>0.17</v>
      </c>
      <c r="G201" s="1">
        <v>0</v>
      </c>
      <c r="H201" s="1">
        <v>0</v>
      </c>
      <c r="I201" s="1">
        <v>0</v>
      </c>
      <c r="J201" s="1">
        <v>0</v>
      </c>
      <c r="K201" s="1">
        <v>-0.02</v>
      </c>
      <c r="L201">
        <v>-0.02</v>
      </c>
      <c r="M201" s="3">
        <v>0.35</v>
      </c>
      <c r="N201">
        <v>0</v>
      </c>
      <c r="O201" s="77">
        <v>0.86</v>
      </c>
      <c r="P201" s="77">
        <v>0.1</v>
      </c>
    </row>
    <row r="202" spans="1:16">
      <c r="A202" s="3"/>
      <c r="B202" s="3"/>
      <c r="C202" s="9">
        <f t="shared" si="5"/>
        <v>42705</v>
      </c>
      <c r="D202" s="1">
        <v>6.4961938985194298E-2</v>
      </c>
      <c r="E202" s="1">
        <v>4.7910000000000004</v>
      </c>
      <c r="F202" s="1">
        <v>0.17</v>
      </c>
      <c r="G202" s="1">
        <v>0</v>
      </c>
      <c r="H202" s="1">
        <v>0</v>
      </c>
      <c r="I202" s="1">
        <v>0</v>
      </c>
      <c r="J202" s="1">
        <v>0</v>
      </c>
      <c r="K202" s="1">
        <v>-4.2500000000000003E-2</v>
      </c>
      <c r="L202">
        <v>-2.5000000000000001E-2</v>
      </c>
      <c r="M202" s="3">
        <v>0.35</v>
      </c>
      <c r="N202">
        <v>0</v>
      </c>
      <c r="O202" s="77">
        <v>1.28</v>
      </c>
      <c r="P202" s="77">
        <v>0.3</v>
      </c>
    </row>
    <row r="203" spans="1:16">
      <c r="A203" s="3"/>
      <c r="B203" s="3"/>
      <c r="C203" s="9">
        <f t="shared" si="5"/>
        <v>42736</v>
      </c>
      <c r="D203" s="1">
        <v>6.5003068515944007E-2</v>
      </c>
      <c r="E203" s="1">
        <v>4.9060000000000006</v>
      </c>
      <c r="F203" s="1">
        <v>0.17</v>
      </c>
      <c r="G203" s="1">
        <v>0</v>
      </c>
      <c r="H203" s="1">
        <v>0</v>
      </c>
      <c r="I203" s="1">
        <v>0</v>
      </c>
      <c r="J203" s="1">
        <v>0</v>
      </c>
      <c r="K203" s="1">
        <v>-4.4999999999999998E-2</v>
      </c>
      <c r="L203">
        <v>-2.5000000000000001E-2</v>
      </c>
      <c r="M203" s="3">
        <v>0.35</v>
      </c>
      <c r="N203">
        <v>0</v>
      </c>
      <c r="O203" s="77">
        <v>1.61</v>
      </c>
      <c r="P203" s="77">
        <v>0.5</v>
      </c>
    </row>
    <row r="204" spans="1:16">
      <c r="A204" s="3"/>
      <c r="B204" s="3"/>
      <c r="C204" s="9">
        <f t="shared" si="5"/>
        <v>42767</v>
      </c>
      <c r="D204" s="1">
        <v>6.5044198047254004E-2</v>
      </c>
      <c r="E204" s="1">
        <v>4.7880000000000003</v>
      </c>
      <c r="F204" s="1">
        <v>0.17</v>
      </c>
      <c r="G204" s="1">
        <v>0</v>
      </c>
      <c r="H204" s="1">
        <v>0</v>
      </c>
      <c r="I204" s="1">
        <v>0</v>
      </c>
      <c r="J204" s="1">
        <v>0</v>
      </c>
      <c r="K204" s="1">
        <v>-2.75E-2</v>
      </c>
      <c r="L204">
        <v>-2.5000000000000001E-2</v>
      </c>
      <c r="M204" s="3">
        <v>0.35</v>
      </c>
      <c r="N204">
        <v>0</v>
      </c>
      <c r="O204" s="77">
        <v>1.57</v>
      </c>
      <c r="P204" s="77">
        <v>0.5</v>
      </c>
    </row>
    <row r="205" spans="1:16">
      <c r="A205" s="3"/>
      <c r="B205" s="3"/>
      <c r="C205" s="9">
        <f t="shared" si="5"/>
        <v>42795</v>
      </c>
      <c r="D205" s="1">
        <v>6.5081347301822606E-2</v>
      </c>
      <c r="E205" s="1">
        <v>4.6550000000000002</v>
      </c>
      <c r="F205" s="1">
        <v>0.17</v>
      </c>
      <c r="G205" s="1">
        <v>0</v>
      </c>
      <c r="H205" s="1">
        <v>0</v>
      </c>
      <c r="I205" s="1">
        <v>0</v>
      </c>
      <c r="J205" s="1">
        <v>0</v>
      </c>
      <c r="K205" s="1">
        <v>-1.4999999999999999E-2</v>
      </c>
      <c r="L205">
        <v>-0.02</v>
      </c>
      <c r="M205" s="3">
        <v>0.35</v>
      </c>
      <c r="N205">
        <v>0</v>
      </c>
      <c r="O205" s="77">
        <v>0.93</v>
      </c>
      <c r="P205" s="77">
        <v>0.1</v>
      </c>
    </row>
    <row r="206" spans="1:16">
      <c r="A206" s="3"/>
      <c r="B206" s="3"/>
      <c r="C206" s="9">
        <f t="shared" si="5"/>
        <v>42826</v>
      </c>
      <c r="D206" s="1">
        <v>6.5122476834199805E-2</v>
      </c>
      <c r="E206" s="1">
        <v>4.4400000000000004</v>
      </c>
      <c r="F206" s="1">
        <v>0.17</v>
      </c>
      <c r="G206" s="1">
        <v>0</v>
      </c>
      <c r="H206" s="1">
        <v>0</v>
      </c>
      <c r="I206" s="1">
        <v>0</v>
      </c>
      <c r="J206" s="1">
        <v>0</v>
      </c>
      <c r="K206" s="1">
        <v>0.02</v>
      </c>
      <c r="L206">
        <v>-1.4999999999999999E-2</v>
      </c>
      <c r="M206" s="3">
        <v>0.43</v>
      </c>
      <c r="N206">
        <v>0</v>
      </c>
      <c r="O206" s="77">
        <v>0.48</v>
      </c>
      <c r="P206" s="77">
        <v>0.02</v>
      </c>
    </row>
    <row r="207" spans="1:16">
      <c r="A207" s="3"/>
      <c r="B207" s="3"/>
      <c r="C207" s="9">
        <f t="shared" si="5"/>
        <v>42856</v>
      </c>
      <c r="D207" s="1">
        <v>6.5162279608001597E-2</v>
      </c>
      <c r="E207" s="1">
        <v>4.43</v>
      </c>
      <c r="F207" s="1">
        <v>0.17</v>
      </c>
      <c r="G207" s="1">
        <v>0</v>
      </c>
      <c r="H207" s="1">
        <v>0</v>
      </c>
      <c r="I207" s="1">
        <v>0</v>
      </c>
      <c r="J207" s="1">
        <v>0</v>
      </c>
      <c r="K207" s="1">
        <v>0.02</v>
      </c>
      <c r="L207">
        <v>-1.4999999999999999E-2</v>
      </c>
      <c r="M207" s="3">
        <v>0.43</v>
      </c>
      <c r="N207">
        <v>0</v>
      </c>
      <c r="O207" s="77">
        <v>0.42</v>
      </c>
      <c r="P207" s="77">
        <v>0.02</v>
      </c>
    </row>
    <row r="208" spans="1:16">
      <c r="A208" s="3"/>
      <c r="B208" s="3"/>
      <c r="C208" s="9">
        <f t="shared" si="5"/>
        <v>42887</v>
      </c>
      <c r="D208" s="1">
        <v>6.5203409141482399E-2</v>
      </c>
      <c r="E208" s="1">
        <v>4.4660000000000002</v>
      </c>
      <c r="F208" s="1">
        <v>0.17</v>
      </c>
      <c r="G208" s="1">
        <v>0</v>
      </c>
      <c r="H208" s="1">
        <v>0</v>
      </c>
      <c r="I208" s="1">
        <v>0</v>
      </c>
      <c r="J208" s="1">
        <v>0</v>
      </c>
      <c r="K208" s="1">
        <v>2.5000000000000001E-2</v>
      </c>
      <c r="L208">
        <v>-1.4999999999999999E-2</v>
      </c>
      <c r="M208" s="3">
        <v>0.43</v>
      </c>
      <c r="N208">
        <v>0</v>
      </c>
      <c r="O208" s="77">
        <v>0.42</v>
      </c>
      <c r="P208" s="77">
        <v>3.5000000000000003E-2</v>
      </c>
    </row>
    <row r="209" spans="1:16">
      <c r="A209" s="3"/>
      <c r="B209" s="3"/>
      <c r="C209" s="9">
        <f t="shared" si="5"/>
        <v>42917</v>
      </c>
      <c r="D209" s="1">
        <v>6.5243211916351698E-2</v>
      </c>
      <c r="E209" s="1">
        <v>4.5110000000000001</v>
      </c>
      <c r="F209" s="1">
        <v>0.17</v>
      </c>
      <c r="G209" s="1">
        <v>0</v>
      </c>
      <c r="H209" s="1">
        <v>0</v>
      </c>
      <c r="I209" s="1">
        <v>0</v>
      </c>
      <c r="J209" s="1">
        <v>0</v>
      </c>
      <c r="K209" s="1">
        <v>2.75E-2</v>
      </c>
      <c r="L209">
        <v>-0.01</v>
      </c>
      <c r="M209" s="3">
        <v>0.43</v>
      </c>
      <c r="N209">
        <v>0</v>
      </c>
      <c r="O209" s="77">
        <v>0.48</v>
      </c>
      <c r="P209" s="77">
        <v>3.5000000000000003E-2</v>
      </c>
    </row>
    <row r="210" spans="1:16">
      <c r="A210" s="3"/>
      <c r="B210" s="3"/>
      <c r="C210" s="9">
        <f t="shared" ref="C210:C273" si="6">NextMonth(C209)</f>
        <v>42948</v>
      </c>
      <c r="D210" s="1">
        <v>6.5284341450935202E-2</v>
      </c>
      <c r="E210" s="1">
        <v>4.5590000000000002</v>
      </c>
      <c r="F210" s="1">
        <v>0.17</v>
      </c>
      <c r="G210" s="1">
        <v>0</v>
      </c>
      <c r="H210" s="1">
        <v>0</v>
      </c>
      <c r="I210" s="1">
        <v>0</v>
      </c>
      <c r="J210" s="1">
        <v>0</v>
      </c>
      <c r="K210" s="1">
        <v>0.03</v>
      </c>
      <c r="L210">
        <v>-0.01</v>
      </c>
      <c r="M210" s="3">
        <v>0.43</v>
      </c>
      <c r="N210">
        <v>0</v>
      </c>
      <c r="O210" s="77">
        <v>0.48</v>
      </c>
      <c r="P210" s="77">
        <v>3.5000000000000003E-2</v>
      </c>
    </row>
    <row r="211" spans="1:16">
      <c r="A211" s="3"/>
      <c r="B211" s="3"/>
      <c r="C211" s="9">
        <f t="shared" si="6"/>
        <v>42979</v>
      </c>
      <c r="D211" s="1">
        <v>6.5325470986079603E-2</v>
      </c>
      <c r="E211" s="1">
        <v>4.5730000000000004</v>
      </c>
      <c r="F211" s="1">
        <v>0.17</v>
      </c>
      <c r="G211" s="1">
        <v>0</v>
      </c>
      <c r="H211" s="1">
        <v>0</v>
      </c>
      <c r="I211" s="1">
        <v>0</v>
      </c>
      <c r="J211" s="1">
        <v>0</v>
      </c>
      <c r="K211" s="1">
        <v>2.2499999999999999E-2</v>
      </c>
      <c r="L211">
        <v>-0.01</v>
      </c>
      <c r="M211" s="3">
        <v>0.43</v>
      </c>
      <c r="N211">
        <v>0</v>
      </c>
      <c r="O211" s="77">
        <v>0.44</v>
      </c>
      <c r="P211" s="77">
        <v>3.5000000000000003E-2</v>
      </c>
    </row>
    <row r="212" spans="1:16">
      <c r="A212" s="3"/>
      <c r="B212" s="3"/>
      <c r="C212" s="9">
        <f t="shared" si="6"/>
        <v>43009</v>
      </c>
      <c r="D212" s="1">
        <v>6.5365273762559198E-2</v>
      </c>
      <c r="E212" s="1">
        <v>4.601</v>
      </c>
      <c r="F212" s="1">
        <v>0.17</v>
      </c>
      <c r="G212" s="1">
        <v>0</v>
      </c>
      <c r="H212" s="1">
        <v>0</v>
      </c>
      <c r="I212" s="1">
        <v>0</v>
      </c>
      <c r="J212" s="1">
        <v>0</v>
      </c>
      <c r="K212" s="1">
        <v>1.2500000000000001E-2</v>
      </c>
      <c r="L212">
        <v>-1.4999999999999999E-2</v>
      </c>
      <c r="M212" s="3">
        <v>0.43</v>
      </c>
      <c r="N212">
        <v>0</v>
      </c>
      <c r="O212" s="77">
        <v>0.45</v>
      </c>
      <c r="P212" s="77">
        <v>3.5000000000000003E-2</v>
      </c>
    </row>
    <row r="213" spans="1:16">
      <c r="A213" s="3"/>
      <c r="B213" s="3"/>
      <c r="C213" s="9">
        <f t="shared" si="6"/>
        <v>43040</v>
      </c>
      <c r="D213" s="1">
        <v>6.5406403298806606E-2</v>
      </c>
      <c r="E213" s="1">
        <v>4.7360000000000007</v>
      </c>
      <c r="F213" s="1">
        <v>0.17</v>
      </c>
      <c r="I213" s="1">
        <v>0</v>
      </c>
      <c r="J213" s="1">
        <v>0</v>
      </c>
      <c r="K213" s="1">
        <v>-0.02</v>
      </c>
      <c r="L213">
        <v>-0.02</v>
      </c>
      <c r="M213" s="3">
        <v>0.35</v>
      </c>
      <c r="N213">
        <v>0</v>
      </c>
      <c r="O213" s="77">
        <v>0.86</v>
      </c>
      <c r="P213" s="77">
        <v>0.1</v>
      </c>
    </row>
    <row r="214" spans="1:16">
      <c r="A214" s="3"/>
      <c r="B214" s="3"/>
      <c r="C214" s="9">
        <f t="shared" si="6"/>
        <v>43070</v>
      </c>
      <c r="D214" s="1">
        <v>6.5446206076354305E-2</v>
      </c>
      <c r="E214" s="1">
        <v>4.8710000000000004</v>
      </c>
      <c r="F214" s="1">
        <v>0.17</v>
      </c>
      <c r="I214" s="1">
        <v>0</v>
      </c>
      <c r="J214" s="1">
        <v>0</v>
      </c>
      <c r="K214" s="1">
        <v>-4.2500000000000003E-2</v>
      </c>
      <c r="L214">
        <v>-2.5000000000000001E-2</v>
      </c>
      <c r="M214" s="3">
        <v>0.35</v>
      </c>
      <c r="N214">
        <v>0</v>
      </c>
      <c r="O214" s="77">
        <v>1.28</v>
      </c>
      <c r="P214" s="77">
        <v>0.3</v>
      </c>
    </row>
    <row r="215" spans="1:16">
      <c r="A215" s="3"/>
      <c r="B215" s="3"/>
      <c r="C215" s="9">
        <f t="shared" si="6"/>
        <v>43101</v>
      </c>
      <c r="D215" s="1">
        <v>6.54873356137049E-2</v>
      </c>
      <c r="E215" s="1">
        <v>4.9860000000000007</v>
      </c>
      <c r="F215" s="1">
        <v>0.17</v>
      </c>
      <c r="I215" s="1">
        <v>0</v>
      </c>
      <c r="J215" s="1">
        <v>0</v>
      </c>
      <c r="K215" s="1">
        <v>-4.4999999999999998E-2</v>
      </c>
      <c r="L215">
        <v>-2.5000000000000001E-2</v>
      </c>
      <c r="M215" s="3">
        <v>0.35</v>
      </c>
      <c r="N215">
        <v>0</v>
      </c>
      <c r="O215" s="77">
        <v>1.61</v>
      </c>
      <c r="P215" s="77">
        <v>0.5</v>
      </c>
    </row>
    <row r="216" spans="1:16">
      <c r="A216" s="3"/>
      <c r="B216" s="3"/>
      <c r="C216" s="9">
        <f t="shared" si="6"/>
        <v>43132</v>
      </c>
      <c r="D216" s="1">
        <v>6.5528465151615894E-2</v>
      </c>
      <c r="E216" s="1">
        <v>4.8680000000000003</v>
      </c>
      <c r="F216" s="1">
        <v>0.17</v>
      </c>
      <c r="I216" s="1">
        <v>0</v>
      </c>
      <c r="J216" s="1">
        <v>0</v>
      </c>
      <c r="K216" s="1">
        <v>-2.75E-2</v>
      </c>
      <c r="L216">
        <v>-2.5000000000000001E-2</v>
      </c>
      <c r="M216" s="3">
        <v>0.35</v>
      </c>
      <c r="N216">
        <v>0</v>
      </c>
      <c r="O216" s="77">
        <v>1.57</v>
      </c>
      <c r="P216" s="77">
        <v>0.5</v>
      </c>
    </row>
    <row r="217" spans="1:16">
      <c r="A217" s="3"/>
      <c r="B217" s="3"/>
      <c r="C217" s="9">
        <f t="shared" si="6"/>
        <v>43160</v>
      </c>
      <c r="D217" s="1">
        <v>6.5565614412146395E-2</v>
      </c>
      <c r="E217" s="1">
        <v>4.7350000000000003</v>
      </c>
      <c r="F217" s="1">
        <v>0.17</v>
      </c>
      <c r="I217" s="1">
        <v>0</v>
      </c>
      <c r="J217" s="1">
        <v>0</v>
      </c>
      <c r="K217" s="1">
        <v>-1.4999999999999999E-2</v>
      </c>
      <c r="L217">
        <v>-0.02</v>
      </c>
      <c r="M217" s="3">
        <v>0.35</v>
      </c>
      <c r="N217">
        <v>0</v>
      </c>
      <c r="O217" s="77">
        <v>0.93</v>
      </c>
      <c r="P217" s="77">
        <v>0.1</v>
      </c>
    </row>
    <row r="218" spans="1:16">
      <c r="A218" s="3"/>
      <c r="B218" s="3"/>
      <c r="C218" s="9">
        <f t="shared" si="6"/>
        <v>43191</v>
      </c>
      <c r="D218" s="1">
        <v>6.5606743951124508E-2</v>
      </c>
      <c r="E218" s="1">
        <v>4.5199999999999996</v>
      </c>
      <c r="F218" s="1">
        <v>0.17</v>
      </c>
      <c r="I218" s="1">
        <v>0</v>
      </c>
      <c r="J218" s="1">
        <v>0</v>
      </c>
      <c r="K218" s="1">
        <v>0.02</v>
      </c>
      <c r="L218">
        <v>-1.4999999999999999E-2</v>
      </c>
      <c r="M218" s="3">
        <v>0.43</v>
      </c>
      <c r="N218">
        <v>0</v>
      </c>
      <c r="O218" s="77">
        <v>0.48</v>
      </c>
      <c r="P218" s="77">
        <v>0.02</v>
      </c>
    </row>
    <row r="219" spans="1:16">
      <c r="A219" s="3"/>
      <c r="B219" s="3"/>
      <c r="C219" s="9">
        <f t="shared" si="6"/>
        <v>43221</v>
      </c>
      <c r="D219" s="1">
        <v>6.5646546731314495E-2</v>
      </c>
      <c r="E219" s="1">
        <v>4.51</v>
      </c>
      <c r="F219" s="1">
        <v>0.17</v>
      </c>
      <c r="I219" s="1">
        <v>0</v>
      </c>
      <c r="J219" s="1">
        <v>0</v>
      </c>
      <c r="K219" s="1">
        <v>0.02</v>
      </c>
      <c r="L219">
        <v>-1.4999999999999999E-2</v>
      </c>
      <c r="M219" s="3">
        <v>0.43</v>
      </c>
      <c r="N219">
        <v>0</v>
      </c>
      <c r="O219" s="77">
        <v>0.42</v>
      </c>
      <c r="P219" s="77">
        <v>0.02</v>
      </c>
    </row>
    <row r="220" spans="1:16">
      <c r="A220" s="3"/>
      <c r="B220" s="3"/>
      <c r="C220" s="9">
        <f t="shared" si="6"/>
        <v>43252</v>
      </c>
      <c r="D220" s="1">
        <v>6.5687676271395407E-2</v>
      </c>
      <c r="E220" s="1">
        <v>4.5460000000000003</v>
      </c>
      <c r="F220" s="1">
        <v>0.17</v>
      </c>
      <c r="I220" s="1">
        <v>0</v>
      </c>
      <c r="J220" s="1">
        <v>0</v>
      </c>
      <c r="K220" s="1">
        <v>2.5000000000000001E-2</v>
      </c>
      <c r="L220">
        <v>-1.4999999999999999E-2</v>
      </c>
      <c r="M220" s="3">
        <v>0.43</v>
      </c>
      <c r="N220">
        <v>0</v>
      </c>
      <c r="O220" s="77">
        <v>0.42</v>
      </c>
      <c r="P220" s="77">
        <v>3.5000000000000003E-2</v>
      </c>
    </row>
    <row r="221" spans="1:16">
      <c r="A221" s="3"/>
      <c r="B221" s="3"/>
      <c r="C221" s="9">
        <f t="shared" si="6"/>
        <v>43282</v>
      </c>
      <c r="D221" s="1">
        <v>6.5727479052652499E-2</v>
      </c>
      <c r="E221" s="1">
        <v>4.5910000000000002</v>
      </c>
      <c r="F221" s="1">
        <v>0.17</v>
      </c>
      <c r="I221" s="1">
        <v>0</v>
      </c>
      <c r="J221" s="1">
        <v>0</v>
      </c>
      <c r="K221" s="1">
        <v>2.75E-2</v>
      </c>
      <c r="L221">
        <v>-0.01</v>
      </c>
      <c r="M221" s="3">
        <v>0.43</v>
      </c>
      <c r="N221">
        <v>0</v>
      </c>
      <c r="O221" s="77">
        <v>0.48</v>
      </c>
      <c r="P221" s="77">
        <v>3.5000000000000003E-2</v>
      </c>
    </row>
    <row r="222" spans="1:16">
      <c r="A222" s="3"/>
      <c r="B222" s="3"/>
      <c r="C222" s="9">
        <f t="shared" si="6"/>
        <v>43313</v>
      </c>
      <c r="D222" s="1">
        <v>6.57686085938365E-2</v>
      </c>
      <c r="E222" s="1">
        <v>4.6390000000000002</v>
      </c>
      <c r="F222" s="1">
        <v>0.17</v>
      </c>
      <c r="I222" s="1">
        <v>0</v>
      </c>
      <c r="J222" s="1">
        <v>0</v>
      </c>
      <c r="K222" s="1">
        <v>0.03</v>
      </c>
      <c r="L222">
        <v>-0.01</v>
      </c>
      <c r="M222" s="3">
        <v>0.43</v>
      </c>
      <c r="N222">
        <v>0</v>
      </c>
      <c r="O222" s="77">
        <v>0.48</v>
      </c>
      <c r="P222" s="77">
        <v>3.5000000000000003E-2</v>
      </c>
    </row>
    <row r="223" spans="1:16">
      <c r="A223" s="3"/>
      <c r="B223" s="3"/>
      <c r="C223" s="9">
        <f t="shared" si="6"/>
        <v>43344</v>
      </c>
      <c r="D223" s="1">
        <v>6.58097381355809E-2</v>
      </c>
      <c r="E223" s="1">
        <v>4.6530000000000005</v>
      </c>
      <c r="F223" s="1">
        <v>0.17</v>
      </c>
      <c r="I223" s="1">
        <v>0</v>
      </c>
      <c r="J223" s="1">
        <v>0</v>
      </c>
      <c r="K223" s="1">
        <v>2.2499999999999999E-2</v>
      </c>
      <c r="L223">
        <v>-0.01</v>
      </c>
      <c r="M223" s="3">
        <v>0.43</v>
      </c>
      <c r="N223">
        <v>0</v>
      </c>
      <c r="O223" s="77">
        <v>0.44</v>
      </c>
      <c r="P223" s="77">
        <v>3.5000000000000003E-2</v>
      </c>
    </row>
    <row r="224" spans="1:16">
      <c r="A224" s="3"/>
      <c r="B224" s="3"/>
      <c r="C224" s="9">
        <f t="shared" si="6"/>
        <v>43374</v>
      </c>
      <c r="D224" s="1">
        <v>6.5849540918447899E-2</v>
      </c>
      <c r="E224" s="1">
        <v>4.681</v>
      </c>
      <c r="F224" s="1">
        <v>0.17</v>
      </c>
      <c r="I224" s="1">
        <v>0</v>
      </c>
      <c r="J224" s="1">
        <v>0</v>
      </c>
      <c r="K224" s="1">
        <v>1.2500000000000001E-2</v>
      </c>
      <c r="L224">
        <v>-1.4999999999999999E-2</v>
      </c>
      <c r="M224" s="3">
        <v>0.43</v>
      </c>
      <c r="N224">
        <v>0</v>
      </c>
      <c r="O224" s="77">
        <v>0.45</v>
      </c>
      <c r="P224" s="77">
        <v>3.5000000000000003E-2</v>
      </c>
    </row>
    <row r="225" spans="1:16">
      <c r="A225" s="3"/>
      <c r="B225" s="3"/>
      <c r="C225" s="9">
        <f t="shared" si="6"/>
        <v>43405</v>
      </c>
      <c r="D225" s="1">
        <v>6.5890670461295403E-2</v>
      </c>
      <c r="E225" s="1">
        <v>4.8159999999999998</v>
      </c>
      <c r="F225" s="1">
        <v>0.17</v>
      </c>
      <c r="I225" s="1">
        <v>0</v>
      </c>
      <c r="J225" s="1">
        <v>0</v>
      </c>
      <c r="K225" s="1">
        <v>-0.02</v>
      </c>
      <c r="L225">
        <v>-0.02</v>
      </c>
      <c r="M225" s="3">
        <v>0.35</v>
      </c>
      <c r="N225">
        <v>0</v>
      </c>
      <c r="O225" s="77">
        <v>0.86</v>
      </c>
      <c r="P225" s="77">
        <v>0.1</v>
      </c>
    </row>
    <row r="226" spans="1:16">
      <c r="A226" s="3"/>
      <c r="B226" s="3"/>
      <c r="C226" s="9">
        <f t="shared" si="6"/>
        <v>43435</v>
      </c>
      <c r="D226" s="1">
        <v>6.5930473245229507E-2</v>
      </c>
      <c r="E226" s="1">
        <v>4.9510000000000005</v>
      </c>
      <c r="F226" s="1">
        <v>0.17</v>
      </c>
      <c r="I226" s="1">
        <v>0</v>
      </c>
      <c r="J226" s="1">
        <v>0</v>
      </c>
      <c r="K226" s="1">
        <v>-4.2500000000000003E-2</v>
      </c>
      <c r="L226">
        <v>-2.5000000000000001E-2</v>
      </c>
      <c r="M226" s="3">
        <v>0.35</v>
      </c>
      <c r="N226">
        <v>0</v>
      </c>
      <c r="O226" s="77">
        <v>1.28</v>
      </c>
      <c r="P226" s="77">
        <v>0.3</v>
      </c>
    </row>
    <row r="227" spans="1:16">
      <c r="A227" s="3"/>
      <c r="B227" s="3"/>
      <c r="C227" s="9">
        <f t="shared" si="6"/>
        <v>43466</v>
      </c>
      <c r="D227" s="1">
        <v>6.5971602789179698E-2</v>
      </c>
      <c r="E227" s="1">
        <v>5.0659999999999998</v>
      </c>
      <c r="F227" s="1">
        <v>0.17</v>
      </c>
      <c r="I227" s="1">
        <v>0</v>
      </c>
      <c r="J227" s="1">
        <v>0</v>
      </c>
      <c r="K227" s="1">
        <v>-4.4999999999999998E-2</v>
      </c>
      <c r="L227">
        <v>-2.5000000000000001E-2</v>
      </c>
      <c r="M227" s="3">
        <v>0.35</v>
      </c>
      <c r="N227">
        <v>0</v>
      </c>
      <c r="O227" s="77">
        <v>1.61</v>
      </c>
      <c r="P227" s="77">
        <v>0.5</v>
      </c>
    </row>
    <row r="228" spans="1:16">
      <c r="A228" s="3"/>
      <c r="B228" s="3"/>
      <c r="C228" s="9">
        <f t="shared" si="6"/>
        <v>43497</v>
      </c>
      <c r="D228" s="1">
        <v>6.6012732333690302E-2</v>
      </c>
      <c r="E228" s="1">
        <v>4.9480000000000004</v>
      </c>
      <c r="F228" s="1">
        <v>0.17</v>
      </c>
      <c r="I228" s="1">
        <v>0</v>
      </c>
      <c r="J228" s="1">
        <v>0</v>
      </c>
      <c r="K228" s="1">
        <v>-2.75E-2</v>
      </c>
      <c r="L228">
        <v>-2.5000000000000001E-2</v>
      </c>
      <c r="M228" s="3">
        <v>0.35</v>
      </c>
      <c r="N228">
        <v>0</v>
      </c>
      <c r="O228" s="77">
        <v>1.57</v>
      </c>
      <c r="P228" s="77">
        <v>0.5</v>
      </c>
    </row>
    <row r="229" spans="1:16">
      <c r="A229" s="3"/>
      <c r="B229" s="3"/>
      <c r="C229" s="9">
        <f t="shared" si="6"/>
        <v>43525</v>
      </c>
      <c r="D229" s="1">
        <v>6.6049881600181798E-2</v>
      </c>
      <c r="E229" s="1">
        <v>4.8150000000000004</v>
      </c>
      <c r="F229" s="1">
        <v>0.17</v>
      </c>
      <c r="I229" s="1">
        <v>0</v>
      </c>
      <c r="J229" s="1">
        <v>0</v>
      </c>
      <c r="K229" s="1">
        <v>-1.4999999999999999E-2</v>
      </c>
      <c r="L229">
        <v>-0.02</v>
      </c>
      <c r="M229" s="3">
        <v>0.35</v>
      </c>
      <c r="N229">
        <v>0</v>
      </c>
      <c r="O229" s="77">
        <v>0.93</v>
      </c>
      <c r="P229" s="77">
        <v>0.1</v>
      </c>
    </row>
    <row r="230" spans="1:16">
      <c r="A230" s="3"/>
      <c r="B230" s="3"/>
      <c r="C230" s="9">
        <f t="shared" si="6"/>
        <v>43556</v>
      </c>
      <c r="D230" s="1">
        <v>6.6091011145759104E-2</v>
      </c>
      <c r="E230" s="1">
        <v>4.5999999999999996</v>
      </c>
      <c r="F230" s="1">
        <v>0.17</v>
      </c>
      <c r="I230" s="1">
        <v>0</v>
      </c>
      <c r="J230" s="1">
        <v>0</v>
      </c>
      <c r="K230" s="1">
        <v>0.02</v>
      </c>
      <c r="L230">
        <v>-1.4999999999999999E-2</v>
      </c>
      <c r="M230" s="3">
        <v>0.43</v>
      </c>
      <c r="N230">
        <v>0</v>
      </c>
      <c r="O230" s="77">
        <v>0.48</v>
      </c>
      <c r="P230" s="77">
        <v>0.02</v>
      </c>
    </row>
    <row r="231" spans="1:16">
      <c r="A231" s="3"/>
      <c r="B231" s="3"/>
      <c r="C231" s="9">
        <f t="shared" si="6"/>
        <v>43586</v>
      </c>
      <c r="D231" s="1">
        <v>6.6130813932335095E-2</v>
      </c>
      <c r="E231" s="1">
        <v>4.59</v>
      </c>
      <c r="F231" s="1">
        <v>0.17</v>
      </c>
      <c r="I231" s="1">
        <v>0</v>
      </c>
      <c r="J231" s="1">
        <v>0</v>
      </c>
      <c r="K231" s="1">
        <v>0.02</v>
      </c>
      <c r="L231">
        <v>-1.4999999999999999E-2</v>
      </c>
      <c r="M231" s="3">
        <v>0.43</v>
      </c>
      <c r="N231">
        <v>0</v>
      </c>
      <c r="O231" s="77">
        <v>0.42</v>
      </c>
      <c r="P231" s="77">
        <v>0.02</v>
      </c>
    </row>
    <row r="232" spans="1:16">
      <c r="A232" s="3"/>
      <c r="B232" s="3"/>
      <c r="C232" s="9">
        <f t="shared" si="6"/>
        <v>43617</v>
      </c>
      <c r="D232" s="1">
        <v>6.6171943479015102E-2</v>
      </c>
      <c r="E232" s="1">
        <v>4.6260000000000003</v>
      </c>
      <c r="F232" s="1">
        <v>0.17</v>
      </c>
      <c r="I232" s="1">
        <v>0</v>
      </c>
      <c r="J232" s="1">
        <v>0</v>
      </c>
      <c r="K232" s="1">
        <v>2.5000000000000001E-2</v>
      </c>
      <c r="L232">
        <v>-1.4999999999999999E-2</v>
      </c>
      <c r="M232" s="3">
        <v>0.43</v>
      </c>
      <c r="N232">
        <v>0</v>
      </c>
      <c r="O232" s="77">
        <v>0.42</v>
      </c>
      <c r="P232" s="77">
        <v>3.5000000000000003E-2</v>
      </c>
    </row>
    <row r="233" spans="1:16">
      <c r="A233" s="3"/>
      <c r="B233" s="3"/>
      <c r="C233" s="9">
        <f t="shared" si="6"/>
        <v>43647</v>
      </c>
      <c r="D233" s="1">
        <v>6.6211746266658295E-2</v>
      </c>
      <c r="E233" s="1">
        <v>4.6710000000000003</v>
      </c>
      <c r="F233" s="1">
        <v>0.17</v>
      </c>
      <c r="I233" s="1">
        <v>0</v>
      </c>
      <c r="J233" s="1">
        <v>0</v>
      </c>
      <c r="K233" s="1">
        <v>2.75E-2</v>
      </c>
      <c r="L233">
        <v>-0.01</v>
      </c>
      <c r="M233" s="3">
        <v>0.43</v>
      </c>
      <c r="N233">
        <v>0</v>
      </c>
      <c r="O233" s="77">
        <v>0.48</v>
      </c>
      <c r="P233" s="77">
        <v>3.5000000000000003E-2</v>
      </c>
    </row>
    <row r="234" spans="1:16">
      <c r="A234" s="3"/>
      <c r="B234" s="3"/>
      <c r="C234" s="9">
        <f t="shared" si="6"/>
        <v>43678</v>
      </c>
      <c r="D234" s="1">
        <v>6.6252875814441003E-2</v>
      </c>
      <c r="E234" s="1">
        <v>4.7190000000000003</v>
      </c>
      <c r="F234" s="1">
        <v>0.17</v>
      </c>
      <c r="I234" s="1">
        <v>0</v>
      </c>
      <c r="J234" s="1">
        <v>0</v>
      </c>
      <c r="K234" s="1">
        <v>0.03</v>
      </c>
      <c r="L234">
        <v>-0.01</v>
      </c>
      <c r="M234" s="3">
        <v>0.43</v>
      </c>
      <c r="N234">
        <v>0</v>
      </c>
      <c r="O234" s="77">
        <v>0.48</v>
      </c>
      <c r="P234" s="77">
        <v>3.5000000000000003E-2</v>
      </c>
    </row>
    <row r="235" spans="1:16">
      <c r="A235" s="3"/>
      <c r="B235" s="3"/>
      <c r="C235" s="9">
        <f t="shared" si="6"/>
        <v>43709</v>
      </c>
      <c r="D235" s="1">
        <v>6.6294005362784098E-2</v>
      </c>
      <c r="E235" s="1">
        <v>4.7330000000000005</v>
      </c>
      <c r="F235" s="1">
        <v>0.17</v>
      </c>
      <c r="I235" s="1">
        <v>0</v>
      </c>
      <c r="J235" s="1">
        <v>0</v>
      </c>
      <c r="K235" s="1">
        <v>2.2499999999999999E-2</v>
      </c>
      <c r="L235">
        <v>-0.01</v>
      </c>
      <c r="M235" s="3">
        <v>0.43</v>
      </c>
      <c r="N235">
        <v>0</v>
      </c>
      <c r="O235" s="77">
        <v>0.44</v>
      </c>
      <c r="P235" s="77">
        <v>3.5000000000000003E-2</v>
      </c>
    </row>
    <row r="236" spans="1:16">
      <c r="A236" s="3"/>
      <c r="B236" s="3"/>
      <c r="C236" s="9">
        <f t="shared" si="6"/>
        <v>43739</v>
      </c>
      <c r="D236" s="1">
        <v>6.63338081520366E-2</v>
      </c>
      <c r="E236" s="1">
        <v>4.7610000000000001</v>
      </c>
      <c r="F236" s="1">
        <v>0.17</v>
      </c>
      <c r="I236" s="1">
        <v>0</v>
      </c>
      <c r="J236" s="1">
        <v>0</v>
      </c>
      <c r="K236" s="1">
        <v>1.2500000000000001E-2</v>
      </c>
      <c r="L236">
        <v>-1.4999999999999999E-2</v>
      </c>
      <c r="M236" s="3">
        <v>0.43</v>
      </c>
      <c r="N236">
        <v>0</v>
      </c>
      <c r="O236" s="77">
        <v>0.45</v>
      </c>
      <c r="P236" s="77">
        <v>3.5000000000000003E-2</v>
      </c>
    </row>
    <row r="237" spans="1:16">
      <c r="A237" s="3"/>
      <c r="B237" s="3"/>
      <c r="C237" s="9">
        <f t="shared" si="6"/>
        <v>43770</v>
      </c>
      <c r="D237" s="1">
        <v>6.6374937701482395E-2</v>
      </c>
      <c r="E237" s="1">
        <v>4.8959999999999999</v>
      </c>
      <c r="F237" s="1">
        <v>0.17</v>
      </c>
      <c r="I237" s="1">
        <v>0</v>
      </c>
      <c r="J237" s="1">
        <v>0</v>
      </c>
      <c r="K237" s="1">
        <v>-0.02</v>
      </c>
      <c r="L237">
        <v>-0.02</v>
      </c>
      <c r="M237" s="3">
        <v>0.35</v>
      </c>
      <c r="N237">
        <v>0</v>
      </c>
      <c r="O237" s="77">
        <v>0.86</v>
      </c>
      <c r="P237" s="77">
        <v>0.1</v>
      </c>
    </row>
    <row r="238" spans="1:16">
      <c r="A238" s="3"/>
      <c r="B238" s="3"/>
      <c r="C238" s="9">
        <f t="shared" si="6"/>
        <v>43800</v>
      </c>
      <c r="D238" s="1">
        <v>6.6414740491802099E-2</v>
      </c>
      <c r="E238" s="1">
        <v>5.0310000000000006</v>
      </c>
      <c r="F238" s="1">
        <v>0.17</v>
      </c>
      <c r="I238" s="1">
        <v>0</v>
      </c>
      <c r="J238" s="1">
        <v>0</v>
      </c>
      <c r="K238" s="1">
        <v>-4.2500000000000003E-2</v>
      </c>
      <c r="L238">
        <v>-2.5000000000000001E-2</v>
      </c>
      <c r="M238" s="3">
        <v>0.35</v>
      </c>
      <c r="N238">
        <v>0</v>
      </c>
      <c r="O238" s="77">
        <v>1.28</v>
      </c>
      <c r="P238" s="77">
        <v>0.3</v>
      </c>
    </row>
    <row r="239" spans="1:16">
      <c r="A239" s="3"/>
      <c r="B239" s="3"/>
      <c r="C239" s="9">
        <f t="shared" si="6"/>
        <v>43831</v>
      </c>
      <c r="D239" s="1">
        <v>6.6455870042350096E-2</v>
      </c>
      <c r="E239" s="1">
        <v>5.1459999999999999</v>
      </c>
      <c r="F239" s="1">
        <v>0.17</v>
      </c>
      <c r="I239" s="1">
        <v>0</v>
      </c>
      <c r="J239" s="1">
        <v>0</v>
      </c>
      <c r="K239" s="1">
        <v>-4.4999999999999998E-2</v>
      </c>
      <c r="L239">
        <v>-2.5000000000000001E-2</v>
      </c>
      <c r="M239" s="3">
        <v>0.35</v>
      </c>
      <c r="N239">
        <v>0</v>
      </c>
      <c r="O239" s="77">
        <v>1.61</v>
      </c>
      <c r="P239" s="77">
        <v>0.5</v>
      </c>
    </row>
    <row r="240" spans="1:16">
      <c r="A240" s="3"/>
      <c r="B240" s="3"/>
      <c r="C240" s="9">
        <f t="shared" si="6"/>
        <v>43862</v>
      </c>
      <c r="D240" s="1">
        <v>6.6496999593459005E-2</v>
      </c>
      <c r="E240" s="1">
        <v>5.0280000000000005</v>
      </c>
      <c r="F240" s="1">
        <v>0.17</v>
      </c>
      <c r="I240" s="1">
        <v>0</v>
      </c>
      <c r="J240" s="1">
        <v>0</v>
      </c>
      <c r="K240" s="1">
        <v>-2.75E-2</v>
      </c>
      <c r="L240">
        <v>-2.5000000000000001E-2</v>
      </c>
      <c r="M240" s="3">
        <v>0.35</v>
      </c>
      <c r="N240">
        <v>0</v>
      </c>
      <c r="O240" s="77">
        <v>1.57</v>
      </c>
      <c r="P240" s="77">
        <v>0.5</v>
      </c>
    </row>
    <row r="241" spans="1:16">
      <c r="A241" s="3"/>
      <c r="B241" s="3"/>
      <c r="C241" s="9">
        <f t="shared" si="6"/>
        <v>43891</v>
      </c>
      <c r="D241" s="1">
        <v>6.6535475625648197E-2</v>
      </c>
      <c r="E241" s="1">
        <v>4.8949999999999996</v>
      </c>
      <c r="F241" s="1">
        <v>0.17</v>
      </c>
      <c r="I241" s="1">
        <v>0</v>
      </c>
      <c r="J241" s="1">
        <v>0</v>
      </c>
      <c r="K241" s="1">
        <v>-1.4999999999999999E-2</v>
      </c>
      <c r="L241">
        <v>-0.02</v>
      </c>
      <c r="M241" s="3">
        <v>0.35</v>
      </c>
      <c r="N241">
        <v>0</v>
      </c>
      <c r="O241" s="77">
        <v>0.93</v>
      </c>
      <c r="P241" s="77">
        <v>0.1</v>
      </c>
    </row>
    <row r="242" spans="1:16">
      <c r="A242" s="3"/>
      <c r="B242" s="3"/>
      <c r="C242" s="9">
        <f t="shared" si="6"/>
        <v>43922</v>
      </c>
      <c r="D242" s="1">
        <v>6.65766051778411E-2</v>
      </c>
      <c r="E242" s="1">
        <v>4.68</v>
      </c>
      <c r="F242" s="1">
        <v>0.17</v>
      </c>
      <c r="I242" s="1">
        <v>0</v>
      </c>
      <c r="J242" s="1">
        <v>0</v>
      </c>
      <c r="K242" s="1">
        <v>0.02</v>
      </c>
      <c r="L242">
        <v>-1.4999999999999999E-2</v>
      </c>
      <c r="M242" s="3">
        <v>0.43</v>
      </c>
      <c r="N242">
        <v>0</v>
      </c>
      <c r="O242" s="77">
        <v>0.48</v>
      </c>
      <c r="P242" s="77">
        <v>0.02</v>
      </c>
    </row>
    <row r="243" spans="1:16">
      <c r="A243" s="3"/>
      <c r="B243" s="3"/>
      <c r="C243" s="9">
        <f t="shared" si="6"/>
        <v>43952</v>
      </c>
      <c r="D243" s="1">
        <v>6.6616407970819608E-2</v>
      </c>
      <c r="E243" s="1">
        <v>4.67</v>
      </c>
      <c r="F243" s="1">
        <v>0.17</v>
      </c>
      <c r="I243" s="1">
        <v>0</v>
      </c>
      <c r="J243" s="1">
        <v>0</v>
      </c>
      <c r="K243" s="1">
        <v>0.02</v>
      </c>
      <c r="L243">
        <v>-1.4999999999999999E-2</v>
      </c>
      <c r="M243" s="3">
        <v>0.43</v>
      </c>
      <c r="N243">
        <v>0</v>
      </c>
      <c r="O243" s="77">
        <v>0.42</v>
      </c>
      <c r="P243" s="77">
        <v>0.02</v>
      </c>
    </row>
    <row r="244" spans="1:16">
      <c r="A244" s="3"/>
      <c r="B244" s="3"/>
      <c r="C244" s="9">
        <f t="shared" si="6"/>
        <v>43983</v>
      </c>
      <c r="D244" s="1">
        <v>6.6657537524115199E-2</v>
      </c>
      <c r="E244" s="1">
        <v>4.7060000000000004</v>
      </c>
      <c r="F244" s="1">
        <v>0.17</v>
      </c>
      <c r="I244" s="1">
        <v>0</v>
      </c>
      <c r="J244" s="1">
        <v>0</v>
      </c>
      <c r="K244" s="1">
        <v>2.5000000000000001E-2</v>
      </c>
      <c r="L244">
        <v>-1.4999999999999999E-2</v>
      </c>
      <c r="M244" s="3">
        <v>0.43</v>
      </c>
      <c r="N244">
        <v>0</v>
      </c>
      <c r="O244" s="77">
        <v>0.42</v>
      </c>
      <c r="P244" s="77">
        <v>3.5000000000000003E-2</v>
      </c>
    </row>
    <row r="245" spans="1:16">
      <c r="A245" s="3"/>
      <c r="B245" s="3"/>
      <c r="C245" s="9">
        <f t="shared" si="6"/>
        <v>44013</v>
      </c>
      <c r="D245" s="1">
        <v>6.6697340318160298E-2</v>
      </c>
      <c r="E245" s="1">
        <v>4.7510000000000003</v>
      </c>
      <c r="F245" s="1">
        <v>0.17</v>
      </c>
      <c r="I245" s="1">
        <v>0</v>
      </c>
      <c r="J245" s="1">
        <v>0</v>
      </c>
      <c r="K245" s="1">
        <v>2.75E-2</v>
      </c>
      <c r="L245">
        <v>-0.01</v>
      </c>
      <c r="M245" s="3">
        <v>0.43</v>
      </c>
      <c r="N245">
        <v>0</v>
      </c>
      <c r="O245" s="77">
        <v>0.48</v>
      </c>
      <c r="P245" s="77">
        <v>3.5000000000000003E-2</v>
      </c>
    </row>
    <row r="246" spans="1:16">
      <c r="A246" s="3"/>
      <c r="B246" s="3"/>
      <c r="C246" s="9">
        <f t="shared" si="6"/>
        <v>44044</v>
      </c>
      <c r="D246" s="1">
        <v>6.6738469872558603E-2</v>
      </c>
      <c r="E246" s="1">
        <v>4.7990000000000004</v>
      </c>
      <c r="F246" s="1">
        <v>0.17</v>
      </c>
      <c r="I246" s="1">
        <v>0</v>
      </c>
      <c r="J246" s="1">
        <v>0</v>
      </c>
      <c r="K246" s="1">
        <v>0.03</v>
      </c>
      <c r="L246">
        <v>-0.01</v>
      </c>
      <c r="M246" s="3">
        <v>0.43</v>
      </c>
      <c r="N246">
        <v>0</v>
      </c>
      <c r="O246" s="77">
        <v>0.48</v>
      </c>
      <c r="P246" s="77">
        <v>3.5000000000000003E-2</v>
      </c>
    </row>
    <row r="247" spans="1:16">
      <c r="A247" s="3"/>
      <c r="B247" s="3"/>
      <c r="C247" s="9">
        <f t="shared" si="6"/>
        <v>44075</v>
      </c>
      <c r="D247" s="1">
        <v>6.6779599427516004E-2</v>
      </c>
      <c r="E247" s="1">
        <v>4.8130000000000006</v>
      </c>
      <c r="F247" s="1">
        <v>0.17</v>
      </c>
      <c r="I247" s="1">
        <v>0</v>
      </c>
      <c r="J247" s="1">
        <v>0</v>
      </c>
      <c r="K247" s="1">
        <v>2.2499999999999999E-2</v>
      </c>
      <c r="L247">
        <v>-0.01</v>
      </c>
      <c r="M247" s="3">
        <v>0.43</v>
      </c>
      <c r="N247">
        <v>0</v>
      </c>
      <c r="O247" s="77">
        <v>0.44</v>
      </c>
      <c r="P247" s="77">
        <v>3.5000000000000003E-2</v>
      </c>
    </row>
    <row r="248" spans="1:16">
      <c r="A248" s="3"/>
      <c r="B248" s="3"/>
      <c r="C248" s="9">
        <f t="shared" si="6"/>
        <v>44105</v>
      </c>
      <c r="D248" s="1">
        <v>6.6819402223170496E-2</v>
      </c>
      <c r="E248" s="1">
        <v>4.8410000000000002</v>
      </c>
      <c r="F248" s="1">
        <v>0.17</v>
      </c>
      <c r="I248" s="1">
        <v>0</v>
      </c>
      <c r="J248" s="1">
        <v>0</v>
      </c>
      <c r="K248" s="1">
        <v>1.2500000000000001E-2</v>
      </c>
      <c r="L248">
        <v>-1.4999999999999999E-2</v>
      </c>
      <c r="M248" s="3">
        <v>0.43</v>
      </c>
      <c r="N248">
        <v>0</v>
      </c>
      <c r="O248" s="77">
        <v>0.45</v>
      </c>
      <c r="P248" s="77">
        <v>3.5000000000000003E-2</v>
      </c>
    </row>
    <row r="249" spans="1:16">
      <c r="A249" s="3"/>
      <c r="B249" s="3"/>
      <c r="C249" s="9">
        <f t="shared" si="6"/>
        <v>44136</v>
      </c>
      <c r="D249" s="1">
        <v>6.6860531779231E-2</v>
      </c>
      <c r="E249" s="1">
        <v>4.976</v>
      </c>
      <c r="F249" s="1">
        <v>0.17</v>
      </c>
      <c r="I249" s="1">
        <v>0</v>
      </c>
      <c r="J249" s="1">
        <v>0</v>
      </c>
      <c r="K249" s="1">
        <v>-0.02</v>
      </c>
      <c r="L249">
        <v>-0.02</v>
      </c>
      <c r="M249" s="3">
        <v>0.35</v>
      </c>
      <c r="N249">
        <v>0</v>
      </c>
      <c r="O249" s="77">
        <v>0.86</v>
      </c>
      <c r="P249" s="77">
        <v>0.1</v>
      </c>
    </row>
    <row r="250" spans="1:16">
      <c r="A250" s="3"/>
      <c r="B250" s="3"/>
      <c r="C250" s="9">
        <f t="shared" si="6"/>
        <v>44166</v>
      </c>
      <c r="D250" s="1">
        <v>6.6900334575951806E-2</v>
      </c>
      <c r="E250" s="1">
        <v>5.1110000000000007</v>
      </c>
      <c r="F250" s="1">
        <v>0.17</v>
      </c>
      <c r="I250" s="1">
        <v>0</v>
      </c>
      <c r="J250" s="1">
        <v>0</v>
      </c>
      <c r="K250" s="1">
        <v>-4.2500000000000003E-2</v>
      </c>
      <c r="L250">
        <v>-2.5000000000000001E-2</v>
      </c>
      <c r="M250" s="3">
        <v>0.35</v>
      </c>
      <c r="N250">
        <v>0</v>
      </c>
      <c r="O250" s="77">
        <v>1.28</v>
      </c>
      <c r="P250" s="77">
        <v>0.3</v>
      </c>
    </row>
    <row r="251" spans="1:16">
      <c r="A251" s="3"/>
      <c r="B251" s="3"/>
      <c r="C251" s="9">
        <f t="shared" si="6"/>
        <v>44197</v>
      </c>
      <c r="D251" s="1">
        <v>6.6941464133114997E-2</v>
      </c>
      <c r="E251" s="1">
        <v>5.226</v>
      </c>
      <c r="F251" s="1">
        <v>0.17</v>
      </c>
      <c r="I251" s="1">
        <v>0</v>
      </c>
      <c r="J251" s="1">
        <v>0</v>
      </c>
      <c r="K251" s="1">
        <v>-4.4999999999999998E-2</v>
      </c>
      <c r="L251">
        <v>-2.5000000000000001E-2</v>
      </c>
      <c r="M251" s="3">
        <v>0.35</v>
      </c>
      <c r="N251">
        <v>0</v>
      </c>
      <c r="O251" s="77">
        <v>1.61</v>
      </c>
      <c r="P251" s="77">
        <v>0.5</v>
      </c>
    </row>
    <row r="252" spans="1:16">
      <c r="A252" s="3"/>
      <c r="B252" s="3"/>
      <c r="C252" s="9">
        <f t="shared" si="6"/>
        <v>44228</v>
      </c>
      <c r="D252" s="1">
        <v>6.69825936908377E-2</v>
      </c>
      <c r="E252" s="1">
        <v>5.1080000000000005</v>
      </c>
      <c r="F252" s="1">
        <v>0.17</v>
      </c>
      <c r="I252" s="1">
        <v>0</v>
      </c>
      <c r="J252" s="1">
        <v>0</v>
      </c>
      <c r="K252" s="1">
        <v>-2.75E-2</v>
      </c>
      <c r="L252">
        <v>-2.5000000000000001E-2</v>
      </c>
      <c r="M252" s="3">
        <v>0.35</v>
      </c>
      <c r="N252">
        <v>0</v>
      </c>
      <c r="O252" s="77">
        <v>1.57</v>
      </c>
      <c r="P252" s="77">
        <v>0.5</v>
      </c>
    </row>
    <row r="253" spans="1:16">
      <c r="A253" s="3"/>
      <c r="B253" s="3"/>
      <c r="C253" s="9">
        <f t="shared" si="6"/>
        <v>44256</v>
      </c>
      <c r="D253" s="1">
        <v>6.7019742969262705E-2</v>
      </c>
      <c r="E253" s="1">
        <v>4.9749999999999996</v>
      </c>
      <c r="F253" s="1">
        <v>0.17</v>
      </c>
      <c r="I253" s="1">
        <v>0</v>
      </c>
      <c r="J253" s="1">
        <v>0</v>
      </c>
      <c r="K253" s="1">
        <v>-1.4999999999999999E-2</v>
      </c>
      <c r="L253">
        <v>-0.02</v>
      </c>
      <c r="M253" s="3">
        <v>0.35</v>
      </c>
      <c r="N253">
        <v>0</v>
      </c>
      <c r="O253" s="77">
        <v>0.93</v>
      </c>
      <c r="P253" s="77">
        <v>0.1</v>
      </c>
    </row>
    <row r="254" spans="1:16">
      <c r="A254" s="3"/>
      <c r="B254" s="3"/>
      <c r="C254" s="9">
        <f t="shared" si="6"/>
        <v>44287</v>
      </c>
      <c r="D254" s="1">
        <v>6.7060872528051707E-2</v>
      </c>
      <c r="E254" s="1">
        <v>4.76</v>
      </c>
      <c r="F254" s="1">
        <v>0.17</v>
      </c>
      <c r="I254" s="1">
        <v>0</v>
      </c>
      <c r="J254" s="1">
        <v>0</v>
      </c>
      <c r="K254" s="1">
        <v>0.02</v>
      </c>
      <c r="L254">
        <v>-1.4999999999999999E-2</v>
      </c>
      <c r="M254" s="3">
        <v>0.43</v>
      </c>
      <c r="N254">
        <v>0</v>
      </c>
      <c r="O254" s="77">
        <v>0.48</v>
      </c>
      <c r="P254" s="77">
        <v>0.02</v>
      </c>
    </row>
    <row r="255" spans="1:16">
      <c r="A255" s="3"/>
      <c r="B255" s="3"/>
      <c r="C255" s="9">
        <f t="shared" si="6"/>
        <v>44317</v>
      </c>
      <c r="D255" s="1">
        <v>6.7100675327413498E-2</v>
      </c>
      <c r="E255" s="1">
        <v>4.75</v>
      </c>
      <c r="F255" s="1">
        <v>0.17</v>
      </c>
      <c r="I255" s="1">
        <v>0</v>
      </c>
      <c r="J255" s="1">
        <v>0</v>
      </c>
      <c r="K255" s="1">
        <v>0.02</v>
      </c>
      <c r="L255">
        <v>-1.4999999999999999E-2</v>
      </c>
      <c r="M255" s="3">
        <v>0.43</v>
      </c>
      <c r="N255">
        <v>0</v>
      </c>
      <c r="O255" s="77">
        <v>0.42</v>
      </c>
      <c r="P255" s="77">
        <v>0.02</v>
      </c>
    </row>
    <row r="256" spans="1:16">
      <c r="A256" s="3"/>
      <c r="B256" s="3"/>
      <c r="C256" s="9">
        <f t="shared" si="6"/>
        <v>44348</v>
      </c>
      <c r="D256" s="1">
        <v>6.7141804887304701E-2</v>
      </c>
      <c r="E256" s="1">
        <v>4.7860000000000005</v>
      </c>
      <c r="F256" s="1">
        <v>0.17</v>
      </c>
      <c r="I256" s="1">
        <v>0</v>
      </c>
      <c r="J256" s="1">
        <v>0</v>
      </c>
      <c r="K256" s="1">
        <v>2.5000000000000001E-2</v>
      </c>
      <c r="L256">
        <v>-1.4999999999999999E-2</v>
      </c>
      <c r="M256" s="3">
        <v>0.43</v>
      </c>
      <c r="N256">
        <v>0</v>
      </c>
      <c r="O256" s="77">
        <v>0.42</v>
      </c>
      <c r="P256" s="77">
        <v>3.5000000000000003E-2</v>
      </c>
    </row>
    <row r="257" spans="1:16">
      <c r="A257" s="3"/>
      <c r="B257" s="3"/>
      <c r="C257" s="9">
        <f t="shared" si="6"/>
        <v>44378</v>
      </c>
      <c r="D257" s="1">
        <v>6.7167313366782305E-2</v>
      </c>
      <c r="E257" s="1">
        <v>4.8310000000000004</v>
      </c>
      <c r="F257" s="1">
        <v>0.17</v>
      </c>
      <c r="I257" s="1">
        <v>0</v>
      </c>
      <c r="J257" s="1">
        <v>0</v>
      </c>
      <c r="K257" s="1">
        <v>2.75E-2</v>
      </c>
      <c r="L257">
        <v>-0.01</v>
      </c>
      <c r="M257" s="3">
        <v>0.43</v>
      </c>
      <c r="N257">
        <v>0</v>
      </c>
      <c r="O257" s="77">
        <v>0.48</v>
      </c>
      <c r="P257" s="77">
        <v>3.5000000000000003E-2</v>
      </c>
    </row>
    <row r="258" spans="1:16">
      <c r="A258" s="3"/>
      <c r="B258" s="3"/>
      <c r="C258" s="9">
        <f t="shared" si="6"/>
        <v>44409</v>
      </c>
      <c r="D258" s="1">
        <v>6.7164130532459107E-2</v>
      </c>
      <c r="E258" s="1">
        <v>4.8790000000000004</v>
      </c>
      <c r="F258" s="1">
        <v>0.17</v>
      </c>
      <c r="I258" s="1">
        <v>0</v>
      </c>
      <c r="J258" s="1">
        <v>0</v>
      </c>
      <c r="K258" s="1">
        <v>0.03</v>
      </c>
      <c r="L258">
        <v>-0.01</v>
      </c>
      <c r="M258" s="3">
        <v>0.43</v>
      </c>
      <c r="N258">
        <v>0</v>
      </c>
      <c r="O258" s="77">
        <v>0.48</v>
      </c>
      <c r="P258" s="77">
        <v>3.5000000000000003E-2</v>
      </c>
    </row>
    <row r="259" spans="1:16">
      <c r="A259" s="3"/>
      <c r="B259" s="3"/>
      <c r="C259" s="9">
        <f t="shared" si="6"/>
        <v>44440</v>
      </c>
      <c r="D259" s="1">
        <v>6.7160947698139406E-2</v>
      </c>
      <c r="E259" s="1">
        <v>4.8929999999999998</v>
      </c>
      <c r="F259" s="1">
        <v>0.17</v>
      </c>
      <c r="I259" s="1">
        <v>0</v>
      </c>
      <c r="J259" s="1">
        <v>0</v>
      </c>
      <c r="K259" s="1">
        <v>2.2499999999999999E-2</v>
      </c>
      <c r="L259">
        <v>-0.01</v>
      </c>
      <c r="M259" s="3">
        <v>0.43</v>
      </c>
      <c r="N259">
        <v>0</v>
      </c>
      <c r="O259" s="77">
        <v>0.44</v>
      </c>
      <c r="P259" s="77">
        <v>3.5000000000000003E-2</v>
      </c>
    </row>
    <row r="260" spans="1:16">
      <c r="A260" s="3"/>
      <c r="B260" s="3"/>
      <c r="C260" s="9">
        <f t="shared" si="6"/>
        <v>44470</v>
      </c>
      <c r="D260" s="1">
        <v>6.7157867535897697E-2</v>
      </c>
      <c r="E260" s="1">
        <v>4.9210000000000003</v>
      </c>
      <c r="F260" s="1">
        <v>0.17</v>
      </c>
      <c r="I260" s="1">
        <v>0</v>
      </c>
      <c r="J260" s="1">
        <v>0</v>
      </c>
      <c r="K260" s="1">
        <v>1.2500000000000001E-2</v>
      </c>
      <c r="L260">
        <v>-1.4999999999999999E-2</v>
      </c>
      <c r="M260" s="3">
        <v>0.43</v>
      </c>
      <c r="N260">
        <v>0</v>
      </c>
      <c r="O260" s="77">
        <v>0.45</v>
      </c>
      <c r="P260" s="77">
        <v>3.5000000000000003E-2</v>
      </c>
    </row>
    <row r="261" spans="1:16">
      <c r="A261" s="3"/>
      <c r="B261" s="3"/>
      <c r="C261" s="9">
        <f t="shared" si="6"/>
        <v>44501</v>
      </c>
      <c r="D261" s="1">
        <v>6.7154684701584699E-2</v>
      </c>
      <c r="E261" s="1">
        <v>5.056</v>
      </c>
      <c r="F261" s="1">
        <v>0.17</v>
      </c>
      <c r="I261" s="1">
        <v>0</v>
      </c>
      <c r="J261" s="1">
        <v>0</v>
      </c>
      <c r="K261" s="1">
        <v>-0.02</v>
      </c>
      <c r="L261">
        <v>-0.02</v>
      </c>
      <c r="M261" s="3">
        <v>0</v>
      </c>
      <c r="N261">
        <v>0</v>
      </c>
      <c r="O261" s="77">
        <v>0.86</v>
      </c>
      <c r="P261" s="77">
        <v>0.1</v>
      </c>
    </row>
    <row r="262" spans="1:16">
      <c r="A262" s="3"/>
      <c r="B262" s="3"/>
      <c r="C262" s="9">
        <f t="shared" si="6"/>
        <v>44531</v>
      </c>
      <c r="D262" s="1">
        <v>6.7151604539349596E-2</v>
      </c>
      <c r="E262" s="1">
        <v>5.1909999999999998</v>
      </c>
      <c r="F262" s="1">
        <v>0.17</v>
      </c>
      <c r="I262" s="1">
        <v>0</v>
      </c>
      <c r="J262" s="1">
        <v>0</v>
      </c>
      <c r="K262" s="1">
        <v>-4.2500000000000003E-2</v>
      </c>
      <c r="L262">
        <v>-2.5000000000000001E-2</v>
      </c>
      <c r="M262" s="3">
        <v>0</v>
      </c>
      <c r="N262">
        <v>0</v>
      </c>
      <c r="O262" s="77">
        <v>1.28</v>
      </c>
      <c r="P262" s="77">
        <v>0.3</v>
      </c>
    </row>
    <row r="263" spans="1:16">
      <c r="A263" s="3"/>
      <c r="B263" s="3"/>
      <c r="C263" s="9">
        <f t="shared" si="6"/>
        <v>44562</v>
      </c>
      <c r="D263" s="1">
        <v>6.7148421705042899E-2</v>
      </c>
      <c r="E263" s="1">
        <v>5.306</v>
      </c>
      <c r="F263" s="1">
        <v>0.17</v>
      </c>
      <c r="I263" s="1">
        <v>0</v>
      </c>
      <c r="J263" s="1">
        <v>0</v>
      </c>
      <c r="K263" s="1">
        <v>-4.4999999999999998E-2</v>
      </c>
      <c r="L263">
        <v>-2.5000000000000001E-2</v>
      </c>
      <c r="M263" s="3">
        <v>0</v>
      </c>
      <c r="N263">
        <v>0</v>
      </c>
      <c r="O263" s="77">
        <v>1.61</v>
      </c>
      <c r="P263" s="77">
        <v>0.5</v>
      </c>
    </row>
    <row r="264" spans="1:16">
      <c r="A264" s="3"/>
      <c r="B264" s="3"/>
      <c r="C264" s="9">
        <f t="shared" si="6"/>
        <v>44593</v>
      </c>
      <c r="D264" s="1">
        <v>6.7145238870740101E-2</v>
      </c>
      <c r="E264" s="1">
        <v>5.1880000000000006</v>
      </c>
      <c r="F264" s="1">
        <v>0.17</v>
      </c>
      <c r="I264" s="1">
        <v>0</v>
      </c>
      <c r="J264" s="1">
        <v>0</v>
      </c>
      <c r="K264" s="1">
        <v>-2.75E-2</v>
      </c>
      <c r="L264">
        <v>-2.5000000000000001E-2</v>
      </c>
      <c r="M264" s="3">
        <v>0</v>
      </c>
      <c r="N264">
        <v>0</v>
      </c>
      <c r="O264" s="77">
        <v>1.57</v>
      </c>
      <c r="P264" s="77">
        <v>0.5</v>
      </c>
    </row>
    <row r="265" spans="1:16">
      <c r="A265" s="3"/>
      <c r="B265" s="3"/>
      <c r="C265" s="9">
        <f t="shared" si="6"/>
        <v>44621</v>
      </c>
      <c r="D265" s="1">
        <v>6.7142364052662704E-2</v>
      </c>
      <c r="E265" s="1">
        <v>5.0549999999999997</v>
      </c>
      <c r="F265" s="1">
        <v>0.17</v>
      </c>
      <c r="I265" s="1">
        <v>0</v>
      </c>
      <c r="J265" s="1">
        <v>0</v>
      </c>
      <c r="K265" s="1">
        <v>-1.4999999999999999E-2</v>
      </c>
      <c r="L265">
        <v>-0.02</v>
      </c>
      <c r="M265" s="3">
        <v>0</v>
      </c>
      <c r="N265">
        <v>0</v>
      </c>
      <c r="O265" s="77">
        <v>0.93</v>
      </c>
      <c r="P265" s="77">
        <v>0.1</v>
      </c>
    </row>
    <row r="266" spans="1:16">
      <c r="A266" s="3"/>
      <c r="B266" s="3"/>
      <c r="C266" s="9">
        <f t="shared" si="6"/>
        <v>44652</v>
      </c>
      <c r="D266" s="1">
        <v>6.7139181218366206E-2</v>
      </c>
      <c r="E266" s="1">
        <v>4.84</v>
      </c>
      <c r="F266" s="1">
        <v>0.17</v>
      </c>
      <c r="I266" s="1">
        <v>0</v>
      </c>
      <c r="J266" s="1">
        <v>0</v>
      </c>
      <c r="K266" s="1">
        <v>0.02</v>
      </c>
      <c r="L266">
        <v>-1.4999999999999999E-2</v>
      </c>
      <c r="M266" s="3">
        <v>0</v>
      </c>
      <c r="N266">
        <v>0</v>
      </c>
      <c r="O266" s="77">
        <v>0.48</v>
      </c>
      <c r="P266" s="77">
        <v>0.02</v>
      </c>
    </row>
    <row r="267" spans="1:16">
      <c r="A267" s="3"/>
      <c r="B267" s="3"/>
      <c r="C267" s="9">
        <f t="shared" si="6"/>
        <v>44682</v>
      </c>
      <c r="D267" s="1">
        <v>6.7136101056146605E-2</v>
      </c>
      <c r="E267" s="1">
        <v>4.83</v>
      </c>
      <c r="F267" s="1">
        <v>0.17</v>
      </c>
      <c r="I267" s="1">
        <v>0</v>
      </c>
      <c r="J267" s="1">
        <v>0</v>
      </c>
      <c r="K267" s="1">
        <v>0.02</v>
      </c>
      <c r="L267">
        <v>-1.4999999999999999E-2</v>
      </c>
      <c r="M267" s="3">
        <v>0</v>
      </c>
      <c r="N267">
        <v>0</v>
      </c>
      <c r="O267" s="77">
        <v>0.42</v>
      </c>
      <c r="P267" s="77">
        <v>0.02</v>
      </c>
    </row>
    <row r="268" spans="1:16">
      <c r="A268" s="3"/>
      <c r="B268" s="3"/>
      <c r="C268" s="9">
        <f t="shared" si="6"/>
        <v>44713</v>
      </c>
      <c r="D268" s="1">
        <v>6.7132918221856699E-2</v>
      </c>
      <c r="E268" s="1">
        <v>4.8660000000000005</v>
      </c>
      <c r="F268" s="1">
        <v>0.17</v>
      </c>
      <c r="I268" s="1">
        <v>0</v>
      </c>
      <c r="J268" s="1">
        <v>0</v>
      </c>
      <c r="K268" s="1">
        <v>2.5000000000000001E-2</v>
      </c>
      <c r="L268">
        <v>-1.4999999999999999E-2</v>
      </c>
      <c r="M268" s="3">
        <v>0</v>
      </c>
      <c r="N268">
        <v>0</v>
      </c>
      <c r="O268" s="77">
        <v>0.42</v>
      </c>
      <c r="P268" s="77">
        <v>3.5000000000000003E-2</v>
      </c>
    </row>
    <row r="269" spans="1:16">
      <c r="A269" s="3"/>
      <c r="B269" s="3"/>
      <c r="C269" s="9">
        <f t="shared" si="6"/>
        <v>44743</v>
      </c>
      <c r="D269" s="1">
        <v>6.7129838059643399E-2</v>
      </c>
      <c r="E269" s="1">
        <v>4.9110000000000005</v>
      </c>
      <c r="F269" s="1">
        <v>0.17</v>
      </c>
      <c r="I269" s="1">
        <v>0</v>
      </c>
      <c r="J269" s="1">
        <v>0</v>
      </c>
      <c r="K269" s="1">
        <v>2.75E-2</v>
      </c>
      <c r="L269">
        <v>-0.01</v>
      </c>
      <c r="M269" s="3">
        <v>0</v>
      </c>
      <c r="N269">
        <v>0</v>
      </c>
      <c r="O269" s="77">
        <v>0.48</v>
      </c>
      <c r="P269" s="77">
        <v>3.5000000000000003E-2</v>
      </c>
    </row>
    <row r="270" spans="1:16">
      <c r="A270" s="3"/>
      <c r="B270" s="3"/>
      <c r="C270" s="9">
        <f t="shared" si="6"/>
        <v>44774</v>
      </c>
      <c r="D270" s="1">
        <v>6.7126655225360196E-2</v>
      </c>
      <c r="E270" s="1">
        <v>4.9590000000000005</v>
      </c>
      <c r="F270" s="1">
        <v>0.17</v>
      </c>
      <c r="I270" s="1">
        <v>0</v>
      </c>
      <c r="J270" s="1">
        <v>0</v>
      </c>
      <c r="K270" s="1">
        <v>0.03</v>
      </c>
      <c r="L270">
        <v>-0.01</v>
      </c>
      <c r="M270" s="3">
        <v>0</v>
      </c>
      <c r="N270">
        <v>0</v>
      </c>
      <c r="O270" s="77">
        <v>0.48</v>
      </c>
      <c r="P270" s="77">
        <v>3.5000000000000003E-2</v>
      </c>
    </row>
    <row r="271" spans="1:16">
      <c r="A271" s="3"/>
      <c r="B271" s="3"/>
      <c r="C271" s="9">
        <f t="shared" si="6"/>
        <v>44805</v>
      </c>
      <c r="D271" s="1">
        <v>6.7123472391080102E-2</v>
      </c>
      <c r="E271" s="1">
        <v>4.9729999999999999</v>
      </c>
      <c r="F271" s="1">
        <v>0.17</v>
      </c>
      <c r="I271" s="1">
        <v>0</v>
      </c>
      <c r="J271" s="1">
        <v>0</v>
      </c>
      <c r="K271" s="1">
        <v>2.2499999999999999E-2</v>
      </c>
      <c r="L271">
        <v>-0.01</v>
      </c>
      <c r="M271" s="3">
        <v>0</v>
      </c>
      <c r="N271">
        <v>0</v>
      </c>
      <c r="O271" s="77">
        <v>0.44</v>
      </c>
      <c r="P271" s="77">
        <v>3.5000000000000003E-2</v>
      </c>
    </row>
    <row r="272" spans="1:16">
      <c r="A272" s="3"/>
      <c r="B272" s="3"/>
      <c r="C272" s="9">
        <f t="shared" si="6"/>
        <v>44835</v>
      </c>
      <c r="D272" s="1">
        <v>6.7120392228876599E-2</v>
      </c>
      <c r="E272" s="1">
        <v>5.0010000000000003</v>
      </c>
      <c r="F272" s="1">
        <v>0.17</v>
      </c>
      <c r="I272" s="1">
        <v>0</v>
      </c>
      <c r="J272" s="1">
        <v>0</v>
      </c>
      <c r="K272" s="1">
        <v>1.2500000000000001E-2</v>
      </c>
      <c r="L272">
        <v>-1.4999999999999999E-2</v>
      </c>
      <c r="M272" s="3">
        <v>0</v>
      </c>
      <c r="N272">
        <v>0</v>
      </c>
      <c r="O272" s="77">
        <v>0.45</v>
      </c>
      <c r="P272" s="77">
        <v>3.5000000000000003E-2</v>
      </c>
    </row>
    <row r="273" spans="1:16">
      <c r="A273" s="3"/>
      <c r="B273" s="3"/>
      <c r="C273" s="9">
        <f t="shared" si="6"/>
        <v>44866</v>
      </c>
      <c r="D273" s="1">
        <v>6.7117209394603097E-2</v>
      </c>
      <c r="E273" s="1">
        <v>5.1360000000000001</v>
      </c>
      <c r="F273" s="1">
        <v>0.17</v>
      </c>
      <c r="I273" s="1">
        <v>0</v>
      </c>
      <c r="J273" s="1">
        <v>0</v>
      </c>
      <c r="K273" s="1">
        <v>-0.02</v>
      </c>
      <c r="L273">
        <v>-0.02</v>
      </c>
      <c r="M273" s="3">
        <v>0</v>
      </c>
      <c r="N273">
        <v>0</v>
      </c>
      <c r="O273" s="77">
        <v>0.86</v>
      </c>
      <c r="P273" s="77">
        <v>0.1</v>
      </c>
    </row>
    <row r="274" spans="1:16">
      <c r="A274" s="3"/>
      <c r="B274" s="3"/>
      <c r="C274" s="9">
        <f t="shared" ref="C274:C337" si="7">NextMonth(C273)</f>
        <v>44896</v>
      </c>
      <c r="D274" s="1">
        <v>6.7114129232405798E-2</v>
      </c>
      <c r="E274" s="1">
        <v>5.2709999999999999</v>
      </c>
      <c r="F274" s="1">
        <v>0.17</v>
      </c>
      <c r="I274" s="1">
        <v>0</v>
      </c>
      <c r="J274" s="1">
        <v>0</v>
      </c>
      <c r="K274" s="1">
        <v>-4.2500000000000003E-2</v>
      </c>
      <c r="L274">
        <v>-2.5000000000000001E-2</v>
      </c>
      <c r="M274" s="3">
        <v>0</v>
      </c>
      <c r="N274">
        <v>0</v>
      </c>
      <c r="O274" s="77">
        <v>1.28</v>
      </c>
      <c r="P274" s="77">
        <v>0.3</v>
      </c>
    </row>
    <row r="275" spans="1:16">
      <c r="A275" s="3"/>
      <c r="B275" s="3"/>
      <c r="C275" s="9">
        <f t="shared" si="7"/>
        <v>44927</v>
      </c>
      <c r="D275" s="1">
        <v>6.7110946398138999E-2</v>
      </c>
      <c r="E275" s="1">
        <v>5.3860000000000001</v>
      </c>
      <c r="F275" s="1">
        <v>0.17</v>
      </c>
      <c r="K275" s="1">
        <v>-4.4999999999999998E-2</v>
      </c>
      <c r="L275">
        <v>-2.5000000000000001E-2</v>
      </c>
      <c r="M275" s="3">
        <v>0</v>
      </c>
      <c r="N275">
        <v>0</v>
      </c>
      <c r="O275" s="77">
        <v>1.61</v>
      </c>
      <c r="P275" s="77">
        <v>0.5</v>
      </c>
    </row>
    <row r="276" spans="1:16">
      <c r="A276" s="3"/>
      <c r="B276" s="3"/>
      <c r="C276" s="9">
        <f t="shared" si="7"/>
        <v>44958</v>
      </c>
      <c r="D276" s="1">
        <v>6.7107763563875295E-2</v>
      </c>
      <c r="E276" s="1">
        <v>5.2680000000000007</v>
      </c>
      <c r="F276" s="1">
        <v>0.17</v>
      </c>
      <c r="K276" s="1">
        <v>-2.75E-2</v>
      </c>
      <c r="L276">
        <v>-2.5000000000000001E-2</v>
      </c>
      <c r="M276" s="3">
        <v>0</v>
      </c>
      <c r="N276">
        <v>0</v>
      </c>
      <c r="O276" s="77">
        <v>1.57</v>
      </c>
      <c r="P276" s="77">
        <v>0.5</v>
      </c>
    </row>
    <row r="277" spans="1:16">
      <c r="A277" s="3"/>
      <c r="B277" s="3"/>
      <c r="C277" s="9">
        <f t="shared" si="7"/>
        <v>44986</v>
      </c>
      <c r="D277" s="1">
        <v>6.7104888745833396E-2</v>
      </c>
      <c r="E277" s="1">
        <v>5.1349999999999998</v>
      </c>
      <c r="F277" s="1">
        <v>0.17</v>
      </c>
      <c r="K277" s="1">
        <v>-1.4999999999999999E-2</v>
      </c>
      <c r="L277">
        <v>-0.02</v>
      </c>
      <c r="M277" s="3">
        <v>0</v>
      </c>
      <c r="N277">
        <v>0</v>
      </c>
      <c r="O277" s="77">
        <v>0.93</v>
      </c>
      <c r="P277" s="77">
        <v>0.1</v>
      </c>
    </row>
    <row r="278" spans="1:16">
      <c r="A278" s="3"/>
      <c r="B278" s="3"/>
      <c r="C278" s="9">
        <f t="shared" si="7"/>
        <v>45017</v>
      </c>
      <c r="D278" s="1">
        <v>6.7101705911576395E-2</v>
      </c>
      <c r="E278" s="1">
        <v>4.92</v>
      </c>
      <c r="F278" s="1">
        <v>0.17</v>
      </c>
      <c r="K278" s="1">
        <v>0.02</v>
      </c>
      <c r="L278">
        <v>-1.4999999999999999E-2</v>
      </c>
      <c r="M278" s="3">
        <v>0</v>
      </c>
      <c r="N278">
        <v>0</v>
      </c>
      <c r="O278" s="77">
        <v>0.48</v>
      </c>
      <c r="P278" s="77">
        <v>0.02</v>
      </c>
    </row>
    <row r="279" spans="1:16">
      <c r="A279" s="3"/>
      <c r="B279" s="3"/>
      <c r="C279" s="9">
        <f t="shared" si="7"/>
        <v>45047</v>
      </c>
      <c r="D279" s="1">
        <v>6.7098625749395097E-2</v>
      </c>
      <c r="E279" s="1">
        <v>4.91</v>
      </c>
      <c r="F279" s="1">
        <v>0.17</v>
      </c>
      <c r="K279" s="1">
        <v>0.02</v>
      </c>
      <c r="L279">
        <v>-1.4999999999999999E-2</v>
      </c>
      <c r="M279" s="3">
        <v>0</v>
      </c>
      <c r="N279">
        <v>0</v>
      </c>
      <c r="O279" s="77">
        <v>0.42</v>
      </c>
      <c r="P279" s="77">
        <v>0.02</v>
      </c>
    </row>
    <row r="280" spans="1:16">
      <c r="A280" s="3"/>
      <c r="B280" s="3"/>
      <c r="C280" s="9">
        <f t="shared" si="7"/>
        <v>45078</v>
      </c>
      <c r="D280" s="1">
        <v>6.7095442915144202E-2</v>
      </c>
      <c r="E280" s="1">
        <v>4.9460000000000006</v>
      </c>
      <c r="F280" s="1">
        <v>0.17</v>
      </c>
      <c r="K280" s="1">
        <v>2.5000000000000001E-2</v>
      </c>
      <c r="L280">
        <v>-1.4999999999999999E-2</v>
      </c>
      <c r="M280" s="3">
        <v>0</v>
      </c>
      <c r="N280">
        <v>0</v>
      </c>
      <c r="O280" s="77">
        <v>0.42</v>
      </c>
      <c r="P280" s="77">
        <v>3.5000000000000003E-2</v>
      </c>
    </row>
    <row r="281" spans="1:16">
      <c r="A281" s="3"/>
      <c r="B281" s="3"/>
      <c r="C281" s="9">
        <f t="shared" si="7"/>
        <v>45108</v>
      </c>
      <c r="D281" s="1">
        <v>6.7092362752969606E-2</v>
      </c>
      <c r="E281" s="1">
        <v>4.9910000000000005</v>
      </c>
      <c r="F281" s="1">
        <v>0.17</v>
      </c>
      <c r="K281" s="1">
        <v>2.75E-2</v>
      </c>
      <c r="L281">
        <v>-0.01</v>
      </c>
      <c r="M281" s="3">
        <v>0</v>
      </c>
      <c r="N281">
        <v>0</v>
      </c>
      <c r="O281" s="77">
        <v>0.48</v>
      </c>
      <c r="P281" s="77">
        <v>3.5000000000000003E-2</v>
      </c>
    </row>
    <row r="282" spans="1:16">
      <c r="A282" s="3"/>
      <c r="B282" s="3"/>
      <c r="C282" s="9">
        <f t="shared" si="7"/>
        <v>45139</v>
      </c>
      <c r="D282" s="1">
        <v>6.70891799187259E-2</v>
      </c>
      <c r="E282" s="1">
        <v>5.0390000000000006</v>
      </c>
      <c r="F282" s="1">
        <v>0.17</v>
      </c>
      <c r="K282" s="1">
        <v>0.03</v>
      </c>
      <c r="L282">
        <v>-0.01</v>
      </c>
      <c r="M282" s="3">
        <v>0</v>
      </c>
      <c r="N282">
        <v>0</v>
      </c>
      <c r="O282" s="77">
        <v>0.48</v>
      </c>
      <c r="P282" s="77">
        <v>3.5000000000000003E-2</v>
      </c>
    </row>
    <row r="283" spans="1:16">
      <c r="A283" s="3"/>
      <c r="B283" s="3"/>
      <c r="C283" s="9">
        <f t="shared" si="7"/>
        <v>45170</v>
      </c>
      <c r="D283" s="1">
        <v>6.7085997084485302E-2</v>
      </c>
      <c r="E283" s="1">
        <v>5.0529999999999999</v>
      </c>
      <c r="F283" s="1">
        <v>0.17</v>
      </c>
      <c r="K283" s="1">
        <v>2.2499999999999999E-2</v>
      </c>
      <c r="L283">
        <v>-0.01</v>
      </c>
      <c r="M283" s="3">
        <v>0</v>
      </c>
      <c r="N283">
        <v>0</v>
      </c>
      <c r="O283" s="77">
        <v>0.44</v>
      </c>
      <c r="P283" s="77">
        <v>3.5000000000000003E-2</v>
      </c>
    </row>
    <row r="284" spans="1:16">
      <c r="A284" s="3"/>
      <c r="B284" s="3"/>
      <c r="C284" s="9">
        <f t="shared" si="7"/>
        <v>45200</v>
      </c>
      <c r="D284" s="1">
        <v>6.7082916922319907E-2</v>
      </c>
      <c r="E284" s="1">
        <v>5.0810000000000004</v>
      </c>
      <c r="F284" s="1">
        <v>0.17</v>
      </c>
      <c r="K284" s="1">
        <v>1.2500000000000001E-2</v>
      </c>
      <c r="L284">
        <v>-1.4999999999999999E-2</v>
      </c>
      <c r="M284" s="3">
        <v>0</v>
      </c>
      <c r="N284">
        <v>0</v>
      </c>
      <c r="O284" s="77">
        <v>0.45</v>
      </c>
      <c r="P284" s="77">
        <v>3.5000000000000003E-2</v>
      </c>
    </row>
    <row r="285" spans="1:16">
      <c r="A285" s="3"/>
      <c r="B285" s="3"/>
      <c r="C285" s="9">
        <f t="shared" si="7"/>
        <v>45231</v>
      </c>
      <c r="D285" s="1">
        <v>6.7079734088085999E-2</v>
      </c>
      <c r="E285" s="1">
        <v>5.2160000000000002</v>
      </c>
      <c r="F285" s="1">
        <v>0.17</v>
      </c>
      <c r="K285" s="1">
        <v>-0.02</v>
      </c>
      <c r="L285">
        <v>0</v>
      </c>
      <c r="M285" s="3">
        <v>0</v>
      </c>
      <c r="N285">
        <v>0</v>
      </c>
      <c r="O285" s="77">
        <v>0.86</v>
      </c>
      <c r="P285" s="77">
        <v>0.1</v>
      </c>
    </row>
    <row r="286" spans="1:16">
      <c r="A286" s="3"/>
      <c r="B286" s="3"/>
      <c r="C286" s="9">
        <f t="shared" si="7"/>
        <v>45261</v>
      </c>
      <c r="D286" s="1">
        <v>6.7076653925927307E-2</v>
      </c>
      <c r="E286" s="1">
        <v>5.351</v>
      </c>
      <c r="F286" s="1">
        <v>0.17</v>
      </c>
      <c r="K286" s="1">
        <v>-4.2500000000000003E-2</v>
      </c>
      <c r="L286">
        <v>0</v>
      </c>
      <c r="M286" s="3">
        <v>0</v>
      </c>
      <c r="N286">
        <v>0</v>
      </c>
      <c r="O286" s="77">
        <v>1.28</v>
      </c>
      <c r="P286" s="77">
        <v>0.3</v>
      </c>
    </row>
    <row r="287" spans="1:16">
      <c r="A287" s="3"/>
      <c r="B287" s="3"/>
      <c r="C287" s="9">
        <f t="shared" si="7"/>
        <v>45292</v>
      </c>
      <c r="D287" s="1">
        <v>6.7073471091699602E-2</v>
      </c>
      <c r="E287" s="1">
        <v>5.4660000000000002</v>
      </c>
      <c r="F287" s="1">
        <v>0.17</v>
      </c>
      <c r="K287" s="1">
        <v>-4.4999999999999998E-2</v>
      </c>
      <c r="L287">
        <v>0</v>
      </c>
      <c r="M287" s="3">
        <v>0</v>
      </c>
      <c r="N287">
        <v>0</v>
      </c>
      <c r="O287" s="77">
        <v>1.61</v>
      </c>
      <c r="P287" s="77">
        <v>0.5</v>
      </c>
    </row>
    <row r="288" spans="1:16">
      <c r="A288" s="3"/>
      <c r="B288" s="3"/>
      <c r="C288" s="9">
        <f t="shared" si="7"/>
        <v>45323</v>
      </c>
      <c r="D288" s="1">
        <v>6.7070288257475408E-2</v>
      </c>
      <c r="E288" s="1">
        <v>5.3479999999999999</v>
      </c>
      <c r="F288" s="1">
        <v>0.17</v>
      </c>
      <c r="K288" s="1">
        <v>-2.75E-2</v>
      </c>
      <c r="L288">
        <v>0</v>
      </c>
      <c r="M288" s="3">
        <v>0</v>
      </c>
      <c r="N288">
        <v>0</v>
      </c>
      <c r="O288" s="77">
        <v>1.57</v>
      </c>
      <c r="P288" s="77">
        <v>0.5</v>
      </c>
    </row>
    <row r="289" spans="1:16">
      <c r="A289" s="3"/>
      <c r="B289" s="3"/>
      <c r="C289" s="9">
        <f t="shared" si="7"/>
        <v>45352</v>
      </c>
      <c r="D289" s="1">
        <v>6.7067310767397803E-2</v>
      </c>
      <c r="E289" s="1">
        <v>5.2149999999999999</v>
      </c>
      <c r="F289" s="1">
        <v>0.17</v>
      </c>
      <c r="K289" s="1">
        <v>-1.4999999999999999E-2</v>
      </c>
      <c r="L289">
        <v>0</v>
      </c>
      <c r="M289" s="3">
        <v>0</v>
      </c>
      <c r="N289">
        <v>0</v>
      </c>
      <c r="O289" s="77">
        <v>0.93</v>
      </c>
      <c r="P289" s="77">
        <v>0.1</v>
      </c>
    </row>
    <row r="290" spans="1:16">
      <c r="A290" s="3"/>
      <c r="B290" s="3"/>
      <c r="C290" s="9">
        <f t="shared" si="7"/>
        <v>45383</v>
      </c>
      <c r="D290" s="1">
        <v>6.7064127933180298E-2</v>
      </c>
      <c r="E290" s="1">
        <v>5</v>
      </c>
      <c r="F290" s="1">
        <v>0.17</v>
      </c>
      <c r="K290" s="1">
        <v>0.02</v>
      </c>
      <c r="L290">
        <v>0</v>
      </c>
      <c r="M290" s="3">
        <v>0</v>
      </c>
      <c r="N290">
        <v>0</v>
      </c>
      <c r="O290" s="77">
        <v>0.48</v>
      </c>
      <c r="P290" s="77">
        <v>0.02</v>
      </c>
    </row>
    <row r="291" spans="1:16">
      <c r="A291" s="3"/>
      <c r="B291" s="3"/>
      <c r="C291" s="9">
        <f t="shared" si="7"/>
        <v>45413</v>
      </c>
      <c r="D291" s="1">
        <v>6.7061047771037607E-2</v>
      </c>
      <c r="E291" s="1">
        <v>4.99</v>
      </c>
      <c r="F291" s="1">
        <v>0.17</v>
      </c>
      <c r="K291" s="1">
        <v>0.02</v>
      </c>
      <c r="L291">
        <v>0</v>
      </c>
      <c r="M291" s="3">
        <v>0</v>
      </c>
      <c r="N291">
        <v>0</v>
      </c>
      <c r="O291" s="77">
        <v>0.42</v>
      </c>
      <c r="P291" s="77">
        <v>0.02</v>
      </c>
    </row>
    <row r="292" spans="1:16">
      <c r="A292" s="3"/>
      <c r="B292" s="3"/>
      <c r="C292" s="9">
        <f t="shared" si="7"/>
        <v>45444</v>
      </c>
      <c r="D292" s="1">
        <v>6.7057864936826306E-2</v>
      </c>
      <c r="E292" s="1">
        <v>5.0259999999999998</v>
      </c>
      <c r="F292" s="1">
        <v>0.17</v>
      </c>
      <c r="K292" s="1">
        <v>2.5000000000000001E-2</v>
      </c>
      <c r="L292">
        <v>0</v>
      </c>
      <c r="M292" s="3">
        <v>0</v>
      </c>
      <c r="N292">
        <v>0</v>
      </c>
      <c r="O292" s="77">
        <v>0.42</v>
      </c>
      <c r="P292" s="77">
        <v>3.5000000000000003E-2</v>
      </c>
    </row>
    <row r="293" spans="1:16">
      <c r="A293" s="3"/>
      <c r="B293" s="3"/>
      <c r="C293" s="9">
        <f t="shared" si="7"/>
        <v>45474</v>
      </c>
      <c r="D293" s="1">
        <v>6.7054784774689805E-2</v>
      </c>
      <c r="E293" s="1">
        <v>5.0710000000000006</v>
      </c>
      <c r="F293" s="1">
        <v>0.17</v>
      </c>
      <c r="K293" s="1">
        <v>2.75E-2</v>
      </c>
      <c r="L293">
        <v>0</v>
      </c>
      <c r="M293" s="3">
        <v>0</v>
      </c>
      <c r="N293">
        <v>0</v>
      </c>
      <c r="O293" s="77">
        <v>0.48</v>
      </c>
      <c r="P293" s="77">
        <v>3.5000000000000003E-2</v>
      </c>
    </row>
    <row r="294" spans="1:16">
      <c r="A294" s="3"/>
      <c r="B294" s="3"/>
      <c r="C294" s="9">
        <f t="shared" si="7"/>
        <v>45505</v>
      </c>
      <c r="D294" s="1">
        <v>6.7051601940485595E-2</v>
      </c>
      <c r="E294" s="1">
        <v>5.1190000000000007</v>
      </c>
      <c r="F294" s="1">
        <v>0.17</v>
      </c>
      <c r="K294" s="1">
        <v>0.03</v>
      </c>
      <c r="L294">
        <v>0</v>
      </c>
      <c r="M294" s="3">
        <v>0</v>
      </c>
      <c r="N294">
        <v>0</v>
      </c>
      <c r="O294" s="77">
        <v>0.48</v>
      </c>
      <c r="P294" s="77">
        <v>3.5000000000000003E-2</v>
      </c>
    </row>
    <row r="295" spans="1:16">
      <c r="A295" s="3"/>
      <c r="B295" s="3"/>
      <c r="C295" s="9">
        <f t="shared" si="7"/>
        <v>45536</v>
      </c>
      <c r="D295" s="1">
        <v>6.7048419106284604E-2</v>
      </c>
      <c r="E295" s="1">
        <v>5.133</v>
      </c>
      <c r="F295" s="1">
        <v>0.17</v>
      </c>
      <c r="K295" s="1">
        <v>2.2499999999999999E-2</v>
      </c>
      <c r="L295">
        <v>0</v>
      </c>
      <c r="M295" s="3">
        <v>0</v>
      </c>
      <c r="N295">
        <v>0</v>
      </c>
      <c r="O295" s="77">
        <v>0.44</v>
      </c>
      <c r="P295" s="77">
        <v>3.5000000000000003E-2</v>
      </c>
    </row>
    <row r="296" spans="1:16">
      <c r="A296" s="3"/>
      <c r="B296" s="3"/>
      <c r="C296" s="9">
        <f t="shared" si="7"/>
        <v>45566</v>
      </c>
      <c r="D296" s="1">
        <v>6.7045338944157401E-2</v>
      </c>
      <c r="E296" s="1">
        <v>5.1610000000000005</v>
      </c>
      <c r="F296" s="1">
        <v>0.17</v>
      </c>
      <c r="K296" s="1">
        <v>1.2500000000000001E-2</v>
      </c>
      <c r="L296">
        <v>0</v>
      </c>
      <c r="M296" s="3">
        <v>0</v>
      </c>
      <c r="N296">
        <v>0</v>
      </c>
      <c r="O296" s="77">
        <v>0.45</v>
      </c>
      <c r="P296" s="77">
        <v>3.5000000000000003E-2</v>
      </c>
    </row>
    <row r="297" spans="1:16">
      <c r="A297" s="3"/>
      <c r="B297" s="3"/>
      <c r="C297" s="9">
        <f t="shared" si="7"/>
        <v>45597</v>
      </c>
      <c r="D297" s="1">
        <v>6.7042156109963003E-2</v>
      </c>
      <c r="E297" s="1">
        <v>5.2960000000000003</v>
      </c>
      <c r="F297" s="1">
        <v>0.17</v>
      </c>
      <c r="K297" s="1">
        <v>-0.02</v>
      </c>
      <c r="L297">
        <v>0</v>
      </c>
      <c r="M297" s="3">
        <v>0</v>
      </c>
      <c r="N297">
        <v>0</v>
      </c>
      <c r="O297" s="77">
        <v>0.86</v>
      </c>
      <c r="P297" s="77">
        <v>0.1</v>
      </c>
    </row>
    <row r="298" spans="1:16">
      <c r="A298" s="3"/>
      <c r="B298" s="3"/>
      <c r="C298" s="9">
        <f t="shared" si="7"/>
        <v>45627</v>
      </c>
      <c r="D298" s="1">
        <v>6.7039075947842502E-2</v>
      </c>
      <c r="E298" s="1">
        <v>5.431</v>
      </c>
      <c r="F298" s="1">
        <v>0.17</v>
      </c>
      <c r="K298" s="1">
        <v>-4.2500000000000003E-2</v>
      </c>
      <c r="L298">
        <v>0</v>
      </c>
      <c r="M298" s="3">
        <v>0</v>
      </c>
      <c r="N298">
        <v>0</v>
      </c>
      <c r="O298" s="77">
        <v>1.28</v>
      </c>
      <c r="P298" s="77">
        <v>0.3</v>
      </c>
    </row>
    <row r="299" spans="1:16">
      <c r="A299" s="3"/>
      <c r="B299" s="3"/>
      <c r="C299" s="9">
        <f t="shared" si="7"/>
        <v>45658</v>
      </c>
      <c r="D299" s="1">
        <v>6.7035893113654807E-2</v>
      </c>
      <c r="K299" s="1">
        <v>-4.4999999999999998E-2</v>
      </c>
      <c r="L299">
        <v>0</v>
      </c>
      <c r="M299" s="3">
        <v>0</v>
      </c>
      <c r="N299">
        <v>0</v>
      </c>
      <c r="O299" s="77">
        <v>1.61</v>
      </c>
      <c r="P299" s="77">
        <v>0.5</v>
      </c>
    </row>
    <row r="300" spans="1:16">
      <c r="A300" s="3"/>
      <c r="B300" s="3"/>
      <c r="C300" s="9">
        <f t="shared" si="7"/>
        <v>45689</v>
      </c>
      <c r="D300" s="1">
        <v>6.7032710279470095E-2</v>
      </c>
      <c r="K300" s="1">
        <v>-2.75E-2</v>
      </c>
      <c r="L300">
        <v>0</v>
      </c>
      <c r="M300" s="3">
        <v>0</v>
      </c>
      <c r="N300">
        <v>0</v>
      </c>
      <c r="O300" s="77">
        <v>1.57</v>
      </c>
      <c r="P300" s="77">
        <v>0.5</v>
      </c>
    </row>
    <row r="301" spans="1:16">
      <c r="A301" s="3"/>
      <c r="B301" s="3"/>
      <c r="C301" s="9">
        <f t="shared" si="7"/>
        <v>45717</v>
      </c>
      <c r="D301" s="1">
        <v>6.7029835461500195E-2</v>
      </c>
      <c r="K301" s="1">
        <v>-1.4999999999999999E-2</v>
      </c>
      <c r="L301">
        <v>0</v>
      </c>
      <c r="M301" s="3">
        <v>0</v>
      </c>
      <c r="N301">
        <v>0</v>
      </c>
      <c r="O301" s="77">
        <v>0.93</v>
      </c>
      <c r="P301" s="77">
        <v>0.1</v>
      </c>
    </row>
    <row r="302" spans="1:16">
      <c r="A302" s="3"/>
      <c r="B302" s="3"/>
      <c r="C302" s="9">
        <f t="shared" si="7"/>
        <v>45748</v>
      </c>
      <c r="D302" s="1">
        <v>6.70266526273222E-2</v>
      </c>
      <c r="K302" s="1">
        <v>0.02</v>
      </c>
      <c r="L302">
        <v>0</v>
      </c>
      <c r="M302" s="3">
        <v>0</v>
      </c>
      <c r="N302">
        <v>0</v>
      </c>
      <c r="O302" s="77">
        <v>0.48</v>
      </c>
      <c r="P302" s="77">
        <v>0.02</v>
      </c>
    </row>
    <row r="303" spans="1:16">
      <c r="A303" s="3"/>
      <c r="B303" s="3"/>
      <c r="C303" s="9">
        <f t="shared" si="7"/>
        <v>45778</v>
      </c>
      <c r="D303" s="1">
        <v>6.7023572465217299E-2</v>
      </c>
      <c r="K303" s="1">
        <v>0.02</v>
      </c>
      <c r="L303">
        <v>0</v>
      </c>
      <c r="M303" s="3">
        <v>0</v>
      </c>
      <c r="N303">
        <v>0</v>
      </c>
      <c r="O303" s="77">
        <v>0.42</v>
      </c>
      <c r="P303" s="77">
        <v>0.02</v>
      </c>
    </row>
    <row r="304" spans="1:16">
      <c r="A304" s="3"/>
      <c r="B304" s="3"/>
      <c r="C304" s="9">
        <f t="shared" si="7"/>
        <v>45809</v>
      </c>
      <c r="D304" s="1">
        <v>6.7020389631046007E-2</v>
      </c>
      <c r="K304" s="1">
        <v>2.5000000000000001E-2</v>
      </c>
      <c r="L304">
        <v>0</v>
      </c>
      <c r="M304" s="3">
        <v>0</v>
      </c>
      <c r="N304">
        <v>0</v>
      </c>
      <c r="O304" s="77">
        <v>0.42</v>
      </c>
      <c r="P304" s="77">
        <v>3.5000000000000003E-2</v>
      </c>
    </row>
    <row r="305" spans="1:16">
      <c r="A305" s="3"/>
      <c r="B305" s="3"/>
      <c r="C305" s="9">
        <f t="shared" si="7"/>
        <v>45839</v>
      </c>
      <c r="D305" s="1">
        <v>6.7017309468947697E-2</v>
      </c>
      <c r="K305" s="1">
        <v>2.75E-2</v>
      </c>
      <c r="L305">
        <v>0</v>
      </c>
      <c r="M305" s="3">
        <v>0</v>
      </c>
      <c r="N305">
        <v>0</v>
      </c>
      <c r="O305" s="77">
        <v>0.48</v>
      </c>
      <c r="P305" s="77">
        <v>3.5000000000000003E-2</v>
      </c>
    </row>
    <row r="306" spans="1:16">
      <c r="A306" s="3"/>
      <c r="B306" s="3"/>
      <c r="C306" s="9">
        <f t="shared" si="7"/>
        <v>45870</v>
      </c>
      <c r="D306" s="1">
        <v>6.7014126634782595E-2</v>
      </c>
      <c r="K306" s="1">
        <v>0.03</v>
      </c>
      <c r="L306">
        <v>0</v>
      </c>
      <c r="M306" s="3">
        <v>0</v>
      </c>
      <c r="N306">
        <v>0</v>
      </c>
      <c r="O306" s="77">
        <v>0.48</v>
      </c>
      <c r="P306" s="77">
        <v>3.5000000000000003E-2</v>
      </c>
    </row>
    <row r="307" spans="1:16">
      <c r="A307" s="3"/>
      <c r="B307" s="3"/>
      <c r="C307" s="9">
        <f t="shared" si="7"/>
        <v>45901</v>
      </c>
      <c r="D307" s="1">
        <v>6.7010943800621003E-2</v>
      </c>
      <c r="K307" s="1">
        <v>2.2499999999999999E-2</v>
      </c>
      <c r="L307">
        <v>0</v>
      </c>
      <c r="M307" s="3">
        <v>0</v>
      </c>
      <c r="N307">
        <v>0</v>
      </c>
      <c r="O307" s="77">
        <v>0.44</v>
      </c>
      <c r="P307" s="77">
        <v>3.5000000000000003E-2</v>
      </c>
    </row>
    <row r="308" spans="1:16">
      <c r="A308" s="3"/>
      <c r="B308" s="3"/>
      <c r="C308" s="9">
        <f t="shared" si="7"/>
        <v>45931</v>
      </c>
      <c r="D308" s="1">
        <v>6.7007863638532505E-2</v>
      </c>
      <c r="K308" s="1">
        <v>1.2500000000000001E-2</v>
      </c>
      <c r="L308">
        <v>0</v>
      </c>
      <c r="M308" s="3">
        <v>0</v>
      </c>
      <c r="N308">
        <v>0</v>
      </c>
      <c r="O308" s="77">
        <v>0.45</v>
      </c>
      <c r="P308" s="77">
        <v>3.5000000000000003E-2</v>
      </c>
    </row>
    <row r="309" spans="1:16">
      <c r="A309" s="3"/>
      <c r="B309" s="3"/>
      <c r="C309" s="9">
        <f t="shared" si="7"/>
        <v>45962</v>
      </c>
      <c r="D309" s="1">
        <v>6.7004680804377603E-2</v>
      </c>
      <c r="K309" s="1">
        <v>-0.02</v>
      </c>
      <c r="L309">
        <v>0</v>
      </c>
      <c r="M309" s="3">
        <v>0</v>
      </c>
      <c r="N309">
        <v>0</v>
      </c>
      <c r="O309" s="77">
        <v>0.86</v>
      </c>
      <c r="P309" s="77">
        <v>0.1</v>
      </c>
    </row>
    <row r="310" spans="1:16">
      <c r="A310" s="3"/>
      <c r="B310" s="3"/>
      <c r="C310" s="9">
        <f t="shared" si="7"/>
        <v>45992</v>
      </c>
      <c r="D310" s="1">
        <v>6.7001600642295295E-2</v>
      </c>
      <c r="K310" s="1">
        <v>-4.2500000000000003E-2</v>
      </c>
      <c r="L310">
        <v>0</v>
      </c>
      <c r="M310" s="3">
        <v>0</v>
      </c>
      <c r="N310">
        <v>0</v>
      </c>
      <c r="O310" s="77">
        <v>1.28</v>
      </c>
      <c r="P310" s="77">
        <v>0.3</v>
      </c>
    </row>
    <row r="311" spans="1:16">
      <c r="A311" s="3"/>
      <c r="B311" s="3"/>
      <c r="C311" s="9">
        <f t="shared" si="7"/>
        <v>46023</v>
      </c>
      <c r="D311" s="1">
        <v>6.6998417808146596E-2</v>
      </c>
      <c r="K311" s="1">
        <v>-4.4999999999999998E-2</v>
      </c>
      <c r="L311">
        <v>0</v>
      </c>
      <c r="M311" s="3">
        <v>0</v>
      </c>
      <c r="N311">
        <v>0</v>
      </c>
      <c r="O311" s="77">
        <v>1.61</v>
      </c>
      <c r="P311" s="77">
        <v>0.5</v>
      </c>
    </row>
    <row r="312" spans="1:16">
      <c r="A312" s="3"/>
      <c r="B312" s="3"/>
      <c r="C312" s="9">
        <f t="shared" si="7"/>
        <v>46054</v>
      </c>
      <c r="D312" s="1">
        <v>6.6995234974002005E-2</v>
      </c>
      <c r="K312" s="1">
        <v>-2.75E-2</v>
      </c>
      <c r="L312">
        <v>0</v>
      </c>
      <c r="M312" s="3">
        <v>0</v>
      </c>
      <c r="N312">
        <v>0</v>
      </c>
      <c r="O312" s="77">
        <v>1.57</v>
      </c>
      <c r="P312" s="77">
        <v>0.5</v>
      </c>
    </row>
    <row r="313" spans="1:16">
      <c r="A313" s="3"/>
      <c r="B313" s="3"/>
      <c r="C313" s="9">
        <f t="shared" si="7"/>
        <v>46082</v>
      </c>
      <c r="D313" s="1">
        <v>6.6992360156067104E-2</v>
      </c>
      <c r="K313" s="1">
        <v>-1.4999999999999999E-2</v>
      </c>
      <c r="L313">
        <v>0</v>
      </c>
      <c r="M313" s="3">
        <v>0</v>
      </c>
      <c r="N313">
        <v>0</v>
      </c>
      <c r="O313" s="77">
        <v>0.93</v>
      </c>
      <c r="P313" s="77">
        <v>0.1</v>
      </c>
    </row>
    <row r="314" spans="1:16">
      <c r="A314" s="3"/>
      <c r="B314" s="3"/>
      <c r="C314" s="9">
        <f t="shared" si="7"/>
        <v>46113</v>
      </c>
      <c r="D314" s="1">
        <v>6.6989177321928703E-2</v>
      </c>
      <c r="K314" s="1">
        <v>0.02</v>
      </c>
      <c r="L314">
        <v>0</v>
      </c>
      <c r="M314" s="3">
        <v>0</v>
      </c>
      <c r="N314">
        <v>0</v>
      </c>
      <c r="O314" s="77">
        <v>0.48</v>
      </c>
      <c r="P314" s="77">
        <v>0.02</v>
      </c>
    </row>
    <row r="315" spans="1:16">
      <c r="A315" s="3"/>
      <c r="B315" s="3"/>
      <c r="C315" s="9">
        <f t="shared" si="7"/>
        <v>46143</v>
      </c>
      <c r="D315" s="1">
        <v>6.6986097159862396E-2</v>
      </c>
      <c r="K315" s="1">
        <v>0.02</v>
      </c>
      <c r="L315">
        <v>0</v>
      </c>
      <c r="M315" s="3">
        <v>0</v>
      </c>
      <c r="N315">
        <v>0</v>
      </c>
      <c r="O315" s="77">
        <v>0.42</v>
      </c>
      <c r="P315" s="77">
        <v>0.02</v>
      </c>
    </row>
    <row r="316" spans="1:16">
      <c r="A316" s="3"/>
      <c r="B316" s="3"/>
      <c r="C316" s="9">
        <f t="shared" si="7"/>
        <v>46174</v>
      </c>
      <c r="D316" s="1">
        <v>6.69829143257306E-2</v>
      </c>
      <c r="K316" s="1">
        <v>2.5000000000000001E-2</v>
      </c>
      <c r="L316">
        <v>0</v>
      </c>
      <c r="M316" s="3">
        <v>0</v>
      </c>
      <c r="N316">
        <v>0</v>
      </c>
      <c r="O316" s="77">
        <v>0.42</v>
      </c>
      <c r="P316" s="77">
        <v>3.5000000000000003E-2</v>
      </c>
    </row>
    <row r="317" spans="1:16">
      <c r="A317" s="3"/>
      <c r="B317" s="3"/>
      <c r="C317" s="9">
        <f t="shared" si="7"/>
        <v>46204</v>
      </c>
      <c r="D317" s="1">
        <v>6.6979834163670496E-2</v>
      </c>
      <c r="K317" s="1">
        <v>2.75E-2</v>
      </c>
      <c r="L317">
        <v>0</v>
      </c>
      <c r="M317" s="3">
        <v>0</v>
      </c>
      <c r="N317">
        <v>0</v>
      </c>
      <c r="O317" s="77">
        <v>0.48</v>
      </c>
      <c r="P317" s="77">
        <v>3.5000000000000003E-2</v>
      </c>
    </row>
    <row r="318" spans="1:16">
      <c r="A318" s="3"/>
      <c r="B318" s="3"/>
      <c r="C318" s="9">
        <f t="shared" si="7"/>
        <v>46235</v>
      </c>
      <c r="D318" s="1">
        <v>6.6976651329544903E-2</v>
      </c>
      <c r="K318" s="1">
        <v>0.03</v>
      </c>
      <c r="L318">
        <v>0</v>
      </c>
      <c r="M318" s="3">
        <v>0</v>
      </c>
      <c r="N318">
        <v>0</v>
      </c>
      <c r="O318" s="77">
        <v>0.48</v>
      </c>
      <c r="P318" s="77">
        <v>3.5000000000000003E-2</v>
      </c>
    </row>
    <row r="319" spans="1:16">
      <c r="A319" s="3"/>
      <c r="B319" s="3"/>
      <c r="C319" s="9">
        <f t="shared" si="7"/>
        <v>46266</v>
      </c>
      <c r="D319" s="1">
        <v>6.6973468495422808E-2</v>
      </c>
      <c r="K319" s="1">
        <v>2.2499999999999999E-2</v>
      </c>
      <c r="L319">
        <v>0</v>
      </c>
      <c r="M319" s="3">
        <v>0</v>
      </c>
      <c r="N319">
        <v>0</v>
      </c>
      <c r="O319" s="77">
        <v>0.44</v>
      </c>
      <c r="P319" s="77">
        <v>3.5000000000000003E-2</v>
      </c>
    </row>
    <row r="320" spans="1:16">
      <c r="A320" s="3"/>
      <c r="B320" s="3"/>
      <c r="C320" s="9">
        <f t="shared" si="7"/>
        <v>46296</v>
      </c>
      <c r="D320" s="1">
        <v>6.6970388333372502E-2</v>
      </c>
      <c r="K320" s="1">
        <v>1.2500000000000001E-2</v>
      </c>
      <c r="L320">
        <v>0</v>
      </c>
      <c r="M320" s="3">
        <v>0</v>
      </c>
      <c r="N320">
        <v>0</v>
      </c>
      <c r="O320" s="77">
        <v>0.45</v>
      </c>
      <c r="P320" s="77">
        <v>3.5000000000000003E-2</v>
      </c>
    </row>
    <row r="321" spans="1:16">
      <c r="A321" s="3"/>
      <c r="B321" s="3"/>
      <c r="C321" s="9">
        <f t="shared" si="7"/>
        <v>46327</v>
      </c>
      <c r="D321" s="1">
        <v>6.6967205499257207E-2</v>
      </c>
      <c r="K321" s="1">
        <v>-0.02</v>
      </c>
      <c r="L321">
        <v>0</v>
      </c>
      <c r="M321" s="3">
        <v>0</v>
      </c>
      <c r="N321">
        <v>0</v>
      </c>
      <c r="O321" s="77">
        <v>0.86</v>
      </c>
      <c r="P321" s="77">
        <v>0.1</v>
      </c>
    </row>
    <row r="322" spans="1:16">
      <c r="A322" s="3"/>
      <c r="B322" s="3"/>
      <c r="C322" s="9">
        <f t="shared" si="7"/>
        <v>46357</v>
      </c>
      <c r="D322" s="1">
        <v>6.6964125337213104E-2</v>
      </c>
      <c r="K322" s="1">
        <v>-4.2500000000000003E-2</v>
      </c>
      <c r="L322">
        <v>0</v>
      </c>
      <c r="M322" s="3">
        <v>0</v>
      </c>
      <c r="N322">
        <v>0</v>
      </c>
      <c r="O322" s="77">
        <v>1.28</v>
      </c>
      <c r="P322" s="77">
        <v>0.3</v>
      </c>
    </row>
    <row r="323" spans="1:16">
      <c r="A323" s="3"/>
      <c r="B323" s="3"/>
      <c r="C323" s="9">
        <f t="shared" si="7"/>
        <v>46388</v>
      </c>
      <c r="D323" s="1">
        <v>6.6960942503103901E-2</v>
      </c>
      <c r="K323" s="1">
        <v>-4.4999999999999998E-2</v>
      </c>
      <c r="L323">
        <v>0</v>
      </c>
      <c r="M323" s="3">
        <v>0</v>
      </c>
      <c r="N323">
        <v>0</v>
      </c>
      <c r="O323" s="77">
        <v>1.61</v>
      </c>
      <c r="P323" s="77">
        <v>0.5</v>
      </c>
    </row>
    <row r="324" spans="1:16">
      <c r="A324" s="3"/>
      <c r="B324" s="3"/>
      <c r="C324" s="9">
        <f t="shared" si="7"/>
        <v>46419</v>
      </c>
      <c r="D324" s="1">
        <v>6.6957759668998806E-2</v>
      </c>
      <c r="K324" s="1">
        <v>-2.75E-2</v>
      </c>
      <c r="L324">
        <v>0</v>
      </c>
      <c r="M324" s="3">
        <v>0</v>
      </c>
      <c r="N324">
        <v>0</v>
      </c>
      <c r="O324" s="77">
        <v>1.57</v>
      </c>
      <c r="P324" s="77">
        <v>0.5</v>
      </c>
    </row>
    <row r="325" spans="1:16">
      <c r="A325" s="3"/>
      <c r="B325" s="3"/>
      <c r="C325" s="9">
        <f t="shared" si="7"/>
        <v>46447</v>
      </c>
      <c r="D325" s="1">
        <v>6.6954884851099503E-2</v>
      </c>
      <c r="K325" s="1">
        <v>-1.4999999999999999E-2</v>
      </c>
      <c r="L325">
        <v>0</v>
      </c>
      <c r="M325" s="3">
        <v>0</v>
      </c>
      <c r="N325">
        <v>0</v>
      </c>
      <c r="O325" s="77">
        <v>0.93</v>
      </c>
      <c r="P325" s="77">
        <v>0.1</v>
      </c>
    </row>
    <row r="326" spans="1:16">
      <c r="A326" s="3"/>
      <c r="B326" s="3"/>
      <c r="C326" s="9">
        <f t="shared" si="7"/>
        <v>46478</v>
      </c>
      <c r="D326" s="1">
        <v>6.69517020170005E-2</v>
      </c>
      <c r="K326" s="1">
        <v>0.02</v>
      </c>
      <c r="L326">
        <v>0</v>
      </c>
      <c r="M326" s="3">
        <v>0</v>
      </c>
      <c r="N326">
        <v>0</v>
      </c>
      <c r="O326" s="77">
        <v>0.48</v>
      </c>
      <c r="P326" s="77">
        <v>0.02</v>
      </c>
    </row>
    <row r="327" spans="1:16">
      <c r="A327" s="3"/>
      <c r="B327" s="3"/>
      <c r="C327" s="9">
        <f t="shared" si="7"/>
        <v>46508</v>
      </c>
      <c r="D327" s="1">
        <v>6.6948621854971996E-2</v>
      </c>
      <c r="K327" s="1">
        <v>0.02</v>
      </c>
      <c r="L327">
        <v>0</v>
      </c>
      <c r="M327" s="3">
        <v>0</v>
      </c>
      <c r="N327">
        <v>0</v>
      </c>
      <c r="O327" s="77">
        <v>0.42</v>
      </c>
      <c r="P327" s="77">
        <v>0.02</v>
      </c>
    </row>
    <row r="328" spans="1:16">
      <c r="A328" s="3"/>
      <c r="B328" s="3"/>
      <c r="C328" s="9">
        <f t="shared" si="7"/>
        <v>46539</v>
      </c>
      <c r="D328" s="1">
        <v>6.6945439020879696E-2</v>
      </c>
      <c r="K328" s="1">
        <v>2.5000000000000001E-2</v>
      </c>
      <c r="L328">
        <v>0</v>
      </c>
      <c r="M328" s="3">
        <v>0</v>
      </c>
      <c r="N328">
        <v>0</v>
      </c>
      <c r="O328" s="77">
        <v>0.42</v>
      </c>
      <c r="P328" s="77">
        <v>3.5000000000000003E-2</v>
      </c>
    </row>
    <row r="329" spans="1:16">
      <c r="A329" s="3"/>
      <c r="B329" s="3"/>
      <c r="C329" s="9">
        <f t="shared" si="7"/>
        <v>46569</v>
      </c>
      <c r="D329" s="1">
        <v>6.6942358858857798E-2</v>
      </c>
      <c r="K329" s="1">
        <v>2.75E-2</v>
      </c>
      <c r="L329">
        <v>0</v>
      </c>
      <c r="M329" s="3">
        <v>0</v>
      </c>
      <c r="N329">
        <v>0</v>
      </c>
      <c r="O329" s="77">
        <v>0.48</v>
      </c>
      <c r="P329" s="77">
        <v>3.5000000000000003E-2</v>
      </c>
    </row>
    <row r="330" spans="1:16">
      <c r="A330" s="3"/>
      <c r="B330" s="3"/>
      <c r="C330" s="9">
        <f t="shared" si="7"/>
        <v>46600</v>
      </c>
      <c r="D330" s="1">
        <v>6.6939176024771702E-2</v>
      </c>
      <c r="K330" s="1">
        <v>0.03</v>
      </c>
      <c r="L330">
        <v>0</v>
      </c>
      <c r="M330" s="3">
        <v>0</v>
      </c>
      <c r="N330">
        <v>0</v>
      </c>
      <c r="O330" s="77">
        <v>0.48</v>
      </c>
      <c r="P330" s="77">
        <v>3.5000000000000003E-2</v>
      </c>
    </row>
    <row r="331" spans="1:16">
      <c r="A331" s="3"/>
      <c r="B331" s="3"/>
      <c r="C331" s="9">
        <f t="shared" si="7"/>
        <v>46631</v>
      </c>
      <c r="D331" s="1">
        <v>6.69359931906892E-2</v>
      </c>
      <c r="K331" s="1">
        <v>2.2499999999999999E-2</v>
      </c>
      <c r="L331">
        <v>0</v>
      </c>
      <c r="M331" s="3">
        <v>0</v>
      </c>
      <c r="N331">
        <v>0</v>
      </c>
      <c r="O331" s="77">
        <v>0.44</v>
      </c>
      <c r="P331" s="77">
        <v>3.5000000000000003E-2</v>
      </c>
    </row>
    <row r="332" spans="1:16">
      <c r="A332" s="3"/>
      <c r="B332" s="3"/>
      <c r="C332" s="9">
        <f t="shared" si="7"/>
        <v>46661</v>
      </c>
      <c r="D332" s="1">
        <v>6.6932913028677099E-2</v>
      </c>
      <c r="K332" s="1">
        <v>1.2500000000000001E-2</v>
      </c>
      <c r="L332">
        <v>0</v>
      </c>
      <c r="M332" s="3">
        <v>0</v>
      </c>
      <c r="N332">
        <v>0</v>
      </c>
      <c r="O332" s="77">
        <v>0.45</v>
      </c>
      <c r="P332" s="77">
        <v>3.5000000000000003E-2</v>
      </c>
    </row>
    <row r="333" spans="1:16">
      <c r="A333" s="3"/>
      <c r="B333" s="3"/>
      <c r="C333" s="9">
        <f t="shared" si="7"/>
        <v>46692</v>
      </c>
      <c r="D333" s="1">
        <v>6.6929730194601703E-2</v>
      </c>
      <c r="K333" s="1">
        <v>-0.02</v>
      </c>
      <c r="L333">
        <v>0</v>
      </c>
      <c r="M333" s="3">
        <v>0</v>
      </c>
      <c r="N333">
        <v>0</v>
      </c>
      <c r="O333" s="77">
        <v>0.86</v>
      </c>
      <c r="P333" s="77">
        <v>0.1</v>
      </c>
    </row>
    <row r="334" spans="1:16">
      <c r="A334" s="3"/>
      <c r="B334" s="3"/>
      <c r="C334" s="9">
        <f t="shared" si="7"/>
        <v>46722</v>
      </c>
      <c r="D334" s="1">
        <v>6.6926650032595805E-2</v>
      </c>
      <c r="K334" s="1">
        <v>-4.2500000000000003E-2</v>
      </c>
      <c r="L334">
        <v>0</v>
      </c>
      <c r="M334" s="3">
        <v>0</v>
      </c>
      <c r="N334">
        <v>0</v>
      </c>
      <c r="O334" s="77">
        <v>1.28</v>
      </c>
      <c r="P334" s="77">
        <v>0.3</v>
      </c>
    </row>
    <row r="335" spans="1:16">
      <c r="A335" s="3"/>
      <c r="B335" s="3"/>
      <c r="C335" s="9">
        <f t="shared" si="7"/>
        <v>46753</v>
      </c>
      <c r="D335" s="1">
        <v>6.6923467198526196E-2</v>
      </c>
      <c r="K335" s="1">
        <v>-4.4999999999999998E-2</v>
      </c>
      <c r="L335">
        <v>0</v>
      </c>
      <c r="M335" s="3">
        <v>0</v>
      </c>
      <c r="N335">
        <v>0</v>
      </c>
      <c r="O335" s="77">
        <v>1.61</v>
      </c>
      <c r="P335" s="77">
        <v>0.5</v>
      </c>
    </row>
    <row r="336" spans="1:16">
      <c r="A336" s="3"/>
      <c r="B336" s="3"/>
      <c r="C336" s="9">
        <f t="shared" si="7"/>
        <v>46784</v>
      </c>
      <c r="D336" s="1">
        <v>6.69202843644605E-2</v>
      </c>
      <c r="K336" s="1">
        <v>-2.75E-2</v>
      </c>
      <c r="L336">
        <v>0</v>
      </c>
      <c r="M336" s="3">
        <v>0</v>
      </c>
      <c r="N336">
        <v>0</v>
      </c>
      <c r="O336" s="77">
        <v>1.57</v>
      </c>
      <c r="P336" s="77">
        <v>0.5</v>
      </c>
    </row>
    <row r="337" spans="1:16">
      <c r="A337" s="3"/>
      <c r="B337" s="3"/>
      <c r="C337" s="9">
        <f t="shared" si="7"/>
        <v>46813</v>
      </c>
      <c r="D337" s="1">
        <v>6.6917306874530805E-2</v>
      </c>
      <c r="K337" s="1">
        <v>-1.4999999999999999E-2</v>
      </c>
      <c r="L337">
        <v>0</v>
      </c>
      <c r="M337" s="3">
        <v>0</v>
      </c>
      <c r="N337">
        <v>0</v>
      </c>
      <c r="O337" s="77">
        <v>0.93</v>
      </c>
      <c r="P337" s="77">
        <v>0.1</v>
      </c>
    </row>
    <row r="338" spans="1:16">
      <c r="A338" s="3"/>
      <c r="B338" s="3"/>
      <c r="C338" s="9">
        <f t="shared" ref="C338:C377" si="8">NextMonth(C337)</f>
        <v>46844</v>
      </c>
      <c r="D338" s="1">
        <v>6.6914124040470896E-2</v>
      </c>
      <c r="K338" s="1">
        <v>0.02</v>
      </c>
      <c r="L338">
        <v>0</v>
      </c>
      <c r="M338" s="3">
        <v>0</v>
      </c>
      <c r="N338">
        <v>0</v>
      </c>
      <c r="O338" s="77">
        <v>0.48</v>
      </c>
      <c r="P338" s="77">
        <v>0.02</v>
      </c>
    </row>
    <row r="339" spans="1:16">
      <c r="A339" s="3"/>
      <c r="B339" s="3"/>
      <c r="C339" s="9">
        <f t="shared" si="8"/>
        <v>46874</v>
      </c>
      <c r="D339" s="1">
        <v>6.6911043878481E-2</v>
      </c>
      <c r="K339" s="1">
        <v>0.02</v>
      </c>
      <c r="L339">
        <v>0</v>
      </c>
      <c r="M339" s="3">
        <v>0</v>
      </c>
      <c r="N339">
        <v>0</v>
      </c>
      <c r="O339" s="77">
        <v>0.42</v>
      </c>
      <c r="P339" s="77">
        <v>0.02</v>
      </c>
    </row>
    <row r="340" spans="1:16">
      <c r="A340" s="3"/>
      <c r="B340" s="3"/>
      <c r="C340" s="9">
        <f t="shared" si="8"/>
        <v>46905</v>
      </c>
      <c r="D340" s="1">
        <v>6.6907861044428196E-2</v>
      </c>
      <c r="K340" s="1">
        <v>2.5000000000000001E-2</v>
      </c>
      <c r="L340">
        <v>0</v>
      </c>
      <c r="M340" s="3">
        <v>0</v>
      </c>
      <c r="N340">
        <v>0</v>
      </c>
      <c r="O340" s="77">
        <v>0.42</v>
      </c>
      <c r="P340" s="77">
        <v>3.5000000000000003E-2</v>
      </c>
    </row>
    <row r="341" spans="1:16">
      <c r="A341" s="3"/>
      <c r="B341" s="3"/>
      <c r="C341" s="9">
        <f t="shared" si="8"/>
        <v>46935</v>
      </c>
      <c r="D341" s="1">
        <v>6.6904780882444601E-2</v>
      </c>
      <c r="K341" s="1">
        <v>2.75E-2</v>
      </c>
      <c r="L341">
        <v>0</v>
      </c>
      <c r="M341" s="3">
        <v>0</v>
      </c>
      <c r="N341">
        <v>0</v>
      </c>
      <c r="O341" s="77">
        <v>0.48</v>
      </c>
      <c r="P341" s="77">
        <v>3.5000000000000003E-2</v>
      </c>
    </row>
    <row r="342" spans="1:16">
      <c r="A342" s="3"/>
      <c r="B342" s="3"/>
      <c r="C342" s="9">
        <f t="shared" si="8"/>
        <v>46966</v>
      </c>
      <c r="D342" s="1">
        <v>6.69015980483985E-2</v>
      </c>
      <c r="K342" s="1">
        <v>0.03</v>
      </c>
      <c r="L342">
        <v>0</v>
      </c>
      <c r="M342" s="3">
        <v>0</v>
      </c>
      <c r="N342">
        <v>0</v>
      </c>
      <c r="O342" s="77">
        <v>0.48</v>
      </c>
      <c r="P342" s="77">
        <v>3.5000000000000003E-2</v>
      </c>
    </row>
    <row r="343" spans="1:16">
      <c r="A343" s="3"/>
      <c r="B343" s="3"/>
      <c r="C343" s="9">
        <f t="shared" si="8"/>
        <v>46997</v>
      </c>
      <c r="D343" s="1">
        <v>6.6898415214355508E-2</v>
      </c>
      <c r="K343" s="1">
        <v>2.2499999999999999E-2</v>
      </c>
      <c r="L343">
        <v>0</v>
      </c>
      <c r="M343" s="3">
        <v>0</v>
      </c>
      <c r="N343">
        <v>0</v>
      </c>
      <c r="O343" s="77">
        <v>0.44</v>
      </c>
      <c r="P343" s="77">
        <v>3.5000000000000003E-2</v>
      </c>
    </row>
    <row r="344" spans="1:16">
      <c r="A344" s="3"/>
      <c r="B344" s="3"/>
      <c r="C344" s="9">
        <f t="shared" si="8"/>
        <v>47027</v>
      </c>
      <c r="D344" s="1">
        <v>6.6895335052381502E-2</v>
      </c>
      <c r="K344" s="1">
        <v>1.2500000000000001E-2</v>
      </c>
      <c r="L344">
        <v>0</v>
      </c>
      <c r="M344" s="3">
        <v>0</v>
      </c>
      <c r="N344">
        <v>0</v>
      </c>
      <c r="O344" s="77">
        <v>0.45</v>
      </c>
      <c r="P344" s="77">
        <v>3.5000000000000003E-2</v>
      </c>
    </row>
    <row r="345" spans="1:16">
      <c r="A345" s="3"/>
      <c r="B345" s="3"/>
      <c r="C345" s="9">
        <f t="shared" si="8"/>
        <v>47058</v>
      </c>
      <c r="D345" s="1">
        <v>6.6892152218345199E-2</v>
      </c>
      <c r="K345" s="1">
        <v>-0.02</v>
      </c>
      <c r="L345">
        <v>0</v>
      </c>
      <c r="M345" s="3">
        <v>0</v>
      </c>
      <c r="N345">
        <v>0</v>
      </c>
      <c r="O345" s="77">
        <v>0.86</v>
      </c>
      <c r="P345" s="77">
        <v>0.1</v>
      </c>
    </row>
    <row r="346" spans="1:16">
      <c r="A346" s="3"/>
      <c r="B346" s="3"/>
      <c r="C346" s="9">
        <f t="shared" si="8"/>
        <v>47088</v>
      </c>
      <c r="D346" s="1">
        <v>6.6889072056377508E-2</v>
      </c>
      <c r="K346" s="1">
        <v>-4.2500000000000003E-2</v>
      </c>
      <c r="L346">
        <v>0</v>
      </c>
      <c r="M346" s="3">
        <v>0</v>
      </c>
      <c r="N346">
        <v>0</v>
      </c>
      <c r="O346" s="77">
        <v>1.28</v>
      </c>
      <c r="P346" s="77">
        <v>0.3</v>
      </c>
    </row>
    <row r="347" spans="1:16">
      <c r="A347" s="3"/>
      <c r="B347" s="3"/>
      <c r="C347" s="9">
        <f t="shared" si="8"/>
        <v>47119</v>
      </c>
      <c r="D347" s="1">
        <v>6.6885889222347797E-2</v>
      </c>
      <c r="K347" s="1">
        <v>-4.4999999999999998E-2</v>
      </c>
      <c r="L347">
        <v>0</v>
      </c>
      <c r="M347" s="3">
        <v>0</v>
      </c>
      <c r="N347">
        <v>0</v>
      </c>
      <c r="O347" s="77">
        <v>1.61</v>
      </c>
      <c r="P347" s="77">
        <v>0.5</v>
      </c>
    </row>
    <row r="348" spans="1:16">
      <c r="A348" s="3"/>
      <c r="B348" s="3"/>
      <c r="C348" s="9">
        <f t="shared" si="8"/>
        <v>47150</v>
      </c>
      <c r="D348" s="1">
        <v>6.6882706388321708E-2</v>
      </c>
      <c r="K348" s="1">
        <v>-2.75E-2</v>
      </c>
      <c r="L348">
        <v>0</v>
      </c>
      <c r="M348" s="3">
        <v>0</v>
      </c>
      <c r="N348">
        <v>0</v>
      </c>
      <c r="O348" s="77">
        <v>1.57</v>
      </c>
      <c r="P348" s="77">
        <v>0.5</v>
      </c>
    </row>
    <row r="349" spans="1:16">
      <c r="A349" s="3"/>
      <c r="B349" s="3"/>
      <c r="C349" s="9">
        <f t="shared" si="8"/>
        <v>47178</v>
      </c>
      <c r="D349" s="1">
        <v>6.6879831570494402E-2</v>
      </c>
      <c r="K349" s="1">
        <v>-1.4999999999999999E-2</v>
      </c>
      <c r="L349">
        <v>0</v>
      </c>
      <c r="M349" s="3">
        <v>0</v>
      </c>
      <c r="N349">
        <v>0</v>
      </c>
      <c r="O349" s="77">
        <v>0.93</v>
      </c>
      <c r="P349" s="77">
        <v>0.1</v>
      </c>
    </row>
    <row r="350" spans="1:16">
      <c r="A350" s="3"/>
      <c r="B350" s="3"/>
      <c r="C350" s="9">
        <f t="shared" si="8"/>
        <v>47209</v>
      </c>
      <c r="D350" s="1">
        <v>6.6876648736474503E-2</v>
      </c>
      <c r="K350" s="1">
        <v>0.02</v>
      </c>
      <c r="L350">
        <v>0</v>
      </c>
      <c r="M350" s="3">
        <v>0</v>
      </c>
      <c r="N350">
        <v>0</v>
      </c>
      <c r="O350" s="77">
        <v>0.48</v>
      </c>
      <c r="P350" s="77">
        <v>0.02</v>
      </c>
    </row>
    <row r="351" spans="1:16">
      <c r="A351" s="3"/>
      <c r="B351" s="3"/>
      <c r="C351" s="9">
        <f t="shared" si="8"/>
        <v>47239</v>
      </c>
      <c r="D351" s="1">
        <v>6.6873568574522799E-2</v>
      </c>
      <c r="K351" s="1">
        <v>0.02</v>
      </c>
      <c r="L351">
        <v>0</v>
      </c>
      <c r="M351" s="3">
        <v>0</v>
      </c>
      <c r="N351">
        <v>0</v>
      </c>
      <c r="O351" s="77">
        <v>0.42</v>
      </c>
      <c r="P351" s="77">
        <v>0.02</v>
      </c>
    </row>
    <row r="352" spans="1:16">
      <c r="A352" s="3"/>
      <c r="B352" s="3"/>
      <c r="C352" s="9">
        <f t="shared" si="8"/>
        <v>47270</v>
      </c>
      <c r="D352" s="1">
        <v>6.6870385740509103E-2</v>
      </c>
      <c r="K352" s="1">
        <v>2.5000000000000001E-2</v>
      </c>
      <c r="L352">
        <v>0</v>
      </c>
      <c r="M352" s="3">
        <v>0</v>
      </c>
      <c r="N352">
        <v>0</v>
      </c>
      <c r="O352" s="77">
        <v>0.42</v>
      </c>
      <c r="P352" s="77">
        <v>3.5000000000000003E-2</v>
      </c>
    </row>
    <row r="353" spans="1:16">
      <c r="A353" s="3"/>
      <c r="B353" s="3"/>
      <c r="C353" s="9">
        <f t="shared" si="8"/>
        <v>47300</v>
      </c>
      <c r="D353" s="1">
        <v>6.6867305578564004E-2</v>
      </c>
      <c r="K353" s="1">
        <v>2.75E-2</v>
      </c>
      <c r="L353">
        <v>0</v>
      </c>
      <c r="M353" s="3">
        <v>0</v>
      </c>
      <c r="N353">
        <v>0</v>
      </c>
      <c r="O353" s="77">
        <v>0.48</v>
      </c>
      <c r="P353" s="77">
        <v>3.5000000000000003E-2</v>
      </c>
    </row>
    <row r="354" spans="1:16">
      <c r="A354" s="3"/>
      <c r="B354" s="3"/>
      <c r="C354" s="9">
        <f t="shared" si="8"/>
        <v>47331</v>
      </c>
      <c r="D354" s="1">
        <v>6.6864122744556997E-2</v>
      </c>
      <c r="K354" s="1">
        <v>0.03</v>
      </c>
      <c r="L354">
        <v>0</v>
      </c>
      <c r="M354" s="3">
        <v>0</v>
      </c>
      <c r="N354">
        <v>0</v>
      </c>
      <c r="O354" s="77">
        <v>0.48</v>
      </c>
      <c r="P354" s="77">
        <v>3.5000000000000003E-2</v>
      </c>
    </row>
    <row r="355" spans="1:16">
      <c r="A355" s="3"/>
      <c r="B355" s="3"/>
      <c r="C355" s="9">
        <f t="shared" si="8"/>
        <v>47362</v>
      </c>
      <c r="D355" s="1">
        <v>6.6860939910553502E-2</v>
      </c>
      <c r="K355" s="1">
        <v>2.2499999999999999E-2</v>
      </c>
      <c r="L355">
        <v>0</v>
      </c>
      <c r="M355" s="3">
        <v>0</v>
      </c>
      <c r="N355">
        <v>0</v>
      </c>
      <c r="O355" s="77">
        <v>0.44</v>
      </c>
      <c r="P355" s="77">
        <v>3.5000000000000003E-2</v>
      </c>
    </row>
    <row r="356" spans="1:16">
      <c r="A356" s="3"/>
      <c r="B356" s="3"/>
      <c r="C356" s="9">
        <f t="shared" si="8"/>
        <v>47392</v>
      </c>
      <c r="D356" s="1">
        <v>6.6857859748618201E-2</v>
      </c>
      <c r="K356" s="1">
        <v>1.2500000000000001E-2</v>
      </c>
      <c r="L356">
        <v>0</v>
      </c>
      <c r="M356" s="3">
        <v>0</v>
      </c>
      <c r="N356">
        <v>0</v>
      </c>
      <c r="O356" s="77">
        <v>0.45</v>
      </c>
      <c r="P356" s="77">
        <v>3.5000000000000003E-2</v>
      </c>
    </row>
    <row r="357" spans="1:16">
      <c r="A357" s="3"/>
      <c r="B357" s="3"/>
      <c r="C357" s="9">
        <f t="shared" si="8"/>
        <v>47423</v>
      </c>
      <c r="D357" s="1">
        <v>6.6854676914621006E-2</v>
      </c>
      <c r="K357" s="1">
        <v>-0.02</v>
      </c>
      <c r="L357">
        <v>0</v>
      </c>
      <c r="M357" s="3">
        <v>0</v>
      </c>
      <c r="N357">
        <v>0</v>
      </c>
      <c r="O357" s="77">
        <v>0.86</v>
      </c>
      <c r="P357" s="77">
        <v>0.1</v>
      </c>
    </row>
    <row r="358" spans="1:16">
      <c r="A358" s="3"/>
      <c r="B358" s="3"/>
      <c r="C358" s="9">
        <f t="shared" si="8"/>
        <v>47453</v>
      </c>
      <c r="D358" s="1">
        <v>6.6851596752691908E-2</v>
      </c>
      <c r="K358" s="1">
        <v>-4.2500000000000003E-2</v>
      </c>
      <c r="L358">
        <v>0</v>
      </c>
      <c r="M358" s="3">
        <v>0</v>
      </c>
      <c r="N358">
        <v>0</v>
      </c>
      <c r="O358" s="77">
        <v>1.28</v>
      </c>
      <c r="P358" s="77">
        <v>0.3</v>
      </c>
    </row>
    <row r="359" spans="1:16">
      <c r="A359" s="3"/>
      <c r="B359" s="3"/>
      <c r="C359" s="9">
        <f t="shared" si="8"/>
        <v>47484</v>
      </c>
      <c r="D359" s="1">
        <v>6.6848413918701804E-2</v>
      </c>
    </row>
    <row r="360" spans="1:16">
      <c r="A360" s="3"/>
      <c r="B360" s="3"/>
      <c r="C360" s="9">
        <f t="shared" si="8"/>
        <v>47515</v>
      </c>
      <c r="D360" s="1">
        <v>6.6845231084714699E-2</v>
      </c>
    </row>
    <row r="361" spans="1:16">
      <c r="A361" s="3"/>
      <c r="B361" s="3"/>
      <c r="C361" s="9">
        <f t="shared" si="8"/>
        <v>47543</v>
      </c>
      <c r="D361" s="1">
        <v>6.6842356266922906E-2</v>
      </c>
    </row>
    <row r="362" spans="1:16">
      <c r="A362" s="3"/>
      <c r="B362" s="3"/>
      <c r="C362" s="9">
        <f t="shared" si="8"/>
        <v>47574</v>
      </c>
      <c r="D362" s="1">
        <v>6.6839173432942503E-2</v>
      </c>
    </row>
    <row r="363" spans="1:16">
      <c r="A363" s="3"/>
      <c r="B363" s="3"/>
      <c r="C363" s="9">
        <f t="shared" si="8"/>
        <v>47604</v>
      </c>
      <c r="D363" s="1">
        <v>6.6836093271029004E-2</v>
      </c>
    </row>
    <row r="364" spans="1:16">
      <c r="A364" s="3"/>
      <c r="B364" s="3"/>
      <c r="C364" s="9">
        <f t="shared" si="8"/>
        <v>47635</v>
      </c>
      <c r="D364" s="1">
        <v>6.6832910437054902E-2</v>
      </c>
    </row>
    <row r="365" spans="1:16">
      <c r="A365" s="3"/>
      <c r="B365" s="3"/>
      <c r="C365" s="9">
        <f t="shared" si="8"/>
        <v>47665</v>
      </c>
      <c r="D365" s="1">
        <v>6.6829830275148397E-2</v>
      </c>
    </row>
    <row r="366" spans="1:16">
      <c r="A366" s="3"/>
      <c r="B366" s="3"/>
      <c r="C366" s="9">
        <f t="shared" si="8"/>
        <v>47696</v>
      </c>
      <c r="D366" s="1">
        <v>6.6826647441180498E-2</v>
      </c>
    </row>
    <row r="367" spans="1:16">
      <c r="A367" s="3"/>
      <c r="B367" s="3"/>
      <c r="C367" s="9">
        <f t="shared" si="8"/>
        <v>47727</v>
      </c>
      <c r="D367" s="1">
        <v>6.6823464607216998E-2</v>
      </c>
    </row>
    <row r="368" spans="1:16">
      <c r="A368" s="3"/>
      <c r="B368" s="3"/>
      <c r="C368" s="9">
        <f t="shared" si="8"/>
        <v>47757</v>
      </c>
      <c r="D368" s="1">
        <v>6.68203844453195E-2</v>
      </c>
    </row>
    <row r="369" spans="1:4">
      <c r="A369" s="3"/>
      <c r="B369" s="3"/>
      <c r="C369" s="9">
        <f t="shared" si="8"/>
        <v>47788</v>
      </c>
      <c r="D369" s="1">
        <v>6.6817201611362204E-2</v>
      </c>
    </row>
    <row r="370" spans="1:4">
      <c r="A370" s="3"/>
      <c r="B370" s="3"/>
      <c r="C370" s="9">
        <f t="shared" si="8"/>
        <v>47818</v>
      </c>
      <c r="D370" s="1">
        <v>6.6814121449471298E-2</v>
      </c>
    </row>
    <row r="371" spans="1:4">
      <c r="A371" s="3"/>
      <c r="B371" s="3"/>
      <c r="C371" s="9">
        <f t="shared" si="8"/>
        <v>47849</v>
      </c>
      <c r="D371" s="1">
        <v>6.6810938615520205E-2</v>
      </c>
    </row>
    <row r="372" spans="1:4">
      <c r="A372" s="3"/>
      <c r="B372" s="3"/>
      <c r="C372" s="9">
        <f t="shared" si="8"/>
        <v>47880</v>
      </c>
      <c r="D372" s="1">
        <v>6.6807755781573205E-2</v>
      </c>
    </row>
    <row r="373" spans="1:4">
      <c r="A373" s="3"/>
      <c r="B373" s="3"/>
      <c r="C373" s="9">
        <f t="shared" si="8"/>
        <v>47908</v>
      </c>
      <c r="D373" s="1">
        <v>6.6804880963816898E-2</v>
      </c>
    </row>
    <row r="374" spans="1:4">
      <c r="A374" s="3"/>
      <c r="B374" s="3"/>
      <c r="C374" s="9">
        <f t="shared" si="8"/>
        <v>47939</v>
      </c>
      <c r="D374" s="1">
        <v>6.6801698129876005E-2</v>
      </c>
    </row>
    <row r="375" spans="1:4">
      <c r="A375" s="3"/>
      <c r="B375" s="3"/>
      <c r="C375" s="9">
        <f t="shared" si="8"/>
        <v>47969</v>
      </c>
      <c r="D375" s="1">
        <v>6.6798617968000698E-2</v>
      </c>
    </row>
    <row r="376" spans="1:4">
      <c r="A376" s="3"/>
      <c r="B376" s="3"/>
      <c r="C376" s="9">
        <f t="shared" si="8"/>
        <v>48000</v>
      </c>
      <c r="D376" s="1">
        <v>6.6795435134065995E-2</v>
      </c>
    </row>
    <row r="377" spans="1:4">
      <c r="C377" s="9">
        <f t="shared" si="8"/>
        <v>48030</v>
      </c>
    </row>
  </sheetData>
  <phoneticPr fontId="16" type="noConversion"/>
  <pageMargins left="0.75" right="0.75" top="1" bottom="1" header="0.5" footer="0.5"/>
  <pageSetup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LoadInTheCurves">
                <anchor moveWithCells="1" sizeWithCells="1">
                  <from>
                    <xdr:col>0</xdr:col>
                    <xdr:colOff>638175</xdr:colOff>
                    <xdr:row>10</xdr:row>
                    <xdr:rowOff>9525</xdr:rowOff>
                  </from>
                  <to>
                    <xdr:col>1</xdr:col>
                    <xdr:colOff>923925</xdr:colOff>
                    <xdr:row>14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</vt:i4>
      </vt:variant>
    </vt:vector>
  </HeadingPairs>
  <TitlesOfParts>
    <vt:vector size="25" baseType="lpstr">
      <vt:lpstr>Finance Assumptions</vt:lpstr>
      <vt:lpstr>Inputs-Summary</vt:lpstr>
      <vt:lpstr>Prepay</vt:lpstr>
      <vt:lpstr>Delta Swap</vt:lpstr>
      <vt:lpstr>Service Fee Swap</vt:lpstr>
      <vt:lpstr>Curves</vt:lpstr>
      <vt:lpstr>CurveCodes</vt:lpstr>
      <vt:lpstr>CurveMonth</vt:lpstr>
      <vt:lpstr>CurveRange</vt:lpstr>
      <vt:lpstr>Curves</vt:lpstr>
      <vt:lpstr>CurveTable</vt:lpstr>
      <vt:lpstr>CurveType</vt:lpstr>
      <vt:lpstr>CurveValues</vt:lpstr>
      <vt:lpstr>CurveValuesExtra</vt:lpstr>
      <vt:lpstr>DBase</vt:lpstr>
      <vt:lpstr>goal_target</vt:lpstr>
      <vt:lpstr>'Service Fee Swap'!mthbeg</vt:lpstr>
      <vt:lpstr>mthbeg</vt:lpstr>
      <vt:lpstr>'Service Fee Swap'!mthend</vt:lpstr>
      <vt:lpstr>mthend</vt:lpstr>
      <vt:lpstr>Password</vt:lpstr>
      <vt:lpstr>Table</vt:lpstr>
      <vt:lpstr>today</vt:lpstr>
      <vt:lpstr>UpperLeftOfCurveTable</vt:lpstr>
      <vt:lpstr>UserName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Kelly</dc:creator>
  <dc:description>- Oracle 8i ODBC QueryFix Applied</dc:description>
  <cp:lastModifiedBy>Jan Havlíček</cp:lastModifiedBy>
  <cp:lastPrinted>2001-06-22T15:34:26Z</cp:lastPrinted>
  <dcterms:created xsi:type="dcterms:W3CDTF">1999-10-07T20:41:24Z</dcterms:created>
  <dcterms:modified xsi:type="dcterms:W3CDTF">2023-09-13T16:45:57Z</dcterms:modified>
</cp:coreProperties>
</file>