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837CBB-56B6-4CD6-A7B6-287EEADDF915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<sst xmlns="http://schemas.openxmlformats.org/spreadsheetml/2006/main" count="756" uniqueCount="191">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</sst>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sz val="8"/>
      <name val="Times New Roman"/>
      <family val="1"/>
    </font>
    <font>
      <sz val="8"/>
      <color indexed="55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8"/>
      <color indexed="55"/>
      <name val="Times New Roman"/>
      <family val="1"/>
    </font>
    <font>
      <sz val="8"/>
      <color indexed="22"/>
      <name val="Times New Roman"/>
      <family val="1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48"/>
      </patternFill>
    </fill>
    <fill>
      <patternFill patternType="lightTrellis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8"/>
      </patternFill>
    </fill>
    <fill>
      <patternFill patternType="solid">
        <fgColor indexed="9"/>
        <bgColor indexed="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169" fontId="5" fillId="4" borderId="0" xfId="0" applyNumberFormat="1" applyFont="1" applyFill="1" applyAlignment="1">
      <alignment horizontal="center"/>
    </xf>
    <xf numFmtId="14" fontId="3" fillId="4" borderId="1" xfId="3" applyNumberFormat="1" applyFont="1" applyFill="1" applyBorder="1" applyAlignment="1">
      <alignment horizontal="right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/>
    <xf numFmtId="43" fontId="10" fillId="0" borderId="0" xfId="1" applyFont="1" applyFill="1" applyBorder="1"/>
    <xf numFmtId="43" fontId="10" fillId="0" borderId="3" xfId="1" applyFont="1" applyFill="1" applyBorder="1"/>
    <xf numFmtId="43" fontId="10" fillId="0" borderId="4" xfId="1" applyFont="1" applyFill="1" applyBorder="1"/>
    <xf numFmtId="0" fontId="13" fillId="0" borderId="0" xfId="0" applyFont="1" applyFill="1"/>
    <xf numFmtId="0" fontId="11" fillId="0" borderId="0" xfId="0" applyFont="1" applyFill="1" applyAlignment="1">
      <alignment horizontal="right"/>
    </xf>
    <xf numFmtId="15" fontId="10" fillId="0" borderId="0" xfId="0" applyNumberFormat="1" applyFont="1" applyFill="1"/>
    <xf numFmtId="0" fontId="10" fillId="0" borderId="0" xfId="0" applyFont="1" applyFill="1" applyBorder="1"/>
    <xf numFmtId="179" fontId="11" fillId="0" borderId="0" xfId="0" applyNumberFormat="1" applyFont="1" applyFill="1" applyAlignment="1">
      <alignment horizontal="right"/>
    </xf>
    <xf numFmtId="179" fontId="10" fillId="0" borderId="0" xfId="0" applyNumberFormat="1" applyFont="1" applyFill="1" applyAlignment="1">
      <alignment horizontal="right"/>
    </xf>
    <xf numFmtId="14" fontId="10" fillId="0" borderId="0" xfId="0" applyNumberFormat="1" applyFont="1" applyFill="1" applyProtection="1">
      <protection locked="0" hidden="1"/>
    </xf>
    <xf numFmtId="14" fontId="10" fillId="0" borderId="0" xfId="0" applyNumberFormat="1" applyFont="1" applyFill="1"/>
    <xf numFmtId="180" fontId="12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" fontId="10" fillId="0" borderId="0" xfId="0" applyNumberFormat="1" applyFont="1" applyFill="1"/>
    <xf numFmtId="0" fontId="10" fillId="0" borderId="0" xfId="0" applyFont="1" applyFill="1" applyAlignment="1">
      <alignment vertical="center"/>
    </xf>
    <xf numFmtId="0" fontId="11" fillId="0" borderId="5" xfId="0" applyFont="1" applyFill="1" applyBorder="1"/>
    <xf numFmtId="43" fontId="10" fillId="0" borderId="6" xfId="1" applyFont="1" applyFill="1" applyBorder="1"/>
    <xf numFmtId="38" fontId="10" fillId="0" borderId="0" xfId="0" applyNumberFormat="1" applyFont="1" applyFill="1" applyBorder="1"/>
    <xf numFmtId="38" fontId="10" fillId="0" borderId="0" xfId="0" applyNumberFormat="1" applyFont="1" applyFill="1"/>
    <xf numFmtId="0" fontId="11" fillId="0" borderId="7" xfId="0" applyFont="1" applyFill="1" applyBorder="1"/>
    <xf numFmtId="0" fontId="10" fillId="0" borderId="8" xfId="0" applyFont="1" applyFill="1" applyBorder="1"/>
    <xf numFmtId="43" fontId="10" fillId="0" borderId="9" xfId="1" applyFont="1" applyFill="1" applyBorder="1"/>
    <xf numFmtId="43" fontId="10" fillId="0" borderId="7" xfId="1" applyFont="1" applyFill="1" applyBorder="1"/>
    <xf numFmtId="43" fontId="10" fillId="0" borderId="8" xfId="1" applyFont="1" applyFill="1" applyBorder="1"/>
    <xf numFmtId="0" fontId="11" fillId="0" borderId="10" xfId="0" applyFont="1" applyFill="1" applyBorder="1"/>
    <xf numFmtId="0" fontId="10" fillId="0" borderId="4" xfId="0" applyFont="1" applyFill="1" applyBorder="1"/>
    <xf numFmtId="43" fontId="10" fillId="0" borderId="11" xfId="1" applyFont="1" applyFill="1" applyBorder="1"/>
    <xf numFmtId="43" fontId="10" fillId="0" borderId="10" xfId="1" applyFont="1" applyFill="1" applyBorder="1"/>
    <xf numFmtId="0" fontId="11" fillId="0" borderId="3" xfId="0" applyFont="1" applyFill="1" applyBorder="1"/>
    <xf numFmtId="0" fontId="10" fillId="0" borderId="3" xfId="0" applyFont="1" applyFill="1" applyBorder="1"/>
    <xf numFmtId="0" fontId="13" fillId="0" borderId="4" xfId="0" applyFont="1" applyFill="1" applyBorder="1"/>
    <xf numFmtId="0" fontId="10" fillId="0" borderId="12" xfId="0" applyFont="1" applyFill="1" applyBorder="1"/>
    <xf numFmtId="43" fontId="10" fillId="0" borderId="12" xfId="1" applyFont="1" applyFill="1" applyBorder="1"/>
    <xf numFmtId="43" fontId="10" fillId="0" borderId="13" xfId="1" applyFont="1" applyFill="1" applyBorder="1"/>
    <xf numFmtId="0" fontId="11" fillId="0" borderId="4" xfId="0" applyFont="1" applyFill="1" applyBorder="1"/>
    <xf numFmtId="38" fontId="11" fillId="0" borderId="0" xfId="0" applyNumberFormat="1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181" fontId="11" fillId="0" borderId="0" xfId="1" applyNumberFormat="1" applyFont="1" applyFill="1" applyBorder="1"/>
    <xf numFmtId="0" fontId="11" fillId="0" borderId="14" xfId="0" applyFont="1" applyFill="1" applyBorder="1"/>
    <xf numFmtId="180" fontId="11" fillId="0" borderId="4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17" fontId="11" fillId="0" borderId="4" xfId="0" quotePrefix="1" applyNumberFormat="1" applyFont="1" applyFill="1" applyBorder="1" applyAlignment="1">
      <alignment horizontal="center" vertical="center"/>
    </xf>
    <xf numFmtId="17" fontId="11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81" fontId="10" fillId="0" borderId="0" xfId="1" applyNumberFormat="1" applyFont="1" applyFill="1" applyBorder="1"/>
    <xf numFmtId="181" fontId="10" fillId="0" borderId="7" xfId="1" applyNumberFormat="1" applyFont="1" applyFill="1" applyBorder="1"/>
    <xf numFmtId="181" fontId="10" fillId="0" borderId="9" xfId="1" applyNumberFormat="1" applyFont="1" applyFill="1" applyBorder="1"/>
    <xf numFmtId="181" fontId="10" fillId="0" borderId="4" xfId="1" applyNumberFormat="1" applyFont="1" applyFill="1" applyBorder="1"/>
    <xf numFmtId="181" fontId="10" fillId="0" borderId="11" xfId="1" applyNumberFormat="1" applyFont="1" applyFill="1" applyBorder="1"/>
    <xf numFmtId="181" fontId="10" fillId="0" borderId="10" xfId="1" applyNumberFormat="1" applyFont="1" applyFill="1" applyBorder="1"/>
    <xf numFmtId="181" fontId="10" fillId="0" borderId="3" xfId="1" applyNumberFormat="1" applyFont="1" applyFill="1" applyBorder="1"/>
    <xf numFmtId="181" fontId="10" fillId="0" borderId="0" xfId="0" applyNumberFormat="1" applyFont="1" applyFill="1" applyBorder="1"/>
    <xf numFmtId="181" fontId="10" fillId="0" borderId="0" xfId="0" applyNumberFormat="1" applyFont="1" applyFill="1"/>
    <xf numFmtId="181" fontId="11" fillId="0" borderId="4" xfId="1" applyNumberFormat="1" applyFont="1" applyFill="1" applyBorder="1"/>
    <xf numFmtId="181" fontId="10" fillId="0" borderId="5" xfId="1" applyNumberFormat="1" applyFont="1" applyFill="1" applyBorder="1"/>
    <xf numFmtId="180" fontId="11" fillId="0" borderId="0" xfId="0" applyNumberFormat="1" applyFont="1" applyFill="1" applyBorder="1" applyAlignment="1">
      <alignment horizontal="left"/>
    </xf>
    <xf numFmtId="0" fontId="10" fillId="0" borderId="5" xfId="0" applyFont="1" applyFill="1" applyBorder="1"/>
    <xf numFmtId="0" fontId="10" fillId="0" borderId="7" xfId="0" applyFont="1" applyFill="1" applyBorder="1"/>
    <xf numFmtId="0" fontId="10" fillId="0" borderId="10" xfId="0" applyFont="1" applyFill="1" applyBorder="1"/>
    <xf numFmtId="181" fontId="10" fillId="0" borderId="15" xfId="1" applyNumberFormat="1" applyFont="1" applyFill="1" applyBorder="1"/>
    <xf numFmtId="14" fontId="10" fillId="0" borderId="0" xfId="0" applyNumberFormat="1" applyFont="1" applyFill="1" applyAlignment="1">
      <alignment horizontal="center"/>
    </xf>
    <xf numFmtId="181" fontId="10" fillId="0" borderId="6" xfId="1" applyNumberFormat="1" applyFont="1" applyFill="1" applyBorder="1"/>
    <xf numFmtId="1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3" fillId="0" borderId="0" xfId="0" applyFont="1" applyFill="1" applyAlignment="1">
      <alignment vertical="center"/>
    </xf>
    <xf numFmtId="0" fontId="11" fillId="0" borderId="8" xfId="0" applyFont="1" applyFill="1" applyBorder="1" applyAlignment="1">
      <alignment vertical="center"/>
    </xf>
    <xf numFmtId="17" fontId="11" fillId="0" borderId="0" xfId="0" quotePrefix="1" applyNumberFormat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" fontId="11" fillId="0" borderId="4" xfId="0" quotePrefix="1" applyNumberFormat="1" applyFont="1" applyFill="1" applyBorder="1" applyAlignment="1">
      <alignment horizontal="center" vertical="center" wrapText="1"/>
    </xf>
    <xf numFmtId="17" fontId="11" fillId="0" borderId="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vertical="center"/>
    </xf>
    <xf numFmtId="43" fontId="10" fillId="0" borderId="16" xfId="1" applyFont="1" applyFill="1" applyBorder="1"/>
    <xf numFmtId="43" fontId="10" fillId="0" borderId="5" xfId="1" applyFont="1" applyFill="1" applyBorder="1"/>
    <xf numFmtId="43" fontId="10" fillId="0" borderId="17" xfId="1" applyFont="1" applyFill="1" applyBorder="1"/>
    <xf numFmtId="43" fontId="10" fillId="0" borderId="18" xfId="1" applyFont="1" applyFill="1" applyBorder="1"/>
    <xf numFmtId="0" fontId="11" fillId="0" borderId="19" xfId="0" applyFont="1" applyFill="1" applyBorder="1"/>
    <xf numFmtId="43" fontId="10" fillId="0" borderId="20" xfId="1" applyFont="1" applyFill="1" applyBorder="1"/>
    <xf numFmtId="43" fontId="10" fillId="0" borderId="19" xfId="1" applyFont="1" applyFill="1" applyBorder="1"/>
    <xf numFmtId="178" fontId="10" fillId="0" borderId="0" xfId="1" applyNumberFormat="1" applyFont="1" applyFill="1" applyBorder="1"/>
    <xf numFmtId="0" fontId="11" fillId="0" borderId="12" xfId="0" applyFont="1" applyFill="1" applyBorder="1"/>
    <xf numFmtId="180" fontId="11" fillId="0" borderId="0" xfId="0" applyNumberFormat="1" applyFont="1" applyFill="1" applyAlignment="1">
      <alignment horizontal="left"/>
    </xf>
    <xf numFmtId="43" fontId="10" fillId="0" borderId="3" xfId="0" quotePrefix="1" applyNumberFormat="1" applyFont="1" applyFill="1" applyBorder="1"/>
    <xf numFmtId="43" fontId="10" fillId="0" borderId="0" xfId="0" quotePrefix="1" applyNumberFormat="1" applyFont="1" applyFill="1" applyBorder="1"/>
    <xf numFmtId="43" fontId="10" fillId="0" borderId="4" xfId="0" quotePrefix="1" applyNumberFormat="1" applyFont="1" applyFill="1" applyBorder="1"/>
    <xf numFmtId="181" fontId="10" fillId="0" borderId="3" xfId="0" applyNumberFormat="1" applyFont="1" applyFill="1" applyBorder="1"/>
    <xf numFmtId="0" fontId="11" fillId="0" borderId="21" xfId="0" applyFont="1" applyFill="1" applyBorder="1"/>
    <xf numFmtId="0" fontId="11" fillId="0" borderId="22" xfId="0" applyFont="1" applyFill="1" applyBorder="1"/>
    <xf numFmtId="0" fontId="15" fillId="0" borderId="3" xfId="0" applyFont="1" applyFill="1" applyBorder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0" fontId="15" fillId="6" borderId="24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5" fillId="6" borderId="21" xfId="0" applyFont="1" applyFill="1" applyBorder="1" applyAlignment="1"/>
    <xf numFmtId="0" fontId="15" fillId="0" borderId="0" xfId="0" applyFont="1" applyFill="1" applyBorder="1" applyAlignment="1"/>
    <xf numFmtId="17" fontId="19" fillId="0" borderId="0" xfId="0" applyNumberFormat="1" applyFont="1" applyFill="1" applyBorder="1" applyAlignment="1">
      <alignment horizontal="center"/>
    </xf>
    <xf numFmtId="17" fontId="19" fillId="7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21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9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7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8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21" xfId="0" applyFont="1" applyBorder="1" applyAlignment="1"/>
    <xf numFmtId="0" fontId="15" fillId="0" borderId="0" xfId="0" applyFont="1" applyBorder="1" applyAlignment="1"/>
    <xf numFmtId="0" fontId="19" fillId="0" borderId="0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21" fillId="0" borderId="25" xfId="0" applyFont="1" applyBorder="1" applyAlignment="1">
      <alignment wrapText="1"/>
    </xf>
    <xf numFmtId="0" fontId="21" fillId="0" borderId="26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7" borderId="26" xfId="0" applyFont="1" applyFill="1" applyBorder="1" applyAlignment="1">
      <alignment horizontal="center" wrapText="1"/>
    </xf>
    <xf numFmtId="0" fontId="16" fillId="0" borderId="26" xfId="0" applyFont="1" applyFill="1" applyBorder="1" applyAlignment="1">
      <alignment horizontal="center" wrapText="1"/>
    </xf>
    <xf numFmtId="0" fontId="16" fillId="8" borderId="26" xfId="0" applyFont="1" applyFill="1" applyBorder="1" applyAlignment="1">
      <alignment horizontal="center" wrapText="1"/>
    </xf>
    <xf numFmtId="0" fontId="19" fillId="0" borderId="0" xfId="0" applyFont="1" applyBorder="1" applyAlignment="1"/>
    <xf numFmtId="0" fontId="20" fillId="0" borderId="1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/>
    <xf numFmtId="0" fontId="19" fillId="0" borderId="27" xfId="0" applyFont="1" applyFill="1" applyBorder="1" applyAlignment="1">
      <alignment horizontal="center"/>
    </xf>
    <xf numFmtId="17" fontId="20" fillId="0" borderId="28" xfId="0" applyNumberFormat="1" applyFont="1" applyBorder="1" applyAlignment="1">
      <alignment horizontal="center"/>
    </xf>
    <xf numFmtId="17" fontId="20" fillId="0" borderId="27" xfId="0" applyNumberFormat="1" applyFont="1" applyBorder="1" applyAlignment="1">
      <alignment horizontal="center"/>
    </xf>
    <xf numFmtId="17" fontId="20" fillId="7" borderId="28" xfId="0" applyNumberFormat="1" applyFont="1" applyFill="1" applyBorder="1" applyAlignment="1">
      <alignment horizontal="center"/>
    </xf>
    <xf numFmtId="17" fontId="20" fillId="0" borderId="28" xfId="0" applyNumberFormat="1" applyFont="1" applyFill="1" applyBorder="1" applyAlignment="1">
      <alignment horizontal="center"/>
    </xf>
    <xf numFmtId="17" fontId="20" fillId="8" borderId="28" xfId="0" applyNumberFormat="1" applyFont="1" applyFill="1" applyBorder="1" applyAlignment="1">
      <alignment horizontal="center"/>
    </xf>
    <xf numFmtId="17" fontId="20" fillId="0" borderId="29" xfId="0" applyNumberFormat="1" applyFont="1" applyBorder="1" applyAlignment="1">
      <alignment horizontal="center"/>
    </xf>
    <xf numFmtId="0" fontId="19" fillId="9" borderId="30" xfId="0" applyFont="1" applyFill="1" applyBorder="1" applyAlignment="1"/>
    <xf numFmtId="0" fontId="19" fillId="0" borderId="31" xfId="0" applyFont="1" applyFill="1" applyBorder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17" fontId="20" fillId="0" borderId="31" xfId="0" applyNumberFormat="1" applyFont="1" applyBorder="1" applyAlignment="1">
      <alignment horizontal="center"/>
    </xf>
    <xf numFmtId="17" fontId="20" fillId="7" borderId="0" xfId="0" applyNumberFormat="1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17" fontId="20" fillId="8" borderId="0" xfId="0" applyNumberFormat="1" applyFont="1" applyFill="1" applyBorder="1" applyAlignment="1">
      <alignment horizontal="center"/>
    </xf>
    <xf numFmtId="17" fontId="20" fillId="0" borderId="17" xfId="0" applyNumberFormat="1" applyFont="1" applyBorder="1" applyAlignment="1">
      <alignment horizontal="center"/>
    </xf>
    <xf numFmtId="0" fontId="19" fillId="0" borderId="32" xfId="0" applyFont="1" applyBorder="1" applyAlignment="1"/>
    <xf numFmtId="0" fontId="15" fillId="0" borderId="1" xfId="0" applyFont="1" applyBorder="1" applyAlignment="1"/>
    <xf numFmtId="0" fontId="19" fillId="9" borderId="1" xfId="0" applyFont="1" applyFill="1" applyBorder="1" applyAlignment="1"/>
    <xf numFmtId="0" fontId="19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6" borderId="32" xfId="0" applyFont="1" applyFill="1" applyBorder="1" applyAlignment="1"/>
    <xf numFmtId="0" fontId="20" fillId="0" borderId="1" xfId="0" applyFont="1" applyBorder="1" applyAlignment="1"/>
    <xf numFmtId="166" fontId="15" fillId="0" borderId="1" xfId="0" applyNumberFormat="1" applyFont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8" fontId="15" fillId="7" borderId="1" xfId="0" applyNumberFormat="1" applyFont="1" applyFill="1" applyBorder="1" applyAlignment="1">
      <alignment horizontal="center"/>
    </xf>
    <xf numFmtId="170" fontId="15" fillId="7" borderId="1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171" fontId="15" fillId="0" borderId="1" xfId="0" applyNumberFormat="1" applyFont="1" applyBorder="1" applyAlignment="1">
      <alignment horizontal="center"/>
    </xf>
    <xf numFmtId="0" fontId="19" fillId="6" borderId="33" xfId="0" applyFont="1" applyFill="1" applyBorder="1" applyAlignment="1"/>
    <xf numFmtId="0" fontId="15" fillId="0" borderId="34" xfId="0" applyFont="1" applyBorder="1" applyAlignment="1"/>
    <xf numFmtId="17" fontId="20" fillId="0" borderId="34" xfId="3" applyNumberFormat="1" applyFont="1" applyFill="1" applyBorder="1" applyAlignment="1" applyProtection="1">
      <alignment horizontal="left"/>
    </xf>
    <xf numFmtId="0" fontId="20" fillId="0" borderId="34" xfId="0" applyFont="1" applyBorder="1" applyAlignment="1"/>
    <xf numFmtId="168" fontId="15" fillId="8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9" fillId="10" borderId="3" xfId="0" applyFont="1" applyFill="1" applyBorder="1" applyAlignment="1">
      <alignment horizontal="center"/>
    </xf>
    <xf numFmtId="17" fontId="19" fillId="10" borderId="0" xfId="0" applyNumberFormat="1" applyFont="1" applyFill="1" applyBorder="1" applyAlignment="1">
      <alignment horizontal="center"/>
    </xf>
    <xf numFmtId="1" fontId="19" fillId="10" borderId="0" xfId="0" applyNumberFormat="1" applyFont="1" applyFill="1" applyBorder="1" applyAlignment="1">
      <alignment horizontal="center"/>
    </xf>
    <xf numFmtId="168" fontId="15" fillId="10" borderId="1" xfId="0" applyNumberFormat="1" applyFont="1" applyFill="1" applyBorder="1" applyAlignment="1">
      <alignment horizontal="center"/>
    </xf>
    <xf numFmtId="0" fontId="15" fillId="11" borderId="0" xfId="0" applyFont="1" applyFill="1" applyAlignment="1"/>
    <xf numFmtId="0" fontId="15" fillId="11" borderId="0" xfId="0" applyFont="1" applyFill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9" fillId="11" borderId="0" xfId="0" applyFont="1" applyFill="1" applyBorder="1" applyAlignment="1"/>
    <xf numFmtId="0" fontId="15" fillId="11" borderId="0" xfId="0" applyFont="1" applyFill="1" applyBorder="1" applyAlignment="1"/>
    <xf numFmtId="0" fontId="20" fillId="11" borderId="0" xfId="0" applyFont="1" applyFill="1" applyBorder="1" applyAlignment="1"/>
    <xf numFmtId="0" fontId="15" fillId="12" borderId="0" xfId="0" applyFont="1" applyFill="1" applyBorder="1" applyAlignment="1"/>
    <xf numFmtId="0" fontId="19" fillId="11" borderId="0" xfId="0" applyFont="1" applyFill="1" applyBorder="1" applyAlignment="1">
      <alignment horizontal="center"/>
    </xf>
    <xf numFmtId="17" fontId="19" fillId="11" borderId="0" xfId="0" applyNumberFormat="1" applyFont="1" applyFill="1" applyBorder="1" applyAlignment="1">
      <alignment horizontal="center"/>
    </xf>
    <xf numFmtId="1" fontId="19" fillId="11" borderId="0" xfId="0" applyNumberFormat="1" applyFont="1" applyFill="1" applyBorder="1" applyAlignment="1">
      <alignment horizontal="center"/>
    </xf>
    <xf numFmtId="17" fontId="19" fillId="13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15" fontId="19" fillId="5" borderId="20" xfId="0" applyNumberFormat="1" applyFont="1" applyFill="1" applyBorder="1" applyAlignment="1">
      <alignment horizontal="center"/>
    </xf>
    <xf numFmtId="15" fontId="19" fillId="5" borderId="13" xfId="0" applyNumberFormat="1" applyFont="1" applyFill="1" applyBorder="1" applyAlignment="1">
      <alignment horizontal="center"/>
    </xf>
    <xf numFmtId="0" fontId="23" fillId="0" borderId="12" xfId="0" applyFont="1" applyBorder="1"/>
    <xf numFmtId="0" fontId="23" fillId="0" borderId="20" xfId="0" applyFont="1" applyBorder="1"/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11" borderId="0" xfId="0" applyFont="1" applyFill="1" applyBorder="1" applyAlignment="1">
      <alignment horizontal="left"/>
    </xf>
    <xf numFmtId="0" fontId="18" fillId="11" borderId="0" xfId="0" applyFont="1" applyFill="1" applyAlignment="1">
      <alignment horizontal="center"/>
    </xf>
    <xf numFmtId="15" fontId="19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9DCE88D-FE58-6FD7-D011-4ACFE78BD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C03F746C-35FB-65D7-53C4-4ADF4DF9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D3A230EC-BA8D-6EBD-627F-5E11A637F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476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61C8759F-2177-72D4-6301-6568BEBCA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C45F662-74AD-DB13-8947-153ED1819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A5AEBD87-C645-6F63-59DB-C7F0664DB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5D7E2504-DF22-BCE7-B3EB-344519AB5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A47B276-7F00-2A9D-BEE4-224996DE9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208FF2B5-8EC1-F78B-234E-16FA30AE2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3857845-23F6-DF5A-465C-BC4C28600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B320CF1-EFCE-5548-FE98-97F2D4DBD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3D601BB0-1C9C-C89B-8833-DA6CC866E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C5B80E4B-1CC7-3237-84E3-BF0F95759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9ED58D21-DA48-5C29-B0C0-142467142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7E88A548-EF65-7DAA-4D77-171785781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E22EA7F9-BF3F-FB0B-74A5-21EA7438D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7BAAA3B-6560-0395-17C1-DB363E686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C6D7161F-A58B-9E2D-8F75-F498A0FA2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4D893098-1AA6-C40E-060C-1F91C4158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C6CAC687-E263-2899-D493-1036B3DC9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781E28C4-11D4-8EF3-0BE8-1E08283DC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114BFE49-161B-780C-5A29-BA3816FFD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7A9BD84-9D34-38B5-C26E-3B5DAB047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236E8B30-DB26-C53A-7061-18756E635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66D1FF3B-6701-0F13-8ED1-435409336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3DB405B0-082C-BB5A-3956-7A901C957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242D322C-B34E-DC9A-16EC-B0AF9A6DB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5A3B6DC9-DEB0-882C-F82F-1799839C4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231785E0-C8AE-F5DA-148C-B61003A0A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72E2E1C3-0BA1-72F2-F9F9-2CCF1FC5F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58BFA361-0FAC-4D9D-CD4F-7B7EA66B3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3B35A3A1-95ED-F671-2DF0-FD5405501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DDE82923-1EAC-B295-DD7F-6F4D1EB1E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DDAE4F37-F523-A0D0-BEEF-D8CE017C5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F7EAE98D-E7B9-32D0-4E0A-438CD9D69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B74C0DEF-6EAC-3B49-B69F-685F422E7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EC2BCF16-7110-6AA0-604A-97D01ADC1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C712D0E-39F7-E245-D655-046193919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AFE7ED1-B065-C56B-E155-63E9ECDB2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C84DCF5B-3430-6425-9804-03A2552C2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7968CA1C-F3C6-6B72-61C5-634063CFE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B670EA92-E944-7389-CC5B-9A869639E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568D4A74-33D6-FB5D-089F-A428CC97B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FF391FA6-7557-D549-FCCA-4593CD542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D98A753A-5B11-0E34-774D-2BF7ACE0B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6BD3B907-0BE2-0B09-2857-FECF75569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804BE3B7-22A6-75B4-99B2-98BA2AB62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A6FBF6CD-8EA5-AAF6-1736-E5EB42300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2B3299C9-313F-F2DE-6DCD-B0E614951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A4DDAD07-2353-C8AF-79A5-3B5263656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1E210A6E-0BD8-0F4D-700C-1EF78ED1A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BA041A60-947F-EC04-7355-EC80ADF2E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25E35325-0AAA-7162-A2C3-9AF4668E7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81AF5BF8-D483-5F52-C93A-2B17B6B86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D661937E-E661-B52F-78D3-1DE2442A8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538D622F-C3AA-9949-0340-711E89797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476CF8E1-7F69-875D-569D-352A69BC4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78C9C9E4-66C2-24B0-3538-28AD51523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EAEB6F05-86CC-9421-C069-5B35B5879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C7459204-E62C-DEF6-B374-E70ADAE42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9F37366-C14F-F868-9470-BF3723625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7EA4C816-0A71-F919-2B63-BABF3135A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0DA26B68-E201-770F-E1E5-BDC4578B4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B91114C6-5631-6393-B7B8-61FA11A5B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C78B8585-8765-7AB4-44DA-56F98D070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DBEA28C9-9921-F2B0-2ECF-B63195516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52F7096F-181E-32CE-D940-1925DB72E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773ADDB8-170B-8B27-ECDF-E226E931C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3A69F5F6-9147-BBFB-05BA-8FDCF72D4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2275BE88-FA0B-7BDB-6133-7FC06446E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6753F5CC-43D3-0F40-B847-D6E14CC34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57F76C89-FF3F-42E9-95B5-8E7D74707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01A071DA-0885-8DB6-1016-FC51ACE88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916B3FA3-99A2-E7DC-8CBB-9E9264C31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BBD84950-5C55-1418-B670-033E84C09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5C88EC24-456D-A7F3-B602-2DC4F396F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7A8C1475-9446-4E27-7AB1-F028C07661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703DCD0B-2489-B19D-23EB-8EC0F147F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657710F4-0879-699B-AE69-C0EB31307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4A2FF9BB-50C9-B74B-5C77-C7327C4D8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1187602B-1466-0B23-B17D-5B4FCDCAC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D798FA5A-3EC7-E16A-FD92-722500D26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85A89C98-7099-AE2E-9042-F91F709D2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9CEE7E9C-E29F-AD7D-60D0-446488572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7FB9D510-1648-418D-96D4-464C86684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E3731BC7-B668-EF11-E665-312AADE90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EB95DDB6-B85A-4D13-7BB5-A3DC86C76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5C2EEE01-B7AB-3C3A-6721-89DFABA0D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9" name="Button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90C4648E-AC1F-0701-C301-B873112BB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50" name="Button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84343653-53E8-7369-5B7E-62D5A782B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51" name="Button 87" hidden="1">
              <a:extLst>
                <a:ext uri="{63B3BB69-23CF-44E3-9099-C40C66FF867C}">
                  <a14:compatExt spid="_x0000_s11351"/>
                </a:ext>
                <a:ext uri="{FF2B5EF4-FFF2-40B4-BE49-F238E27FC236}">
                  <a16:creationId xmlns:a16="http://schemas.microsoft.com/office/drawing/2014/main" id="{60750C6E-DB1A-34E5-3DFB-B9CA4A3F5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52" name="Button 88" hidden="1">
              <a:extLst>
                <a:ext uri="{63B3BB69-23CF-44E3-9099-C40C66FF867C}">
                  <a14:compatExt spid="_x0000_s11352"/>
                </a:ext>
                <a:ext uri="{FF2B5EF4-FFF2-40B4-BE49-F238E27FC236}">
                  <a16:creationId xmlns:a16="http://schemas.microsoft.com/office/drawing/2014/main" id="{31062806-9518-92F2-D283-EC16A2CFB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53" name="Button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C9B2B155-5795-F286-861E-782DA427C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54" name="Button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9FE05A54-712B-391D-CDAD-C862F560D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1-2001WestPric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2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6-2001WestPric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6"/>
    </sheetNames>
    <definedNames>
      <definedName name="copyancillary"/>
      <definedName name="rollprior"/>
    </definedNames>
    <sheetDataSet>
      <sheetData sheetId="0">
        <row r="28">
          <cell r="M28">
            <v>0.49</v>
          </cell>
          <cell r="P28">
            <v>0.25</v>
          </cell>
          <cell r="R28">
            <v>0.06</v>
          </cell>
          <cell r="V28">
            <v>-1.2500000000000001E-2</v>
          </cell>
          <cell r="AB28">
            <v>9.5000000000000001E-2</v>
          </cell>
          <cell r="AH28">
            <v>0.29799999999999999</v>
          </cell>
        </row>
        <row r="29">
          <cell r="M29">
            <v>0.36999999999999988</v>
          </cell>
          <cell r="P29">
            <v>0.25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0.44999999999999996</v>
          </cell>
          <cell r="P30">
            <v>0.19999999999999973</v>
          </cell>
          <cell r="R30">
            <v>-1.4999999999999999E-2</v>
          </cell>
          <cell r="S30">
            <v>0.13</v>
          </cell>
          <cell r="V30">
            <v>-6.3750000000000001E-2</v>
          </cell>
          <cell r="W30">
            <v>7.8750000000000014E-2</v>
          </cell>
          <cell r="Y30">
            <v>-8.5000000000000006E-2</v>
          </cell>
          <cell r="AB30">
            <v>-0.14571428571428571</v>
          </cell>
          <cell r="AC30">
            <v>1.0714285714285704E-2</v>
          </cell>
          <cell r="AE30">
            <v>-9.0000000000000011E-2</v>
          </cell>
          <cell r="AH30">
            <v>5.2000000000000005E-2</v>
          </cell>
        </row>
        <row r="31">
          <cell r="M31">
            <v>0.44999999999999996</v>
          </cell>
          <cell r="P31">
            <v>0.29999999999999982</v>
          </cell>
          <cell r="R31">
            <v>-1.4999999999999999E-2</v>
          </cell>
          <cell r="S31">
            <v>0.125</v>
          </cell>
          <cell r="V31">
            <v>-4.4999999999999998E-2</v>
          </cell>
          <cell r="W31">
            <v>8.5000000000000006E-2</v>
          </cell>
          <cell r="Y31">
            <v>-5.7500000000000002E-2</v>
          </cell>
          <cell r="AB31">
            <v>5.8571428571428566E-2</v>
          </cell>
          <cell r="AC31">
            <v>1.6428571428571417E-2</v>
          </cell>
          <cell r="AE31">
            <v>0.16</v>
          </cell>
          <cell r="AH31">
            <v>0.11799999999999999</v>
          </cell>
        </row>
        <row r="33">
          <cell r="M33">
            <v>0.17999999999999994</v>
          </cell>
          <cell r="P33">
            <v>4.9999999999999822E-2</v>
          </cell>
          <cell r="R33">
            <v>-0.21</v>
          </cell>
          <cell r="S33">
            <v>0.1</v>
          </cell>
          <cell r="V33">
            <v>-0.25375000000000003</v>
          </cell>
          <cell r="W33">
            <v>4.9999999999999989E-2</v>
          </cell>
          <cell r="Y33">
            <v>-0.27583333333333332</v>
          </cell>
          <cell r="AB33">
            <v>-0.3249999999999999</v>
          </cell>
          <cell r="AC33">
            <v>3.0000000000000082E-2</v>
          </cell>
          <cell r="AE33">
            <v>-0.30499999999999999</v>
          </cell>
          <cell r="AH33">
            <v>-0.215</v>
          </cell>
        </row>
        <row r="34">
          <cell r="M34">
            <v>0.16999999999999993</v>
          </cell>
          <cell r="P34">
            <v>9.9999999999999645E-2</v>
          </cell>
          <cell r="R34">
            <v>-0.16</v>
          </cell>
          <cell r="S34">
            <v>7.0000000000000007E-2</v>
          </cell>
          <cell r="V34">
            <v>-0.19</v>
          </cell>
          <cell r="W34">
            <v>4.7499999999999987E-2</v>
          </cell>
          <cell r="Y34">
            <v>-0.20500000000000004</v>
          </cell>
          <cell r="AB34">
            <v>-0.15964285714285714</v>
          </cell>
          <cell r="AC34">
            <v>3.5714285714285865E-3</v>
          </cell>
          <cell r="AE34">
            <v>-0.13749999999999998</v>
          </cell>
          <cell r="AH34">
            <v>-0.16600000000000001</v>
          </cell>
        </row>
        <row r="35">
          <cell r="M35">
            <v>0.21999999999999997</v>
          </cell>
          <cell r="P35">
            <v>-0.29000000000000026</v>
          </cell>
          <cell r="R35">
            <v>-0.16</v>
          </cell>
          <cell r="S35">
            <v>1.999999999999999E-2</v>
          </cell>
          <cell r="V35">
            <v>-0.16625000000000001</v>
          </cell>
          <cell r="W35">
            <v>1.125000000000001E-2</v>
          </cell>
          <cell r="Y35">
            <v>-0.17458333333333331</v>
          </cell>
          <cell r="AB35">
            <v>-0.10821428571428572</v>
          </cell>
          <cell r="AC35">
            <v>4.9999999999999906E-3</v>
          </cell>
          <cell r="AE35">
            <v>-8.0833333333333326E-2</v>
          </cell>
          <cell r="AH35">
            <v>-0.13</v>
          </cell>
        </row>
        <row r="36">
          <cell r="M36">
            <v>0.17999999999999994</v>
          </cell>
          <cell r="P36">
            <v>-0.20000000000000018</v>
          </cell>
          <cell r="R36">
            <v>-0.16250000000000001</v>
          </cell>
          <cell r="S36">
            <v>0</v>
          </cell>
          <cell r="V36">
            <v>-0.16</v>
          </cell>
          <cell r="W36">
            <v>0</v>
          </cell>
          <cell r="Y36">
            <v>-0.15916666666666668</v>
          </cell>
          <cell r="AB36">
            <v>-0.155</v>
          </cell>
          <cell r="AC36">
            <v>0</v>
          </cell>
          <cell r="AE36">
            <v>-0.155</v>
          </cell>
          <cell r="AH36">
            <v>-0.155</v>
          </cell>
        </row>
        <row r="39">
          <cell r="M39">
            <v>9.9999999999999867E-2</v>
          </cell>
          <cell r="P39">
            <v>-0.10000000000000009</v>
          </cell>
          <cell r="R39">
            <v>-0.34</v>
          </cell>
          <cell r="S39">
            <v>7.999999999999996E-2</v>
          </cell>
          <cell r="V39">
            <v>-0.38</v>
          </cell>
          <cell r="W39">
            <v>3.999999999999998E-2</v>
          </cell>
          <cell r="Y39">
            <v>-0.39583333333333331</v>
          </cell>
          <cell r="AB39">
            <v>-0.55500000000000005</v>
          </cell>
          <cell r="AC39">
            <v>3.499999999999992E-2</v>
          </cell>
          <cell r="AE39">
            <v>-0.55500000000000005</v>
          </cell>
          <cell r="AH39">
            <v>-0.28699999999999998</v>
          </cell>
        </row>
        <row r="40">
          <cell r="M40">
            <v>0.38000000000000012</v>
          </cell>
          <cell r="P40">
            <v>0.12999999999999989</v>
          </cell>
          <cell r="R40">
            <v>-4.4999999999999998E-2</v>
          </cell>
          <cell r="S40">
            <v>1.4999999999999999E-2</v>
          </cell>
          <cell r="V40">
            <v>-7.1250000000000008E-2</v>
          </cell>
          <cell r="W40">
            <v>8.7499999999999939E-3</v>
          </cell>
          <cell r="Y40">
            <v>-0.11499999999999999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0.10500000000000001</v>
          </cell>
        </row>
        <row r="41">
          <cell r="M41">
            <v>0.3600000000000001</v>
          </cell>
          <cell r="P41">
            <v>-0.25000000000000022</v>
          </cell>
          <cell r="R41">
            <v>0</v>
          </cell>
          <cell r="S41">
            <v>0.16500000000000001</v>
          </cell>
          <cell r="V41">
            <v>-0.08</v>
          </cell>
          <cell r="W41">
            <v>0.11125</v>
          </cell>
          <cell r="Y41">
            <v>-0.10666666666666667</v>
          </cell>
          <cell r="AB41">
            <v>-0.35</v>
          </cell>
          <cell r="AC41">
            <v>3.0000000000000027E-2</v>
          </cell>
          <cell r="AE41">
            <v>-0.40000000000000008</v>
          </cell>
          <cell r="AH41">
            <v>7.5000000000000011E-2</v>
          </cell>
        </row>
        <row r="42">
          <cell r="M42">
            <v>-0.13900000000000001</v>
          </cell>
          <cell r="P42">
            <v>-0.14300000000000024</v>
          </cell>
          <cell r="R42">
            <v>-0.29520174014126999</v>
          </cell>
          <cell r="S42">
            <v>7.8329126924500114E-3</v>
          </cell>
          <cell r="V42">
            <v>-0.3925504350353175</v>
          </cell>
          <cell r="W42">
            <v>4.0708228173112482E-2</v>
          </cell>
          <cell r="Y42">
            <v>-0.42499999999999999</v>
          </cell>
          <cell r="AB42">
            <v>-0.48499999999999993</v>
          </cell>
          <cell r="AC42">
            <v>2.0000000000000073E-2</v>
          </cell>
          <cell r="AE42">
            <v>-0.48500000000000004</v>
          </cell>
          <cell r="AH42">
            <v>-0.43</v>
          </cell>
        </row>
        <row r="43">
          <cell r="M43">
            <v>8.9999999999999858E-2</v>
          </cell>
          <cell r="P43">
            <v>-0.30000000000000027</v>
          </cell>
          <cell r="R43">
            <v>-0.39</v>
          </cell>
          <cell r="S43">
            <v>7.999999999999996E-2</v>
          </cell>
          <cell r="V43">
            <v>-0.43625000000000003</v>
          </cell>
          <cell r="W43">
            <v>4.0000000000000036E-2</v>
          </cell>
          <cell r="Y43">
            <v>-0.45416666666666661</v>
          </cell>
          <cell r="AB43">
            <v>-0.67499999999999993</v>
          </cell>
          <cell r="AC43">
            <v>2.5000000000000133E-2</v>
          </cell>
          <cell r="AE43">
            <v>-0.67500000000000016</v>
          </cell>
          <cell r="AH43">
            <v>-0.33199999999999996</v>
          </cell>
        </row>
        <row r="49">
          <cell r="L49">
            <v>1.82</v>
          </cell>
          <cell r="O49">
            <v>2.2000000000000002</v>
          </cell>
          <cell r="R49">
            <v>2.6960000000000002</v>
          </cell>
          <cell r="V49">
            <v>2.8887499999999999</v>
          </cell>
          <cell r="AB49">
            <v>2.9750000000000005</v>
          </cell>
          <cell r="AH49">
            <v>3.3811999999999998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-9.89412271652E-4</v>
          </cell>
          <cell r="AB42">
            <v>-1.3193982948845571E-3</v>
          </cell>
          <cell r="AH42">
            <v>2.6428687443576402E-3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84" Type="http://schemas.openxmlformats.org/officeDocument/2006/relationships/ctrlProp" Target="../ctrlProps/ctrlProp85.xml"/><Relationship Id="rId89" Type="http://schemas.openxmlformats.org/officeDocument/2006/relationships/ctrlProp" Target="../ctrlProps/ctrlProp90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90" Type="http://schemas.openxmlformats.org/officeDocument/2006/relationships/ctrlProp" Target="../ctrlProps/ctrlProp91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85" Type="http://schemas.openxmlformats.org/officeDocument/2006/relationships/ctrlProp" Target="../ctrlProps/ctrlProp86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88" Type="http://schemas.openxmlformats.org/officeDocument/2006/relationships/ctrlProp" Target="../ctrlProps/ctrlProp89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86" Type="http://schemas.openxmlformats.org/officeDocument/2006/relationships/ctrlProp" Target="../ctrlProps/ctrlProp87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Relationship Id="rId87" Type="http://schemas.openxmlformats.org/officeDocument/2006/relationships/ctrlProp" Target="../ctrlProps/ctrlProp88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19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pane xSplit="11" ySplit="27" topLeftCell="N34" activePane="bottomRight" state="frozen"/>
      <selection pane="topRight" activeCell="L1" sqref="L1"/>
      <selection pane="bottomLeft" activeCell="A28" sqref="A28"/>
      <selection pane="bottomRight" activeCell="N57" sqref="N57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customWidth="1"/>
    <col min="14" max="15" width="9.85546875" style="129" customWidth="1"/>
    <col min="16" max="16" width="10.7109375" style="129" customWidth="1"/>
    <col min="17" max="17" width="9.85546875" style="129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79</v>
      </c>
    </row>
    <row r="6" spans="1:38" ht="14.25" customHeight="1" x14ac:dyDescent="0.3">
      <c r="S6" s="131"/>
      <c r="T6" s="131"/>
      <c r="U6" s="131"/>
    </row>
    <row r="7" spans="1:38" ht="18" customHeight="1" x14ac:dyDescent="0.3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180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59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v>37226</v>
      </c>
      <c r="S25" s="179"/>
      <c r="T25" s="180">
        <v>37165</v>
      </c>
      <c r="U25" s="181"/>
      <c r="V25" s="177"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>
        <f>LOOKUP($K$15,CurveFetch!$D$8:$D$1000,CurveFetch!$F$8:$F$1000)</f>
        <v>2.29</v>
      </c>
      <c r="L28" s="203">
        <f>LOOKUP($K$15+1,CurveFetch!D$8:D$1000,CurveFetch!F$8:F$1000)</f>
        <v>2.645</v>
      </c>
      <c r="M28" s="203">
        <f>L28-$L$49</f>
        <v>0.69500000000000006</v>
      </c>
      <c r="N28" s="204">
        <f>M28-'[32]Gas Average Basis'!M28</f>
        <v>0.20500000000000007</v>
      </c>
      <c r="O28" s="203">
        <f>LOOKUP($K$15+2,CurveFetch!$D$8:$D$1000,CurveFetch!$F$8:$F$1000)</f>
        <v>2.5499999999999998</v>
      </c>
      <c r="P28" s="203">
        <f>O28-$O$49</f>
        <v>0.44999999999999973</v>
      </c>
      <c r="Q28" s="204">
        <f>P28-'[32]Gas Average Basis'!P28</f>
        <v>0.19999999999999973</v>
      </c>
      <c r="R28" s="203">
        <f ca="1">IF(R$22,AveragePrices($F$21,R$23,R$24,$AJ28:$AJ28),AveragePrices($F$15,R$23,R$24,$AL28:$AL28))</f>
        <v>8.5000000000000006E-2</v>
      </c>
      <c r="S28" s="204">
        <f ca="1">R28-'[32]Gas Average Basis'!R28</f>
        <v>2.5000000000000008E-2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t="shared" ref="V28:V43" ca="1" si="0">IF(V$22,AveragePrices($F$21,V$23,V$24,$AJ28:$AJ28),AveragePrices($F$15,V$23,V$24,$AL28:$AL28))</f>
        <v>-2.4999999999999988E-3</v>
      </c>
      <c r="W28" s="204">
        <f ca="1">V28-'[32]Gas Average Basis'!V28</f>
        <v>1.0000000000000002E-2</v>
      </c>
      <c r="X28" s="203">
        <f ca="1">IF(X$22,AveragePrices($F$21,X$23,X$24,$AJ28:$AJ28),AveragePrices($F$15,X$23,X$24,$AL28:$AL28))</f>
        <v>-3.1666666666666669E-2</v>
      </c>
      <c r="Y28" s="204">
        <v>-4.8300000000000003E-2</v>
      </c>
      <c r="Z28" s="203">
        <f ca="1">IF(Z$22,AveragePrices($F$21,Z$23,Z$24,$AJ28:$AJ28),AveragePrices($F$15,Z$23,Z$24,$AL28:$AL28))</f>
        <v>-0.02</v>
      </c>
      <c r="AA28" s="204">
        <v>-0.01</v>
      </c>
      <c r="AB28" s="203">
        <f ca="1">IF(AB$22,AveragePrices($F$21,AB$23,AB$24,$AJ28:$AJ28),AveragePrices($F$15,AB$23,AB$24,$AL28:$AL28))</f>
        <v>8.8571428571428565E-2</v>
      </c>
      <c r="AC28" s="204">
        <f ca="1">AB28-'[32]Gas Average Basis'!AB28</f>
        <v>-6.4285714285714363E-3</v>
      </c>
      <c r="AD28" s="203">
        <f ca="1">IF(AD$22,AveragePrices($F$21,AD$23,AD$24,$AJ28:$AJ28),AveragePrices($F$15,AD$23,AD$24,$AL28:$AL28))</f>
        <v>0.18666666666666668</v>
      </c>
      <c r="AE28" s="204">
        <v>-4.4999999999999998E-2</v>
      </c>
      <c r="AF28" s="203">
        <f ca="1">IF(AF$22,AveragePrices($F$21,AF$23,AF$24,$AJ28:$AJ28),AveragePrices($F$15,AF$23,AF$24,$AL28:$AL28))</f>
        <v>0.20666666666666667</v>
      </c>
      <c r="AG28" s="204">
        <v>-0.03</v>
      </c>
      <c r="AH28" s="203">
        <f ca="1">IF(AH$22,AveragePrices($F$21,AH$23,AH$24,$AJ28:$AJ28),AveragePrices($F$15,AH$23,AH$24,$AL28:$AL28))</f>
        <v>0.29799999999999999</v>
      </c>
      <c r="AI28" s="205">
        <f ca="1">AH28-'[32]Gas Average Basis'!AH28</f>
        <v>0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5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>
        <f>LOOKUP($K$15,CurveFetch!$D$8:$D$1000,CurveFetch!$Q$8:$Q$1000)</f>
        <v>2.13</v>
      </c>
      <c r="L29" s="203">
        <f>LOOKUP($K$15+1,CurveFetch!D$8:D$1000,CurveFetch!Q$8:Q$1000)</f>
        <v>2.4300000000000002</v>
      </c>
      <c r="M29" s="203">
        <f>L29-$L$49</f>
        <v>0.4800000000000002</v>
      </c>
      <c r="N29" s="204">
        <f>M29-'[32]Gas Average Basis'!M29</f>
        <v>0.11000000000000032</v>
      </c>
      <c r="O29" s="203">
        <f>LOOKUP($K$15+2,CurveFetch!$D$8:$D$1000,CurveFetch!$Q$8:$Q$1000)</f>
        <v>2.4500000000000002</v>
      </c>
      <c r="P29" s="203">
        <f>O29-$O$49</f>
        <v>0.35000000000000009</v>
      </c>
      <c r="Q29" s="204">
        <f>P29-'[32]Gas Average Basis'!P29</f>
        <v>0.10000000000000009</v>
      </c>
      <c r="R29" s="203">
        <f ca="1">IF(R$22,AveragePrices($F$21,R$23,R$24,$AJ29:$AJ29),AveragePrices($F$15,R$23,R$24,$AL29:$AL29))</f>
        <v>0.01</v>
      </c>
      <c r="S29" s="204">
        <f ca="1">R29-'[32]Gas Average Basis'!R29</f>
        <v>0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t="shared" ca="1" si="0"/>
        <v>2.8750000000000001E-2</v>
      </c>
      <c r="W29" s="204">
        <f ca="1">V29-'[32]Gas Average Basis'!V29</f>
        <v>0</v>
      </c>
      <c r="X29" s="203">
        <f ca="1">IF(X$22,AveragePrices($F$21,X$23,X$24,$AJ29:$AJ29),AveragePrices($F$15,X$23,X$24,$AL29:$AL29))</f>
        <v>3.4999999999999996E-2</v>
      </c>
      <c r="Y29" s="204">
        <f ca="1">X29-'[32]Gas Average Basis'!W29</f>
        <v>3.4999999999999996E-2</v>
      </c>
      <c r="Z29" s="203">
        <f ca="1">IF(Z$22,AveragePrices($F$21,Z$23,Z$24,$AJ29:$AJ29),AveragePrices($F$15,Z$23,Z$24,$AL29:$AL29))</f>
        <v>-0.10166666666666667</v>
      </c>
      <c r="AA29" s="204">
        <f ca="1">Z29-'[32]Gas Average Basis'!Y29</f>
        <v>-0.13666666666666666</v>
      </c>
      <c r="AB29" s="203">
        <f ca="1">IF(AB$22,AveragePrices($F$21,AB$23,AB$24,$AJ29:$AJ29),AveragePrices($F$15,AB$23,AB$24,$AL29:$AL29))</f>
        <v>-3.5714285714285712E-2</v>
      </c>
      <c r="AC29" s="204">
        <f ca="1">AB29-'[32]Gas Average Basis'!AB29</f>
        <v>0</v>
      </c>
      <c r="AD29" s="203">
        <f ca="1">IF(AD$22,AveragePrices($F$21,AD$23,AD$24,$AJ29:$AJ29),AveragePrices($F$15,AD$23,AD$24,$AL29:$AL29))</f>
        <v>3.4999999999999996E-2</v>
      </c>
      <c r="AE29" s="204">
        <f ca="1">AD29-'[32]Gas Average Basis'!AC29</f>
        <v>3.4999999999999996E-2</v>
      </c>
      <c r="AF29" s="203">
        <f ca="1">IF(AF$22,AveragePrices($F$21,AF$23,AF$24,$AJ29:$AJ29),AveragePrices($F$15,AF$23,AF$24,$AL29:$AL29))</f>
        <v>9.8333333333333328E-2</v>
      </c>
      <c r="AG29" s="204">
        <f ca="1">AF29-'[32]Gas Average Basis'!AE29</f>
        <v>6.3333333333333325E-2</v>
      </c>
      <c r="AH29" s="203">
        <f ca="1">IF(AH$22,AveragePrices($F$21,AH$23,AH$24,$AJ29:$AJ29),AveragePrices($F$15,AH$23,AH$24,$AL29:$AL29))</f>
        <v>0.16199999999999998</v>
      </c>
      <c r="AI29" s="205">
        <f ca="1">AH29-'[32]Gas Average Basis'!AH29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16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>
        <f>LOOKUP($K$15,CurveFetch!$D$8:$D$1000,CurveFetch!$G$8:$G$1000)</f>
        <v>2.2949999999999999</v>
      </c>
      <c r="L30" s="203">
        <f>LOOKUP($K$15+1,CurveFetch!D$8:D$1000,CurveFetch!G$8:G$1000)</f>
        <v>2.52</v>
      </c>
      <c r="M30" s="203">
        <f>L30-$L$49</f>
        <v>0.57000000000000006</v>
      </c>
      <c r="N30" s="204">
        <f>M30-'[32]Gas Average Basis'!M30</f>
        <v>0.12000000000000011</v>
      </c>
      <c r="O30" s="203">
        <f>LOOKUP($K$15+2,CurveFetch!$D$8:$D$1000,CurveFetch!$G$8:$G$1000)</f>
        <v>2.5</v>
      </c>
      <c r="P30" s="203">
        <f>O30-$O$49</f>
        <v>0.39999999999999991</v>
      </c>
      <c r="Q30" s="204">
        <f>P30-'[32]Gas Average Basis'!P30</f>
        <v>0.20000000000000018</v>
      </c>
      <c r="R30" s="203">
        <f ca="1">IF(R$22,AveragePrices($F$21,R$23,R$24,$AJ30:$AJ30),AveragePrices($F$15,R$23,R$24,$AL30:$AL30))</f>
        <v>0.02</v>
      </c>
      <c r="S30" s="204">
        <f ca="1">R30-'[32]Gas Average Basis'!R30</f>
        <v>3.5000000000000003E-2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t="shared" ca="1" si="0"/>
        <v>-5.2500000000000005E-2</v>
      </c>
      <c r="W30" s="204">
        <f ca="1">V30-'[32]Gas Average Basis'!V30</f>
        <v>1.1249999999999996E-2</v>
      </c>
      <c r="X30" s="203">
        <f ca="1">IF(X$22,AveragePrices($F$21,X$23,X$24,$AJ30:$AJ30),AveragePrices($F$15,X$23,X$24,$AL30:$AL30))</f>
        <v>-7.6666666666666675E-2</v>
      </c>
      <c r="Y30" s="204">
        <f ca="1">X30-'[32]Gas Average Basis'!W30</f>
        <v>-0.1554166666666667</v>
      </c>
      <c r="Z30" s="203">
        <f ca="1">IF(Z$22,AveragePrices($F$21,Z$23,Z$24,$AJ30:$AJ30),AveragePrices($F$15,Z$23,Z$24,$AL30:$AL30))</f>
        <v>-0.22</v>
      </c>
      <c r="AA30" s="204">
        <f ca="1">Z30-'[32]Gas Average Basis'!Y30</f>
        <v>-0.13500000000000001</v>
      </c>
      <c r="AB30" s="203">
        <f ca="1">IF(AB$22,AveragePrices($F$21,AB$23,AB$24,$AJ30:$AJ30),AveragePrices($F$15,AB$23,AB$24,$AL30:$AL30))</f>
        <v>-0.15071428571428572</v>
      </c>
      <c r="AC30" s="204">
        <f ca="1">AB30-'[32]Gas Average Basis'!AB30</f>
        <v>-5.0000000000000044E-3</v>
      </c>
      <c r="AD30" s="203">
        <f ca="1">IF(AD$22,AveragePrices($F$21,AD$23,AD$24,$AJ30:$AJ30),AveragePrices($F$15,AD$23,AD$24,$AL30:$AL30))</f>
        <v>-9.5000000000000015E-2</v>
      </c>
      <c r="AE30" s="204">
        <f ca="1">AD30-'[32]Gas Average Basis'!AC30</f>
        <v>-0.10571428571428572</v>
      </c>
      <c r="AF30" s="203">
        <f ca="1">IF(AF$22,AveragePrices($F$21,AF$23,AF$24,$AJ30:$AJ30),AveragePrices($F$15,AF$23,AF$24,$AL30:$AL30))</f>
        <v>-0.02</v>
      </c>
      <c r="AG30" s="204">
        <f ca="1">AF30-'[32]Gas Average Basis'!AE30</f>
        <v>7.0000000000000007E-2</v>
      </c>
      <c r="AH30" s="203">
        <f ca="1">IF(AH$22,AveragePrices($F$21,AH$23,AH$24,$AJ30:$AJ30),AveragePrices($F$15,AH$23,AH$24,$AL30:$AL30))</f>
        <v>5.2000000000000005E-2</v>
      </c>
      <c r="AI30" s="205">
        <f ca="1">AH30-'[32]Gas Average Basis'!AH30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6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>
        <f>LOOKUP($K$15,CurveFetch!$D$8:$D$1000,CurveFetch!$H$8:$H$1000)</f>
        <v>2.17</v>
      </c>
      <c r="L31" s="203">
        <f>LOOKUP($K$15+1,CurveFetch!D$8:D$1000,CurveFetch!H$8:H$1000)</f>
        <v>2.5299999999999998</v>
      </c>
      <c r="M31" s="203">
        <f>L31-$L$49</f>
        <v>0.57999999999999985</v>
      </c>
      <c r="N31" s="204">
        <f>M31-'[32]Gas Average Basis'!M31</f>
        <v>0.12999999999999989</v>
      </c>
      <c r="O31" s="203">
        <f>LOOKUP($K$15+2,CurveFetch!$D$8:$D$1000,CurveFetch!$H$8:$H$1000)</f>
        <v>2.5</v>
      </c>
      <c r="P31" s="203">
        <f>O31-$O$49</f>
        <v>0.39999999999999991</v>
      </c>
      <c r="Q31" s="204">
        <f>P31-'[32]Gas Average Basis'!P31</f>
        <v>0.10000000000000009</v>
      </c>
      <c r="R31" s="203">
        <f ca="1">IF(R$22,AveragePrices($F$21,R$23,R$24,$AJ31:$AJ31),AveragePrices($F$15,R$23,R$24,$AL31:$AL31))</f>
        <v>-0.09</v>
      </c>
      <c r="S31" s="204">
        <f ca="1">R31-'[32]Gas Average Basis'!R31</f>
        <v>-7.4999999999999997E-2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t="shared" ca="1" si="0"/>
        <v>-0.08</v>
      </c>
      <c r="W31" s="204">
        <f ca="1">V31-'[32]Gas Average Basis'!V31</f>
        <v>-3.5000000000000003E-2</v>
      </c>
      <c r="X31" s="203">
        <f ca="1">IF(X$22,AveragePrices($F$21,X$23,X$24,$AJ31:$AJ31),AveragePrices($F$15,X$23,X$24,$AL31:$AL31))</f>
        <v>-7.6666666666666675E-2</v>
      </c>
      <c r="Y31" s="204">
        <f ca="1">X31-'[32]Gas Average Basis'!W31</f>
        <v>-0.16166666666666668</v>
      </c>
      <c r="Z31" s="203">
        <f ca="1">IF(Z$22,AveragePrices($F$21,Z$23,Z$24,$AJ31:$AJ31),AveragePrices($F$15,Z$23,Z$24,$AL31:$AL31))</f>
        <v>-4.6666666666666669E-2</v>
      </c>
      <c r="AA31" s="204">
        <f ca="1">Z31-'[32]Gas Average Basis'!Y31</f>
        <v>1.0833333333333334E-2</v>
      </c>
      <c r="AB31" s="203">
        <f ca="1">IF(AB$22,AveragePrices($F$21,AB$23,AB$24,$AJ31:$AJ31),AveragePrices($F$15,AB$23,AB$24,$AL31:$AL31))</f>
        <v>6.0714285714285714E-2</v>
      </c>
      <c r="AC31" s="204">
        <f ca="1">AB31-'[32]Gas Average Basis'!AB31</f>
        <v>2.1428571428571477E-3</v>
      </c>
      <c r="AD31" s="203">
        <f ca="1">IF(AD$22,AveragePrices($F$21,AD$23,AD$24,$AJ31:$AJ31),AveragePrices($F$15,AD$23,AD$24,$AL31:$AL31))</f>
        <v>0.16500000000000001</v>
      </c>
      <c r="AE31" s="204">
        <f ca="1">AD31-'[32]Gas Average Basis'!AC31</f>
        <v>0.14857142857142858</v>
      </c>
      <c r="AF31" s="203">
        <f ca="1">IF(AF$22,AveragePrices($F$21,AF$23,AF$24,$AJ31:$AJ31),AveragePrices($F$15,AF$23,AF$24,$AL31:$AL31))</f>
        <v>0.10666666666666667</v>
      </c>
      <c r="AG31" s="204">
        <f ca="1">AF31-'[32]Gas Average Basis'!AE31</f>
        <v>-5.333333333333333E-2</v>
      </c>
      <c r="AH31" s="203">
        <f ca="1">IF(AH$22,AveragePrices($F$21,AH$23,AH$24,$AJ31:$AJ31),AveragePrices($F$15,AH$23,AH$24,$AL31:$AL31))</f>
        <v>0.11299999999999999</v>
      </c>
      <c r="AI31" s="205">
        <f ca="1">AH31-'[32]Gas Average Basis'!AH31</f>
        <v>-5.0000000000000044E-3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7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>
        <f>LOOKUP($K$15,CurveFetch!$D$8:$D$1000,CurveFetch!$K$8:$K$1000)</f>
        <v>1.9450000000000001</v>
      </c>
      <c r="L33" s="203">
        <f>LOOKUP($K$15+1,CurveFetch!D$8:D$1000,CurveFetch!K$8:K$1000)</f>
        <v>2.38</v>
      </c>
      <c r="M33" s="203">
        <f>L33-$L$49</f>
        <v>0.42999999999999994</v>
      </c>
      <c r="N33" s="204">
        <f>M33-'[32]Gas Average Basis'!M33</f>
        <v>0.25</v>
      </c>
      <c r="O33" s="203">
        <f>LOOKUP($K$15+2,CurveFetch!$D$8:$D$1000,CurveFetch!$K$8:$K$1000)</f>
        <v>2.2000000000000002</v>
      </c>
      <c r="P33" s="203">
        <f>O33-$O$49</f>
        <v>0.10000000000000009</v>
      </c>
      <c r="Q33" s="204">
        <f>P33-'[32]Gas Average Basis'!P33</f>
        <v>5.0000000000000266E-2</v>
      </c>
      <c r="R33" s="203">
        <f ca="1">IF(R$22,AveragePrices($F$21,R$23,R$24,$AJ33:$AJ33),AveragePrices($F$15,R$23,R$24,$AL33:$AL33))</f>
        <v>-0.28000000000000003</v>
      </c>
      <c r="S33" s="204">
        <f ca="1">R33-'[32]Gas Average Basis'!R33</f>
        <v>-7.0000000000000034E-2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t="shared" ca="1" si="0"/>
        <v>-0.28500000000000003</v>
      </c>
      <c r="W33" s="204">
        <f ca="1">V33-'[32]Gas Average Basis'!V33</f>
        <v>-3.125E-2</v>
      </c>
      <c r="X33" s="203">
        <f ca="1">IF(X$22,AveragePrices($F$21,X$23,X$24,$AJ33:$AJ33),AveragePrices($F$15,X$23,X$24,$AL33:$AL33))</f>
        <v>-0.28666666666666668</v>
      </c>
      <c r="Y33" s="204">
        <f ca="1">X33-'[32]Gas Average Basis'!W33</f>
        <v>-0.33666666666666667</v>
      </c>
      <c r="Z33" s="203">
        <f ca="1">IF(Z$22,AveragePrices($F$21,Z$23,Z$24,$AJ33:$AJ33),AveragePrices($F$15,Z$23,Z$24,$AL33:$AL33))</f>
        <v>-0.34999999999999992</v>
      </c>
      <c r="AA33" s="204">
        <f ca="1">Z33-'[32]Gas Average Basis'!Y33</f>
        <v>-7.4166666666666603E-2</v>
      </c>
      <c r="AB33" s="203">
        <f ca="1">IF(AB$22,AveragePrices($F$21,AB$23,AB$24,$AJ33:$AJ33),AveragePrices($F$15,AB$23,AB$24,$AL33:$AL33))</f>
        <v>-0.3249999999999999</v>
      </c>
      <c r="AC33" s="204">
        <f ca="1">AB33-'[32]Gas Average Basis'!AB33</f>
        <v>0</v>
      </c>
      <c r="AD33" s="203">
        <f ca="1">IF(AD$22,AveragePrices($F$21,AD$23,AD$24,$AJ33:$AJ33),AveragePrices($F$15,AD$23,AD$24,$AL33:$AL33))</f>
        <v>-0.30499999999999999</v>
      </c>
      <c r="AE33" s="204">
        <f ca="1">AD33-'[32]Gas Average Basis'!AC33</f>
        <v>-0.33500000000000008</v>
      </c>
      <c r="AF33" s="203">
        <f ca="1">IF(AF$22,AveragePrices($F$21,AF$23,AF$24,$AJ33:$AJ33),AveragePrices($F$15,AF$23,AF$24,$AL33:$AL33))</f>
        <v>-0.24666666666666667</v>
      </c>
      <c r="AG33" s="204">
        <f ca="1">AF33-'[32]Gas Average Basis'!AE33</f>
        <v>5.833333333333332E-2</v>
      </c>
      <c r="AH33" s="203">
        <f ca="1">IF(AH$22,AveragePrices($F$21,AH$23,AH$24,$AJ33:$AJ33),AveragePrices($F$15,AH$23,AH$24,$AL33:$AL33))</f>
        <v>-0.215</v>
      </c>
      <c r="AI33" s="205">
        <f ca="1">AH33-'[32]Gas Average Basis'!AH33</f>
        <v>0</v>
      </c>
      <c r="AJ33" s="207">
        <f ca="1">IF(E33="","",MATCH(E33,INDIRECT(CONCATENATE($F$21,"!",$G$21,":",$G$21)),0))</f>
        <v>11</v>
      </c>
      <c r="AL33" s="207">
        <f t="shared" ref="AL33:AL40" ca="1" si="1">IF(F33="","",MATCH(F33,INDIRECT(CONCATENATE($F$15,"!",$G$15,":",$G$15)),0))</f>
        <v>10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>
        <f>LOOKUP($K$15,CurveFetch!$D$8:$D$1000,CurveFetch!$R$8:$R$1000)</f>
        <v>1.9950000000000001</v>
      </c>
      <c r="L34" s="203">
        <f>LOOKUP($K$15+1,CurveFetch!D$8:D$1000,CurveFetch!R$8:R$1000)</f>
        <v>2.33</v>
      </c>
      <c r="M34" s="203">
        <f>L34-$L$49</f>
        <v>0.38000000000000012</v>
      </c>
      <c r="N34" s="204">
        <f>M34-'[32]Gas Average Basis'!M34</f>
        <v>0.21000000000000019</v>
      </c>
      <c r="O34" s="203">
        <f>LOOKUP($K$15+2,CurveFetch!$D$8:$D$1000,CurveFetch!$R$8:$R$1000)</f>
        <v>2.25</v>
      </c>
      <c r="P34" s="203">
        <f>O34-$O$49</f>
        <v>0.14999999999999991</v>
      </c>
      <c r="Q34" s="204">
        <f>P34-'[32]Gas Average Basis'!P34</f>
        <v>5.0000000000000266E-2</v>
      </c>
      <c r="R34" s="203">
        <f ca="1">IF(R$22,AveragePrices($F$21,R$23,R$24,$AJ34:$AJ34),AveragePrices($F$15,R$23,R$24,$AL34:$AL34))</f>
        <v>-0.16</v>
      </c>
      <c r="S34" s="204">
        <f ca="1">R34-'[32]Gas Average Basis'!R34</f>
        <v>0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t="shared" ca="1" si="0"/>
        <v>-0.1875</v>
      </c>
      <c r="W34" s="204">
        <f ca="1">V34-'[32]Gas Average Basis'!V34</f>
        <v>2.5000000000000022E-3</v>
      </c>
      <c r="X34" s="203">
        <f ca="1">IF(X$22,AveragePrices($F$21,X$23,X$24,$AJ34:$AJ34),AveragePrices($F$15,X$23,X$24,$AL34:$AL34))</f>
        <v>-0.19666666666666668</v>
      </c>
      <c r="Y34" s="204">
        <f ca="1">X34-'[32]Gas Average Basis'!W34</f>
        <v>-0.24416666666666667</v>
      </c>
      <c r="Z34" s="203">
        <f ca="1">IF(Z$22,AveragePrices($F$21,Z$23,Z$24,$AJ34:$AJ34),AveragePrices($F$15,Z$23,Z$24,$AL34:$AL34))</f>
        <v>-0.17333333333333334</v>
      </c>
      <c r="AA34" s="204">
        <f ca="1">Z34-'[32]Gas Average Basis'!Y34</f>
        <v>3.1666666666666704E-2</v>
      </c>
      <c r="AB34" s="203">
        <f ca="1">IF(AB$22,AveragePrices($F$21,AB$23,AB$24,$AJ34:$AJ34),AveragePrices($F$15,AB$23,AB$24,$AL34:$AL34))</f>
        <v>-0.15964285714285714</v>
      </c>
      <c r="AC34" s="204">
        <f ca="1">AB34-'[32]Gas Average Basis'!AB34</f>
        <v>0</v>
      </c>
      <c r="AD34" s="203">
        <f ca="1">IF(AD$22,AveragePrices($F$21,AD$23,AD$24,$AJ34:$AJ34),AveragePrices($F$15,AD$23,AD$24,$AL34:$AL34))</f>
        <v>-0.13749999999999998</v>
      </c>
      <c r="AE34" s="204">
        <f ca="1">AD34-'[32]Gas Average Basis'!AC34</f>
        <v>-0.14107142857142857</v>
      </c>
      <c r="AF34" s="203">
        <f ca="1">IF(AF$22,AveragePrices($F$21,AF$23,AF$24,$AJ34:$AJ34),AveragePrices($F$15,AF$23,AF$24,$AL34:$AL34))</f>
        <v>-0.17333333333333334</v>
      </c>
      <c r="AG34" s="204">
        <f ca="1">AF34-'[32]Gas Average Basis'!AE34</f>
        <v>-3.5833333333333356E-2</v>
      </c>
      <c r="AH34" s="203">
        <f ca="1">IF(AH$22,AveragePrices($F$21,AH$23,AH$24,$AJ34:$AJ34),AveragePrices($F$15,AH$23,AH$24,$AL34:$AL34))</f>
        <v>-0.16600000000000001</v>
      </c>
      <c r="AI34" s="205">
        <f ca="1">AH34-'[32]Gas Average Basis'!AH34</f>
        <v>0</v>
      </c>
      <c r="AJ34" s="207">
        <f ca="1">IF(E34="","",MATCH(E34,INDIRECT(CONCATENATE($F$21,"!",$G$21,":",$G$21)),0))</f>
        <v>18</v>
      </c>
      <c r="AL34" s="207">
        <f t="shared" ca="1" si="1"/>
        <v>17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>
        <f>LOOKUP($K$15,CurveFetch!$D$8:$D$1000,CurveFetch!$L$8:$L$1000)</f>
        <v>1.9450000000000001</v>
      </c>
      <c r="L35" s="203">
        <f>LOOKUP($K$15+1,CurveFetch!D$8:D$1000,CurveFetch!L$8:L$1000)</f>
        <v>2.3050000000000002</v>
      </c>
      <c r="M35" s="203">
        <f>L35-$L$49</f>
        <v>0.3550000000000002</v>
      </c>
      <c r="N35" s="204">
        <f>M35-'[32]Gas Average Basis'!M35</f>
        <v>0.13500000000000023</v>
      </c>
      <c r="O35" s="203">
        <f>LOOKUP($K$15+2,CurveFetch!$D$8:$D$1000,CurveFetch!$L$8:$L$1000)</f>
        <v>1.81</v>
      </c>
      <c r="P35" s="203">
        <f>O35-$O$49</f>
        <v>-0.29000000000000004</v>
      </c>
      <c r="Q35" s="204">
        <f>P35-'[32]Gas Average Basis'!P35</f>
        <v>0</v>
      </c>
      <c r="R35" s="203">
        <f ca="1">IF(R$22,AveragePrices($F$21,R$23,R$24,$AJ35:$AJ35),AveragePrices($F$15,R$23,R$24,$AL35:$AL35))</f>
        <v>-0.13500000000000001</v>
      </c>
      <c r="S35" s="204">
        <f ca="1">R35-'[32]Gas Average Basis'!R35</f>
        <v>2.4999999999999994E-2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t="shared" ca="1" si="0"/>
        <v>-0.16</v>
      </c>
      <c r="W35" s="204">
        <f ca="1">V35-'[32]Gas Average Basis'!V35</f>
        <v>6.2500000000000056E-3</v>
      </c>
      <c r="X35" s="203">
        <f ca="1">IF(X$22,AveragePrices($F$21,X$23,X$24,$AJ35:$AJ35),AveragePrices($F$15,X$23,X$24,$AL35:$AL35))</f>
        <v>-0.16833333333333333</v>
      </c>
      <c r="Y35" s="204">
        <f ca="1">X35-'[32]Gas Average Basis'!W35</f>
        <v>-0.17958333333333334</v>
      </c>
      <c r="Z35" s="203">
        <f ca="1">IF(Z$22,AveragePrices($F$21,Z$23,Z$24,$AJ35:$AJ35),AveragePrices($F$15,Z$23,Z$24,$AL35:$AL35))</f>
        <v>-0.125</v>
      </c>
      <c r="AA35" s="204">
        <f ca="1">Z35-'[32]Gas Average Basis'!Y35</f>
        <v>4.9583333333333313E-2</v>
      </c>
      <c r="AB35" s="203">
        <f ca="1">IF(AB$22,AveragePrices($F$21,AB$23,AB$24,$AJ35:$AJ35),AveragePrices($F$15,AB$23,AB$24,$AL35:$AL35))</f>
        <v>-0.10821428571428572</v>
      </c>
      <c r="AC35" s="204">
        <f ca="1">AB35-'[32]Gas Average Basis'!AB35</f>
        <v>0</v>
      </c>
      <c r="AD35" s="203">
        <f ca="1">IF(AD$22,AveragePrices($F$21,AD$23,AD$24,$AJ35:$AJ35),AveragePrices($F$15,AD$23,AD$24,$AL35:$AL35))</f>
        <v>-8.0833333333333326E-2</v>
      </c>
      <c r="AE35" s="204">
        <f ca="1">AD35-'[32]Gas Average Basis'!AC35</f>
        <v>-8.5833333333333317E-2</v>
      </c>
      <c r="AF35" s="203">
        <f ca="1">IF(AF$22,AveragePrices($F$21,AF$23,AF$24,$AJ35:$AJ35),AveragePrices($F$15,AF$23,AF$24,$AL35:$AL35))</f>
        <v>-0.13333333333333333</v>
      </c>
      <c r="AG35" s="204">
        <f ca="1">AF35-'[32]Gas Average Basis'!AE35</f>
        <v>-5.2500000000000005E-2</v>
      </c>
      <c r="AH35" s="203">
        <f ca="1">IF(AH$22,AveragePrices($F$21,AH$23,AH$24,$AJ35:$AJ35),AveragePrices($F$15,AH$23,AH$24,$AL35:$AL35))</f>
        <v>-0.13</v>
      </c>
      <c r="AI35" s="205">
        <f ca="1">AH35-'[32]Gas Average Basis'!AH35</f>
        <v>0</v>
      </c>
      <c r="AJ35" s="207">
        <f ca="1">IF(E35="","",MATCH(E35,INDIRECT(CONCATENATE($F$21,"!",$G$21,":",$G$21)),0))</f>
        <v>12</v>
      </c>
      <c r="AL35" s="207">
        <f t="shared" ca="1" si="1"/>
        <v>11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>
        <f>LOOKUP($K$15,CurveFetch!$D$8:$D$1000,CurveFetch!$P$8:$P$1000)</f>
        <v>1.84</v>
      </c>
      <c r="L36" s="203">
        <f>LOOKUP($K$15+1,CurveFetch!D$8:D$1000,CurveFetch!P$8:P$1000)</f>
        <v>1.9</v>
      </c>
      <c r="M36" s="203">
        <f>L36-$L$49</f>
        <v>-5.0000000000000044E-2</v>
      </c>
      <c r="N36" s="204">
        <f>M36-'[32]Gas Average Basis'!M36</f>
        <v>-0.22999999999999998</v>
      </c>
      <c r="O36" s="203">
        <f>LOOKUP($K$15+2,CurveFetch!$D$8:$D$1000,CurveFetch!$P$8:$P$1000)</f>
        <v>1.9</v>
      </c>
      <c r="P36" s="203">
        <f>O36-$O$49</f>
        <v>-0.20000000000000018</v>
      </c>
      <c r="Q36" s="204">
        <f>P36-'[32]Gas Average Basis'!P36</f>
        <v>0</v>
      </c>
      <c r="R36" s="203">
        <f ca="1">IF(R$22,AveragePrices($F$21,R$23,R$24,$AJ36:$AJ36),AveragePrices($F$15,R$23,R$24,$AL36:$AL36))</f>
        <v>-0.1525</v>
      </c>
      <c r="S36" s="204">
        <f ca="1">R36-'[32]Gas Average Basis'!R36</f>
        <v>1.0000000000000009E-2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t="shared" ca="1" si="0"/>
        <v>-0.15</v>
      </c>
      <c r="W36" s="204">
        <f ca="1">V36-'[32]Gas Average Basis'!V36</f>
        <v>1.0000000000000009E-2</v>
      </c>
      <c r="X36" s="203">
        <f ca="1">IF(X$22,AveragePrices($F$21,X$23,X$24,$AJ36:$AJ36),AveragePrices($F$15,X$23,X$24,$AL36:$AL36))</f>
        <v>-0.14916666666666667</v>
      </c>
      <c r="Y36" s="204">
        <f ca="1">X36-'[32]Gas Average Basis'!W36</f>
        <v>-0.14916666666666667</v>
      </c>
      <c r="Z36" s="203">
        <f ca="1">IF(Z$22,AveragePrices($F$21,Z$23,Z$24,$AJ36:$AJ36),AveragePrices($F$15,Z$23,Z$24,$AL36:$AL36))</f>
        <v>-0.15</v>
      </c>
      <c r="AA36" s="204">
        <f ca="1">Z36-'[32]Gas Average Basis'!Y36</f>
        <v>9.1666666666666841E-3</v>
      </c>
      <c r="AB36" s="203">
        <f ca="1">IF(AB$22,AveragePrices($F$21,AB$23,AB$24,$AJ36:$AJ36),AveragePrices($F$15,AB$23,AB$24,$AL36:$AL36))</f>
        <v>-0.15</v>
      </c>
      <c r="AC36" s="204">
        <f ca="1">AB36-'[32]Gas Average Basis'!AB36</f>
        <v>5.0000000000000044E-3</v>
      </c>
      <c r="AD36" s="203">
        <f ca="1">IF(AD$22,AveragePrices($F$21,AD$23,AD$24,$AJ36:$AJ36),AveragePrices($F$15,AD$23,AD$24,$AL36:$AL36))</f>
        <v>-0.15</v>
      </c>
      <c r="AE36" s="204">
        <f ca="1">AD36-'[32]Gas Average Basis'!AC36</f>
        <v>-0.15</v>
      </c>
      <c r="AF36" s="203">
        <f ca="1">IF(AF$22,AveragePrices($F$21,AF$23,AF$24,$AJ36:$AJ36),AveragePrices($F$15,AF$23,AF$24,$AL36:$AL36))</f>
        <v>-0.15083333333333335</v>
      </c>
      <c r="AG36" s="204">
        <f ca="1">AF36-'[32]Gas Average Basis'!AE36</f>
        <v>4.1666666666666519E-3</v>
      </c>
      <c r="AH36" s="203">
        <f ca="1">IF(AH$22,AveragePrices($F$21,AH$23,AH$24,$AJ36:$AJ36),AveragePrices($F$15,AH$23,AH$24,$AL36:$AL36))</f>
        <v>-0.15</v>
      </c>
      <c r="AI36" s="205">
        <f ca="1">AH36-'[32]Gas Average Basis'!AH36</f>
        <v>5.0000000000000044E-3</v>
      </c>
      <c r="AJ36" s="207">
        <f ca="1">IF(E36="","",MATCH(E36,INDIRECT(CONCATENATE($F$21,"!",$G$21,":",$G$21)),0))</f>
        <v>16</v>
      </c>
      <c r="AL36" s="207">
        <f t="shared" ca="1" si="1"/>
        <v>15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1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2">IF(E38="","",MATCH(E38,INDIRECT(CONCATENATE($F$21,"!",$G$21,":",$G$21)),0))</f>
        <v/>
      </c>
      <c r="AL38" s="207" t="str">
        <f t="shared" ca="1" si="1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>
        <f>LOOKUP($K$15,CurveFetch!$D$8:$D$1000,CurveFetch!$I$8:$I$1000)</f>
        <v>1.88</v>
      </c>
      <c r="L39" s="203">
        <f>LOOKUP($K$15+1,CurveFetch!D$8:D$1000,CurveFetch!I$8:I$1000)</f>
        <v>2.19</v>
      </c>
      <c r="M39" s="203">
        <f>L39-$L$49</f>
        <v>0.24</v>
      </c>
      <c r="N39" s="204">
        <f>M39-'[32]Gas Average Basis'!M39</f>
        <v>0.14000000000000012</v>
      </c>
      <c r="O39" s="203">
        <f>LOOKUP($K$15+2,CurveFetch!$D$8:$D$1000,CurveFetch!$I$8:$I$1000)</f>
        <v>2</v>
      </c>
      <c r="P39" s="203">
        <f>O39-$O$49</f>
        <v>-0.10000000000000009</v>
      </c>
      <c r="Q39" s="204">
        <f>P39-'[32]Gas Average Basis'!P39</f>
        <v>0</v>
      </c>
      <c r="R39" s="203">
        <f ca="1">IF(R$22,AveragePrices($F$21,R$23,R$24,$AJ39:$AJ39),AveragePrices($F$15,R$23,R$24,$AL39:$AL39))</f>
        <v>-0.39</v>
      </c>
      <c r="S39" s="204">
        <f ca="1">R39-'[32]Gas Average Basis'!R39</f>
        <v>-4.9999999999999989E-2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-0.40749999999999997</v>
      </c>
      <c r="W39" s="204">
        <f ca="1">V39-'[32]Gas Average Basis'!V39</f>
        <v>-2.7499999999999969E-2</v>
      </c>
      <c r="X39" s="203">
        <f ca="1">IF(X$22,AveragePrices($F$21,X$23,X$24,$AJ39:$AJ39),AveragePrices($F$15,X$23,X$24,$AL39:$AL39))</f>
        <v>-0.41333333333333333</v>
      </c>
      <c r="Y39" s="204">
        <f ca="1">X39-'[32]Gas Average Basis'!W39</f>
        <v>-0.45333333333333331</v>
      </c>
      <c r="Z39" s="203">
        <f ca="1">IF(Z$22,AveragePrices($F$21,Z$23,Z$24,$AJ39:$AJ39),AveragePrices($F$15,Z$23,Z$24,$AL39:$AL39))</f>
        <v>-0.55500000000000005</v>
      </c>
      <c r="AA39" s="204">
        <f ca="1">Z39-'[32]Gas Average Basis'!Y39</f>
        <v>-0.15916666666666673</v>
      </c>
      <c r="AB39" s="203">
        <f ca="1">IF(AB$22,AveragePrices($F$21,AB$23,AB$24,$AJ39:$AJ39),AveragePrices($F$15,AB$23,AB$24,$AL39:$AL39))</f>
        <v>-0.55500000000000005</v>
      </c>
      <c r="AC39" s="204">
        <f ca="1">AB39-'[32]Gas Average Basis'!AB39</f>
        <v>0</v>
      </c>
      <c r="AD39" s="203">
        <f ca="1">IF(AD$22,AveragePrices($F$21,AD$23,AD$24,$AJ39:$AJ39),AveragePrices($F$15,AD$23,AD$24,$AL39:$AL39))</f>
        <v>-0.55500000000000005</v>
      </c>
      <c r="AE39" s="204">
        <f ca="1">AD39-'[32]Gas Average Basis'!AC39</f>
        <v>-0.59</v>
      </c>
      <c r="AF39" s="203">
        <f ca="1">IF(AF$22,AveragePrices($F$21,AF$23,AF$24,$AJ39:$AJ39),AveragePrices($F$15,AF$23,AF$24,$AL39:$AL39))</f>
        <v>-0.38833333333333336</v>
      </c>
      <c r="AG39" s="204">
        <f ca="1">AF39-'[32]Gas Average Basis'!AE39</f>
        <v>0.16666666666666669</v>
      </c>
      <c r="AH39" s="203">
        <f ca="1">IF(AH$22,AveragePrices($F$21,AH$23,AH$24,$AJ39:$AJ39),AveragePrices($F$15,AH$23,AH$24,$AL39:$AL39))</f>
        <v>-0.28699999999999998</v>
      </c>
      <c r="AI39" s="205">
        <f ca="1">AH39-'[32]Gas Average Basis'!AH39</f>
        <v>0</v>
      </c>
      <c r="AJ39" s="207">
        <f t="shared" ca="1" si="2"/>
        <v>9</v>
      </c>
      <c r="AL39" s="207">
        <f t="shared" ca="1" si="1"/>
        <v>8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179</v>
      </c>
      <c r="G40" s="201"/>
      <c r="H40" s="201"/>
      <c r="I40" s="201"/>
      <c r="J40" s="202"/>
      <c r="K40" s="202">
        <f>LOOKUP($K$15,CurveFetch!$D$8:$D$1000,CurveFetch!$M$8:$M$1000)</f>
        <v>2.1800000000000002</v>
      </c>
      <c r="L40" s="203">
        <f>LOOKUP($K$15+1,CurveFetch!D$8:D$1000,CurveFetch!J$8:J$1000)</f>
        <v>2.4900000000000002</v>
      </c>
      <c r="M40" s="203">
        <f>L40-$L$49</f>
        <v>0.54000000000000026</v>
      </c>
      <c r="N40" s="204">
        <f>M40-'[32]Gas Average Basis'!M40</f>
        <v>0.16000000000000014</v>
      </c>
      <c r="O40" s="203">
        <f>LOOKUP($K$15+2,CurveFetch!$D$8:$D$1000,CurveFetch!$J$8:$J$1000)</f>
        <v>2.4300000000000002</v>
      </c>
      <c r="P40" s="203">
        <f>O40-$O$49</f>
        <v>0.33000000000000007</v>
      </c>
      <c r="Q40" s="204">
        <f>P40-'[32]Gas Average Basis'!P40</f>
        <v>0.20000000000000018</v>
      </c>
      <c r="R40" s="203">
        <f ca="1">IF(R$22,AveragePrices($F$21,R$23,R$24,$AJ40:$AJ40),AveragePrices($F$15,R$23,R$24,$AL40:$AL40))</f>
        <v>0.05</v>
      </c>
      <c r="S40" s="204">
        <f ca="1">R40-'[32]Gas Average Basis'!R40</f>
        <v>9.5000000000000001E-2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-0.03</v>
      </c>
      <c r="W40" s="204">
        <f ca="1">V40-'[32]Gas Average Basis'!V40</f>
        <v>4.1250000000000009E-2</v>
      </c>
      <c r="X40" s="203">
        <f ca="1">IF(X$22,AveragePrices($F$21,X$23,X$24,$AJ40:$AJ40),AveragePrices($F$15,X$23,X$24,$AL40:$AL40))</f>
        <v>-5.6666666666666664E-2</v>
      </c>
      <c r="Y40" s="204">
        <f ca="1">X40-'[32]Gas Average Basis'!W40</f>
        <v>-6.5416666666666651E-2</v>
      </c>
      <c r="Z40" s="203">
        <f ca="1">IF(Z$22,AveragePrices($F$21,Z$23,Z$24,$AJ40:$AJ40),AveragePrices($F$15,Z$23,Z$24,$AL40:$AL40))</f>
        <v>-0.28999999999999998</v>
      </c>
      <c r="AA40" s="204">
        <f ca="1">Z40-'[32]Gas Average Basis'!Y40</f>
        <v>-0.17499999999999999</v>
      </c>
      <c r="AB40" s="203">
        <f ca="1">IF(AB$22,AveragePrices($F$21,AB$23,AB$24,$AJ40:$AJ40),AveragePrices($F$15,AB$23,AB$24,$AL40:$AL40))</f>
        <v>-0.3</v>
      </c>
      <c r="AC40" s="204">
        <f ca="1">AB40-'[32]Gas Average Basis'!AB40</f>
        <v>9.9999999999999534E-3</v>
      </c>
      <c r="AD40" s="203">
        <f ca="1">IF(AD$22,AveragePrices($F$21,AD$23,AD$24,$AJ40:$AJ40),AveragePrices($F$15,AD$23,AD$24,$AL40:$AL40))</f>
        <v>-0.34999999999999992</v>
      </c>
      <c r="AE40" s="204">
        <f ca="1">AD40-'[32]Gas Average Basis'!AC40</f>
        <v>-0.34999999999999992</v>
      </c>
      <c r="AF40" s="203">
        <f ca="1">IF(AF$22,AveragePrices($F$21,AF$23,AF$24,$AJ40:$AJ40),AveragePrices($F$15,AF$23,AF$24,$AL40:$AL40))</f>
        <v>6.9999999999999993E-2</v>
      </c>
      <c r="AG40" s="204">
        <f ca="1">AF40-'[32]Gas Average Basis'!AE40</f>
        <v>0.44000000000000011</v>
      </c>
      <c r="AH40" s="203">
        <f ca="1">IF(AH$22,AveragePrices($F$21,AH$23,AH$24,$AJ40:$AJ40),AveragePrices($F$15,AH$23,AH$24,$AL40:$AL40))</f>
        <v>0.125</v>
      </c>
      <c r="AI40" s="205">
        <f ca="1">AH40-'[32]Gas Average Basis'!AH40</f>
        <v>1.999999999999999E-2</v>
      </c>
      <c r="AJ40" s="207">
        <f t="shared" ca="1" si="2"/>
        <v>10</v>
      </c>
      <c r="AL40" s="207">
        <f t="shared" ca="1" si="1"/>
        <v>9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>
        <f>LOOKUP($K$15,CurveFetch!$D$8:$D$1000,CurveFetch!$M$8:$M$1000)</f>
        <v>2.1800000000000002</v>
      </c>
      <c r="L41" s="203">
        <f>LOOKUP($K$15+1,CurveFetch!D$8:D$1000,CurveFetch!M$8:M$1000)</f>
        <v>2.5</v>
      </c>
      <c r="M41" s="203">
        <f>L41-$L$49</f>
        <v>0.55000000000000004</v>
      </c>
      <c r="N41" s="204">
        <f>M41-'[32]Gas Average Basis'!M41</f>
        <v>0.18999999999999995</v>
      </c>
      <c r="O41" s="203">
        <f>LOOKUP($K$15+2,CurveFetch!$D$8:$D$1000,CurveFetch!$M$8:$M$1000)</f>
        <v>1.85</v>
      </c>
      <c r="P41" s="203">
        <f>O41-$O$49</f>
        <v>-0.25</v>
      </c>
      <c r="Q41" s="204">
        <f>P41-'[32]Gas Average Basis'!P41</f>
        <v>0</v>
      </c>
      <c r="R41" s="203">
        <f ca="1">IF(R$22,AveragePrices($F$21,R$23,R$24,$AJ41:$AJ41),AveragePrices($F$15,R$23,R$24,$AL41:$AL41))</f>
        <v>0</v>
      </c>
      <c r="S41" s="204">
        <f ca="1">R41-'[32]Gas Average Basis'!R41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-0.08</v>
      </c>
      <c r="W41" s="204">
        <f ca="1">V41-'[32]Gas Average Basis'!V41</f>
        <v>0</v>
      </c>
      <c r="X41" s="203">
        <f ca="1">IF(X$22,AveragePrices($F$21,X$23,X$24,$AJ41:$AJ41),AveragePrices($F$15,X$23,X$24,$AL41:$AL41))</f>
        <v>-0.10666666666666667</v>
      </c>
      <c r="Y41" s="204">
        <f ca="1">X41-'[32]Gas Average Basis'!W41</f>
        <v>-0.21791666666666668</v>
      </c>
      <c r="Z41" s="203">
        <f ca="1">IF(Z$22,AveragePrices($F$21,Z$23,Z$24,$AJ41:$AJ41),AveragePrices($F$15,Z$23,Z$24,$AL41:$AL41))</f>
        <v>-0.34</v>
      </c>
      <c r="AA41" s="204">
        <f ca="1">Z41-'[32]Gas Average Basis'!Y41</f>
        <v>-0.23333333333333334</v>
      </c>
      <c r="AB41" s="203">
        <f ca="1">IF(AB$22,AveragePrices($F$21,AB$23,AB$24,$AJ41:$AJ41),AveragePrices($F$15,AB$23,AB$24,$AL41:$AL41))</f>
        <v>-0.35</v>
      </c>
      <c r="AC41" s="204">
        <f ca="1">AB41-'[32]Gas Average Basis'!AB41</f>
        <v>0</v>
      </c>
      <c r="AD41" s="203">
        <f ca="1">IF(AD$22,AveragePrices($F$21,AD$23,AD$24,$AJ41:$AJ41),AveragePrices($F$15,AD$23,AD$24,$AL41:$AL41))</f>
        <v>-0.40000000000000008</v>
      </c>
      <c r="AE41" s="204">
        <f ca="1">AD41-'[32]Gas Average Basis'!AC41</f>
        <v>-0.4300000000000001</v>
      </c>
      <c r="AF41" s="203">
        <f ca="1">IF(AF$22,AveragePrices($F$21,AF$23,AF$24,$AJ41:$AJ41),AveragePrices($F$15,AF$23,AF$24,$AL41:$AL41))</f>
        <v>0.02</v>
      </c>
      <c r="AG41" s="204">
        <f ca="1">AF41-'[32]Gas Average Basis'!AE41</f>
        <v>0.4200000000000001</v>
      </c>
      <c r="AH41" s="203">
        <f ca="1">IF(AH$22,AveragePrices($F$21,AH$23,AH$24,$AJ41:$AJ41),AveragePrices($F$15,AH$23,AH$24,$AL41:$AL41))</f>
        <v>7.5000000000000011E-2</v>
      </c>
      <c r="AI41" s="205">
        <f ca="1">AH41-'[32]Gas Average Basis'!AH41</f>
        <v>0</v>
      </c>
      <c r="AJ41" s="207">
        <f t="shared" ca="1" si="2"/>
        <v>13</v>
      </c>
      <c r="AL41" s="207">
        <f t="shared" ref="AL41:AL49" ca="1" si="3">IF(F41="","",MATCH(F41,INDIRECT(CONCATENATE($F$15,"!",$G$15,":",$G$15)),0))</f>
        <v>12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>
        <f>LOOKUP($K$15,CurveFetch!$D$8:$D$1000,CurveFetch!$N$8:$N$1000)</f>
        <v>2.1612</v>
      </c>
      <c r="L42" s="203">
        <f>LOOKUP($K$15+1,CurveFetch!D$8:D$1000,CurveFetch!N$8:N$1000)</f>
        <v>2.1739999999999999</v>
      </c>
      <c r="M42" s="203">
        <f>L42-$L$49</f>
        <v>0.22399999999999998</v>
      </c>
      <c r="N42" s="204">
        <f>M42-'[32]Gas Average Basis'!M42</f>
        <v>0.36299999999999999</v>
      </c>
      <c r="O42" s="203">
        <f>LOOKUP($K$15+2,CurveFetch!$D$8:$D$1000,CurveFetch!$N$8:$N$1000)</f>
        <v>2.1179999999999999</v>
      </c>
      <c r="P42" s="203">
        <f>O42-$O$49</f>
        <v>1.7999999999999794E-2</v>
      </c>
      <c r="Q42" s="204">
        <f>P42-'[32]Gas Average Basis'!P42</f>
        <v>0.16100000000000003</v>
      </c>
      <c r="R42" s="203">
        <f ca="1">IF(R$22,AveragePrices($F$21,R$23,R$24,$AJ42:$AJ42),AveragePrices($F$15,R$23,R$24,$AL42:$AL42))</f>
        <v>-0.29520174014126999</v>
      </c>
      <c r="S42" s="204">
        <f ca="1">R42-'[32]Gas Average Basis'!R42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t="shared" ca="1" si="0"/>
        <v>-0.3925504350353175</v>
      </c>
      <c r="W42" s="204">
        <f ca="1">V42-'[32]Gas Average Basis'!V42</f>
        <v>0</v>
      </c>
      <c r="X42" s="203">
        <f ca="1">IF(X$22,AveragePrices($F$21,X$23,X$24,$AJ42:$AJ42),AveragePrices($F$15,X$23,X$24,$AL42:$AL42))</f>
        <v>-0.42499999999999999</v>
      </c>
      <c r="Y42" s="204">
        <f ca="1">X42-'[32]Gas Average Basis'!W42</f>
        <v>-0.46570822817311247</v>
      </c>
      <c r="Z42" s="203">
        <f ca="1">IF(Z$22,AveragePrices($F$21,Z$23,Z$24,$AJ42:$AJ42),AveragePrices($F$15,Z$23,Z$24,$AL42:$AL42))</f>
        <v>-0.48500000000000004</v>
      </c>
      <c r="AA42" s="204">
        <f ca="1">Z42-'[32]Gas Average Basis'!Y42</f>
        <v>-6.0000000000000053E-2</v>
      </c>
      <c r="AB42" s="203">
        <f ca="1">IF(AB$22,AveragePrices($F$21,AB$23,AB$24,$AJ42:$AJ42),AveragePrices($F$15,AB$23,AB$24,$AL42:$AL42))</f>
        <v>-0.48499999999999993</v>
      </c>
      <c r="AC42" s="204">
        <f ca="1">AB42-'[32]Gas Average Basis'!AB42</f>
        <v>0</v>
      </c>
      <c r="AD42" s="203">
        <f ca="1">IF(AD$22,AveragePrices($F$21,AD$23,AD$24,$AJ42:$AJ42),AveragePrices($F$15,AD$23,AD$24,$AL42:$AL42))</f>
        <v>-0.48500000000000004</v>
      </c>
      <c r="AE42" s="204">
        <f ca="1">AD42-'[32]Gas Average Basis'!AC42</f>
        <v>-0.50500000000000012</v>
      </c>
      <c r="AF42" s="203">
        <f ca="1">IF(AF$22,AveragePrices($F$21,AF$23,AF$24,$AJ42:$AJ42),AveragePrices($F$15,AF$23,AF$24,$AL42:$AL42))</f>
        <v>-0.44833333333333331</v>
      </c>
      <c r="AG42" s="204">
        <f ca="1">AF42-'[32]Gas Average Basis'!AE42</f>
        <v>3.6666666666666736E-2</v>
      </c>
      <c r="AH42" s="203">
        <f ca="1">IF(AH$22,AveragePrices($F$21,AH$23,AH$24,$AJ42:$AJ42),AveragePrices($F$15,AH$23,AH$24,$AL42:$AL42))</f>
        <v>-0.43</v>
      </c>
      <c r="AI42" s="205">
        <f ca="1">AH42-'[32]Gas Average Basis'!AH42</f>
        <v>0</v>
      </c>
      <c r="AJ42" s="207">
        <f t="shared" ca="1" si="2"/>
        <v>14</v>
      </c>
      <c r="AL42" s="207">
        <f t="shared" ca="1" si="3"/>
        <v>13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>
        <f>LOOKUP($K$15,CurveFetch!$D$8:$D$1000,CurveFetch!$O$8:$O$1000)</f>
        <v>1.88</v>
      </c>
      <c r="L43" s="203">
        <f>LOOKUP($K$15+1,CurveFetch!D$8:D$1000,CurveFetch!O$8:O$1000)</f>
        <v>2.16</v>
      </c>
      <c r="M43" s="203">
        <f>L43-$L$49</f>
        <v>0.21000000000000019</v>
      </c>
      <c r="N43" s="204">
        <f>M43-'[32]Gas Average Basis'!M43</f>
        <v>0.12000000000000033</v>
      </c>
      <c r="O43" s="203">
        <f>LOOKUP($K$15+2,CurveFetch!$D$8:$D$1000,CurveFetch!$O$8:$O$1000)</f>
        <v>1.8</v>
      </c>
      <c r="P43" s="203">
        <f>O43-$O$49</f>
        <v>-0.30000000000000004</v>
      </c>
      <c r="Q43" s="204">
        <f>P43-'[32]Gas Average Basis'!P43</f>
        <v>0</v>
      </c>
      <c r="R43" s="203">
        <f ca="1">IF(R$22,AveragePrices($F$21,R$23,R$24,$AJ43:$AJ43),AveragePrices($F$15,R$23,R$24,$AL43:$AL43))</f>
        <v>-0.44</v>
      </c>
      <c r="S43" s="204">
        <f ca="1">R43-'[32]Gas Average Basis'!R43</f>
        <v>-4.9999999999999989E-2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t="shared" ca="1" si="0"/>
        <v>-0.46375</v>
      </c>
      <c r="W43" s="204">
        <f ca="1">V43-'[32]Gas Average Basis'!V43</f>
        <v>-2.7499999999999969E-2</v>
      </c>
      <c r="X43" s="203">
        <f ca="1">IF(X$22,AveragePrices($F$21,X$23,X$24,$AJ43:$AJ43),AveragePrices($F$15,X$23,X$24,$AL43:$AL43))</f>
        <v>-0.47166666666666668</v>
      </c>
      <c r="Y43" s="204">
        <f ca="1">X43-'[32]Gas Average Basis'!W43</f>
        <v>-0.51166666666666671</v>
      </c>
      <c r="Z43" s="203">
        <f ca="1">IF(Z$22,AveragePrices($F$21,Z$23,Z$24,$AJ43:$AJ43),AveragePrices($F$15,Z$23,Z$24,$AL43:$AL43))</f>
        <v>-0.67500000000000016</v>
      </c>
      <c r="AA43" s="204">
        <f ca="1">Z43-'[32]Gas Average Basis'!Y43</f>
        <v>-0.22083333333333355</v>
      </c>
      <c r="AB43" s="203">
        <f ca="1">IF(AB$22,AveragePrices($F$21,AB$23,AB$24,$AJ43:$AJ43),AveragePrices($F$15,AB$23,AB$24,$AL43:$AL43))</f>
        <v>-0.67499999999999993</v>
      </c>
      <c r="AC43" s="204">
        <f ca="1">AB43-'[32]Gas Average Basis'!AB43</f>
        <v>0</v>
      </c>
      <c r="AD43" s="203">
        <f ca="1">IF(AD$22,AveragePrices($F$21,AD$23,AD$24,$AJ43:$AJ43),AveragePrices($F$15,AD$23,AD$24,$AL43:$AL43))</f>
        <v>-0.67500000000000016</v>
      </c>
      <c r="AE43" s="204">
        <f ca="1">AD43-'[32]Gas Average Basis'!AC43</f>
        <v>-0.70000000000000029</v>
      </c>
      <c r="AF43" s="203">
        <f ca="1">IF(AF$22,AveragePrices($F$21,AF$23,AF$24,$AJ43:$AJ43),AveragePrices($F$15,AF$23,AF$24,$AL43:$AL43))</f>
        <v>-0.45833333333333331</v>
      </c>
      <c r="AG43" s="204">
        <f ca="1">AF43-'[32]Gas Average Basis'!AE43</f>
        <v>0.21666666666666684</v>
      </c>
      <c r="AH43" s="203">
        <f ca="1">IF(AH$22,AveragePrices($F$21,AH$23,AH$24,$AJ43:$AJ43),AveragePrices($F$15,AH$23,AH$24,$AL43:$AL43))</f>
        <v>-0.33199999999999996</v>
      </c>
      <c r="AI43" s="205">
        <f ca="1">AH43-'[32]Gas Average Basis'!AH43</f>
        <v>0</v>
      </c>
      <c r="AJ43" s="207">
        <f t="shared" ca="1" si="2"/>
        <v>15</v>
      </c>
      <c r="AL43" s="207">
        <f t="shared" ca="1" si="3"/>
        <v>14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3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3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3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3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3"/>
        <v/>
      </c>
    </row>
    <row r="49" spans="3:38" ht="12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>
        <f>LOOKUP($K$15,CurveFetch!$D$8:$D$1000,CurveFetch!$E$8:$E$1000)</f>
        <v>1.835</v>
      </c>
      <c r="L49" s="203">
        <f>LOOKUP($K$15+1,CurveFetch!D$8:D$1000,CurveFetch!E$8:E$1000)</f>
        <v>1.95</v>
      </c>
      <c r="M49" s="203"/>
      <c r="N49" s="204">
        <f>L49-'[32]Gas Average Basis'!L49</f>
        <v>0.12999999999999989</v>
      </c>
      <c r="O49" s="203">
        <f>LOOKUP($K$15+2,CurveFetch!$D$8:$D$1000,CurveFetch!$E$8:$E$1000)</f>
        <v>2.1</v>
      </c>
      <c r="P49" s="203"/>
      <c r="Q49" s="204">
        <f>O49-'[32]Gas Average Basis'!O49</f>
        <v>-0.10000000000000009</v>
      </c>
      <c r="R49" s="203">
        <f ca="1">IF(R$22,AveragePrices($F$21,R$23,R$24,$AJ49:$AJ49),AveragePrices($F$15,R$23,R$24,$AL49:$AL49))</f>
        <v>2.6059999999999999</v>
      </c>
      <c r="S49" s="204">
        <f ca="1">R49-'[32]Gas Average Basis'!R49</f>
        <v>-9.0000000000000302E-2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2.88375</v>
      </c>
      <c r="W49" s="204">
        <f ca="1">V49-'[32]Gas Average Basis'!V49</f>
        <v>-4.9999999999998934E-3</v>
      </c>
      <c r="X49" s="203">
        <f ca="1">IF(X$22,AveragePrices($F$21,X$23,X$24,$AJ49:$AJ49),AveragePrices($F$15,X$23,X$24,$AL49:$AL49))</f>
        <v>2.9763333333333333</v>
      </c>
      <c r="Y49" s="204"/>
      <c r="Z49" s="203">
        <f ca="1">IF(Z$22,AveragePrices($F$21,Z$23,Z$24,$AJ49:$AJ49),AveragePrices($F$15,Z$23,Z$24,$AL49:$AL49))</f>
        <v>2.9489999999999998</v>
      </c>
      <c r="AA49" s="204"/>
      <c r="AB49" s="203">
        <f ca="1">IF(AB$22,AveragePrices($F$21,AB$23,AB$24,$AJ49:$AJ49),AveragePrices($F$15,AB$23,AB$24,$AL49:$AL49))</f>
        <v>3.0095714285714288</v>
      </c>
      <c r="AC49" s="204">
        <f ca="1">AB49-'[32]Gas Average Basis'!AB49</f>
        <v>3.4571428571428253E-2</v>
      </c>
      <c r="AD49" s="203">
        <f ca="1">IF(AD$22,AveragePrices($F$21,AD$23,AD$24,$AJ49:$AJ49),AveragePrices($F$15,AD$23,AD$24,$AL49:$AL49))</f>
        <v>3.0470000000000002</v>
      </c>
      <c r="AE49" s="204"/>
      <c r="AF49" s="203">
        <f ca="1">IF(AF$22,AveragePrices($F$21,AF$23,AF$24,$AJ49:$AJ49),AveragePrices($F$15,AF$23,AF$24,$AL49:$AL49))</f>
        <v>3.2590000000000003</v>
      </c>
      <c r="AG49" s="204"/>
      <c r="AH49" s="203">
        <f ca="1">IF(AH$22,AveragePrices($F$21,AH$23,AH$24,$AJ49:$AJ49),AveragePrices($F$15,AH$23,AH$24,$AL49:$AL49))</f>
        <v>3.4120000000000004</v>
      </c>
      <c r="AI49" s="205">
        <f ca="1">AH49-'[32]Gas Average Basis'!AH49</f>
        <v>3.0800000000000605E-2</v>
      </c>
      <c r="AJ49" s="207">
        <f ca="1">IF(E49="","",MATCH(E49,INDIRECT(CONCATENATE($F$21,"!",$G$21,":",$G$21)),0))</f>
        <v>5</v>
      </c>
      <c r="AL49" s="207">
        <f t="shared" ca="1" si="3"/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AI51" s="157"/>
      <c r="AJ51" s="170"/>
      <c r="AK51" s="157"/>
      <c r="AL51" s="157"/>
    </row>
    <row r="52" spans="3:38" x14ac:dyDescent="0.2">
      <c r="C52" s="215"/>
      <c r="D52" s="138"/>
      <c r="E52" s="216"/>
      <c r="F52" s="216"/>
      <c r="AI52" s="157"/>
      <c r="AJ52" s="170"/>
      <c r="AK52" s="157"/>
      <c r="AL52" s="157"/>
    </row>
    <row r="53" spans="3:38" ht="19.5" x14ac:dyDescent="0.35">
      <c r="C53" s="215"/>
      <c r="D53" s="138"/>
      <c r="E53" s="216"/>
      <c r="F53" s="216"/>
      <c r="R53" s="239" t="s">
        <v>156</v>
      </c>
      <c r="S53" s="239"/>
      <c r="T53" s="239"/>
      <c r="U53" s="239"/>
      <c r="V53" s="239"/>
      <c r="W53" s="239"/>
      <c r="AI53" s="157"/>
      <c r="AJ53" s="170"/>
      <c r="AK53" s="157"/>
      <c r="AL53" s="157"/>
    </row>
    <row r="54" spans="3:38" ht="12" thickBot="1" x14ac:dyDescent="0.25"/>
    <row r="55" spans="3:38" ht="13.5" customHeight="1" thickBot="1" x14ac:dyDescent="0.25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25">
      <c r="C56" s="233">
        <v>37221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">
      <c r="C57" s="134"/>
      <c r="D57" s="127"/>
      <c r="E57" s="127"/>
      <c r="F57" s="127"/>
      <c r="G57" s="127"/>
      <c r="H57" s="127"/>
      <c r="I57" s="127"/>
      <c r="J57" s="127"/>
      <c r="K57" s="135" t="s">
        <v>84</v>
      </c>
      <c r="L57" s="135" t="s">
        <v>154</v>
      </c>
      <c r="M57" s="217" t="s">
        <v>155</v>
      </c>
      <c r="N57" s="139" t="s">
        <v>154</v>
      </c>
      <c r="O57" s="217" t="s">
        <v>155</v>
      </c>
      <c r="P57" s="135" t="s">
        <v>154</v>
      </c>
      <c r="Q57" s="217" t="s">
        <v>155</v>
      </c>
      <c r="R57" s="135" t="s">
        <v>154</v>
      </c>
      <c r="S57" s="217" t="s">
        <v>155</v>
      </c>
      <c r="T57" s="135" t="s">
        <v>154</v>
      </c>
      <c r="U57" s="135" t="s">
        <v>155</v>
      </c>
      <c r="V57" s="135" t="s">
        <v>154</v>
      </c>
      <c r="W57" s="217" t="s">
        <v>155</v>
      </c>
      <c r="X57" s="135" t="s">
        <v>154</v>
      </c>
      <c r="Y57" s="135" t="s">
        <v>155</v>
      </c>
      <c r="Z57" s="217" t="s">
        <v>155</v>
      </c>
      <c r="AA57" s="135" t="s">
        <v>155</v>
      </c>
      <c r="AB57" s="135" t="s">
        <v>154</v>
      </c>
      <c r="AC57" s="217" t="s">
        <v>155</v>
      </c>
      <c r="AD57" s="135" t="s">
        <v>154</v>
      </c>
      <c r="AE57" s="135" t="s">
        <v>155</v>
      </c>
      <c r="AF57" s="217" t="s">
        <v>155</v>
      </c>
      <c r="AG57" s="135" t="s">
        <v>155</v>
      </c>
      <c r="AH57" s="135" t="s">
        <v>154</v>
      </c>
      <c r="AI57" s="217" t="s">
        <v>155</v>
      </c>
    </row>
    <row r="58" spans="3:38" ht="14.25" customHeight="1" thickBot="1" x14ac:dyDescent="0.25">
      <c r="C58" s="137"/>
      <c r="D58" s="138"/>
      <c r="E58" s="138"/>
      <c r="F58" s="138"/>
      <c r="G58" s="138"/>
      <c r="H58" s="138"/>
      <c r="I58" s="138"/>
      <c r="J58" s="138"/>
      <c r="K58" s="139" t="s">
        <v>85</v>
      </c>
      <c r="L58" s="139" t="s">
        <v>86</v>
      </c>
      <c r="M58" s="218" t="s">
        <v>86</v>
      </c>
      <c r="N58" s="139" t="s">
        <v>115</v>
      </c>
      <c r="O58" s="218" t="s">
        <v>115</v>
      </c>
      <c r="P58" s="139">
        <f>$R$25</f>
        <v>37226</v>
      </c>
      <c r="Q58" s="218">
        <f>$R$25</f>
        <v>37226</v>
      </c>
      <c r="R58" s="139" t="str">
        <f>V12</f>
        <v>Dec-01/Mar-02</v>
      </c>
      <c r="S58" s="218" t="str">
        <f>R58</f>
        <v>Dec-01/Mar-02</v>
      </c>
      <c r="T58" s="141">
        <v>2001</v>
      </c>
      <c r="U58" s="140"/>
      <c r="V58" s="139" t="s">
        <v>117</v>
      </c>
      <c r="W58" s="218" t="s">
        <v>117</v>
      </c>
      <c r="X58" s="141" t="s">
        <v>118</v>
      </c>
      <c r="Y58" s="140"/>
      <c r="Z58" s="219" t="s">
        <v>118</v>
      </c>
      <c r="AA58" s="140"/>
      <c r="AB58" s="139" t="s">
        <v>94</v>
      </c>
      <c r="AC58" s="218" t="s">
        <v>94</v>
      </c>
      <c r="AD58" s="141" t="s">
        <v>119</v>
      </c>
      <c r="AE58" s="140"/>
      <c r="AF58" s="219" t="s">
        <v>119</v>
      </c>
      <c r="AG58" s="140"/>
      <c r="AH58" s="139" t="s">
        <v>116</v>
      </c>
      <c r="AI58" s="218" t="s">
        <v>116</v>
      </c>
    </row>
    <row r="59" spans="3:38" ht="14.25" customHeight="1" thickBot="1" x14ac:dyDescent="0.25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128"/>
      <c r="AK59" s="128"/>
      <c r="AL59" s="128"/>
    </row>
    <row r="60" spans="3:38" x14ac:dyDescent="0.2">
      <c r="C60" s="200" t="s">
        <v>120</v>
      </c>
      <c r="D60" s="192"/>
      <c r="E60" s="201" t="s">
        <v>44</v>
      </c>
      <c r="F60" s="201" t="s">
        <v>44</v>
      </c>
      <c r="G60" s="201"/>
      <c r="H60" s="201"/>
      <c r="I60" s="201"/>
      <c r="J60" s="192"/>
      <c r="K60" s="202">
        <f>LOOKUP($K$15,CurveFetch!$D$8:$D$1000,CurveFetch!$F$8:$F$1000)</f>
        <v>2.29</v>
      </c>
      <c r="L60" s="203">
        <f>(M60-2)/L30</f>
        <v>7.1428571428571432</v>
      </c>
      <c r="M60" s="220">
        <v>20</v>
      </c>
      <c r="N60" s="203">
        <f>(PowerPrices!C9-2)/O30</f>
        <v>7.8</v>
      </c>
      <c r="O60" s="220">
        <f>PowerPrices!C9</f>
        <v>21.5</v>
      </c>
      <c r="P60" s="203">
        <f ca="1">(PowerPrices!D9-2)/(R$49+R30)</f>
        <v>10.472201066260473</v>
      </c>
      <c r="Q60" s="220">
        <f>PowerPrices!D9</f>
        <v>29.5</v>
      </c>
      <c r="R60" s="203">
        <f ca="1">(AVERAGE(PowerPrices!$D9,PowerPrices!$E9,PowerPrices!$H9,PowerPrices!$I9,PowerPrices!$K9)-2)/($V$49+$V30)</f>
        <v>9.4775570272259024</v>
      </c>
      <c r="S60" s="220">
        <f>(AVERAGE(PowerPrices!$D9,PowerPrices!$E9,PowerPrices!$H9,PowerPrices!$I9,PowerPrices!$K9))</f>
        <v>28.833333333333336</v>
      </c>
      <c r="T60" s="203"/>
      <c r="U60" s="204"/>
      <c r="V60" s="203">
        <f ca="1">(AVERAGE(PowerPrices!$H9,PowerPrices!$I9,PowerPrices!$K9)-2)/($X$49+$X30)</f>
        <v>9.2539372341648463</v>
      </c>
      <c r="W60" s="220">
        <f>AVERAGE(PowerPrices!$H9,PowerPrices!$I9,PowerPrices!$K9)</f>
        <v>28.833333333333332</v>
      </c>
      <c r="X60" s="203">
        <f ca="1">(AVERAGE(PowerPrices!$L9,PowerPrices!$M9,PowerPrices!$N9)-2)/($Z$49+$Z30)</f>
        <v>9.0794348764301134</v>
      </c>
      <c r="Y60" s="204"/>
      <c r="Z60" s="220">
        <f>AVERAGE(PowerPrices!$L9,PowerPrices!$M9,PowerPrices!$N9)</f>
        <v>26.777777777777775</v>
      </c>
      <c r="AA60" s="204"/>
      <c r="AB60" s="203">
        <f ca="1">(AVERAGE(PowerPrices!$L9,PowerPrices!$M9,PowerPrices!$N9,PowerPrices!$P9,PowerPrices!$Q9,PowerPrices!$R9,PowerPrices!$T9)-2)/($AB$49+$AB30)</f>
        <v>11.709640882137384</v>
      </c>
      <c r="AC60" s="220">
        <f>AVERAGE(PowerPrices!$L9,PowerPrices!$M9,PowerPrices!$N9,PowerPrices!$P9,PowerPrices!$Q9,PowerPrices!$R9,PowerPrices!$T9)</f>
        <v>35.476190476190474</v>
      </c>
      <c r="AD60" s="203">
        <f ca="1">(AVERAGE(PowerPrices!$P9,PowerPrices!$Q9,PowerPrices!$R9)-2)/($AD$49+$AD30)</f>
        <v>14.058265582655826</v>
      </c>
      <c r="AE60" s="204"/>
      <c r="AF60" s="220">
        <f>AVERAGE(PowerPrices!$P9,PowerPrices!$Q9,PowerPrices!$R9)</f>
        <v>43.5</v>
      </c>
      <c r="AG60" s="204"/>
      <c r="AH60" s="203">
        <f ca="1">(PowerPrices!$S9-2)/($AF$49+$AF30)</f>
        <v>10.702891839044971</v>
      </c>
      <c r="AI60" s="220">
        <f>PowerPrices!$S9</f>
        <v>36.666666666666664</v>
      </c>
      <c r="AJ60" s="128"/>
      <c r="AK60" s="128"/>
      <c r="AL60" s="128"/>
    </row>
    <row r="61" spans="3:38" x14ac:dyDescent="0.2">
      <c r="C61" s="200" t="s">
        <v>122</v>
      </c>
      <c r="D61" s="192"/>
      <c r="E61" s="201" t="s">
        <v>105</v>
      </c>
      <c r="F61" s="201" t="s">
        <v>105</v>
      </c>
      <c r="G61" s="201"/>
      <c r="H61" s="201"/>
      <c r="I61" s="201"/>
      <c r="J61" s="192"/>
      <c r="K61" s="202">
        <f>LOOKUP($K$15,CurveFetch!$D$8:$D$1000,CurveFetch!$Q$8:$Q$1000)</f>
        <v>2.13</v>
      </c>
      <c r="L61" s="203">
        <f>(M61-2)/(L28+0.2)</f>
        <v>8.4323374340949027</v>
      </c>
      <c r="M61" s="220">
        <v>25.99</v>
      </c>
      <c r="N61" s="203">
        <f>(PowerPrices!C11-2)/(O28+0.2)</f>
        <v>8.7945454545454549</v>
      </c>
      <c r="O61" s="220">
        <f>PowerPrices!C11</f>
        <v>26.184999999999999</v>
      </c>
      <c r="P61" s="203">
        <f ca="1">(PowerPrices!D11-2)/(R$49+R28+0.2)</f>
        <v>10.609477689380835</v>
      </c>
      <c r="Q61" s="220">
        <f>PowerPrices!D11</f>
        <v>32.671999999999997</v>
      </c>
      <c r="R61" s="203">
        <f ca="1">(AVERAGE(PowerPrices!$D11,PowerPrices!$E11,PowerPrices!$H11,PowerPrices!$I11,PowerPrices!$K11)-2)/($V$49+$V28+0.2)</f>
        <v>9.5050926301555112</v>
      </c>
      <c r="S61" s="220">
        <f>AVERAGE(PowerPrices!$D11,PowerPrices!$E11,PowerPrices!$H11,PowerPrices!$I11,PowerPrices!$K11)</f>
        <v>31.28756666666667</v>
      </c>
      <c r="T61" s="203"/>
      <c r="U61" s="204"/>
      <c r="V61" s="203">
        <f ca="1">(AVERAGE(PowerPrices!$H11,PowerPrices!$I11,PowerPrices!$K11)-2)/($X$49+$X28+0.2)</f>
        <v>9.1345134619461508</v>
      </c>
      <c r="W61" s="220">
        <f>AVERAGE(PowerPrices!$H11,PowerPrices!$I11,PowerPrices!$K11)</f>
        <v>30.724999999999998</v>
      </c>
      <c r="X61" s="203">
        <f ca="1">(AVERAGE(PowerPrices!$L11,PowerPrices!$M11,PowerPrices!$N11)-2)/($Z$49+$Z28+0.2)</f>
        <v>9.6409928624693713</v>
      </c>
      <c r="Y61" s="204"/>
      <c r="Z61" s="220">
        <f>AVERAGE(PowerPrices!$L11,PowerPrices!$M11,PowerPrices!$N11)</f>
        <v>32.166666666666664</v>
      </c>
      <c r="AA61" s="204"/>
      <c r="AB61" s="203">
        <f ca="1">(AVERAGE(PowerPrices!$L11,PowerPrices!$M11,PowerPrices!$N11,PowerPrices!$P11,PowerPrices!$Q11,PowerPrices!$R11,PowerPrices!$T11)-2)/($AB$49+$AB28+0.2)</f>
        <v>11.684064625113699</v>
      </c>
      <c r="AC61" s="220">
        <f>AVERAGE(PowerPrices!$L11,PowerPrices!$M11,PowerPrices!$N11,PowerPrices!$P11,PowerPrices!$Q11,PowerPrices!$R11,PowerPrices!$T11)</f>
        <v>40.535714285714285</v>
      </c>
      <c r="AD61" s="203">
        <f ca="1">(AVERAGE(PowerPrices!$P11,PowerPrices!$Q11,PowerPrices!$R11)-2)/($AD$49+$AD28+0.2)</f>
        <v>13.979225317930297</v>
      </c>
      <c r="AE61" s="204"/>
      <c r="AF61" s="220">
        <f>AVERAGE(PowerPrices!$P11,PowerPrices!$Q11,PowerPrices!$R11)</f>
        <v>50</v>
      </c>
      <c r="AG61" s="204"/>
      <c r="AH61" s="203">
        <f ca="1">(PowerPrices!$S11-2)/($AF$49+$AF28+0.2)</f>
        <v>9.8890606529053375</v>
      </c>
      <c r="AI61" s="220">
        <f>PowerPrices!$S11</f>
        <v>38.25</v>
      </c>
      <c r="AJ61" s="128"/>
      <c r="AK61" s="128"/>
      <c r="AL61" s="128"/>
    </row>
    <row r="62" spans="3:38" x14ac:dyDescent="0.2">
      <c r="C62" s="200" t="s">
        <v>124</v>
      </c>
      <c r="D62" s="192"/>
      <c r="E62" s="201" t="s">
        <v>45</v>
      </c>
      <c r="F62" s="201" t="s">
        <v>45</v>
      </c>
      <c r="G62" s="201"/>
      <c r="H62" s="201"/>
      <c r="I62" s="201"/>
      <c r="J62" s="192"/>
      <c r="K62" s="202">
        <f>LOOKUP($K$15,CurveFetch!$D$8:$D$1000,CurveFetch!$G$8:$G$1000)</f>
        <v>2.2949999999999999</v>
      </c>
      <c r="L62" s="203">
        <f>(M62-2)/(L31+0.33)</f>
        <v>7.9650349650349659</v>
      </c>
      <c r="M62" s="220">
        <v>24.78</v>
      </c>
      <c r="N62" s="203">
        <f>(PowerPrices!C13-2)/(O31+0.33)</f>
        <v>8.3727915194346281</v>
      </c>
      <c r="O62" s="220">
        <f>PowerPrices!C13</f>
        <v>25.695</v>
      </c>
      <c r="P62" s="203">
        <f ca="1">(PowerPrices!D13-2)/(R$49+R31+0.33)</f>
        <v>10.084328893365278</v>
      </c>
      <c r="Q62" s="220">
        <f>PowerPrices!D13</f>
        <v>30.700000030517582</v>
      </c>
      <c r="R62" s="203">
        <f ca="1">(AVERAGE(PowerPrices!$D13,PowerPrices!$E13,PowerPrices!$H13,PowerPrices!$I13,PowerPrices!$K13)-2)/($V$49+$V31+0.33)</f>
        <v>9.0652306909793214</v>
      </c>
      <c r="S62" s="220">
        <f>AVERAGE(PowerPrices!$D13,PowerPrices!$E13,PowerPrices!$H13,PowerPrices!$I13,PowerPrices!$K13)</f>
        <v>30.408166677856446</v>
      </c>
      <c r="T62" s="203"/>
      <c r="U62" s="204"/>
      <c r="V62" s="203">
        <f ca="1">(AVERAGE(PowerPrices!$H13,PowerPrices!$I13,PowerPrices!$K13)-2)/($X$49+$X31+0.33)</f>
        <v>8.8218598410568685</v>
      </c>
      <c r="W62" s="220">
        <f>AVERAGE(PowerPrices!$H13,PowerPrices!$I13,PowerPrices!$K13)</f>
        <v>30.491666666666664</v>
      </c>
      <c r="X62" s="203">
        <f ca="1">(AVERAGE(PowerPrices!$L13,PowerPrices!$M13,PowerPrices!$N13)-2)/($Z$49+$Z31+0.33)</f>
        <v>10.492935959575126</v>
      </c>
      <c r="Y62" s="204"/>
      <c r="Z62" s="220">
        <f>AVERAGE(PowerPrices!$L13,PowerPrices!$M13,PowerPrices!$N13)</f>
        <v>35.916666666666664</v>
      </c>
      <c r="AA62" s="204"/>
      <c r="AB62" s="203">
        <f ca="1">(AVERAGE(PowerPrices!$L13,PowerPrices!$M13,PowerPrices!$N13,PowerPrices!$P13,PowerPrices!$Q13,PowerPrices!$R13,PowerPrices!$T13)-2)/($AB$49+$AB31+0.33)</f>
        <v>11.795227291824215</v>
      </c>
      <c r="AC62" s="220">
        <f>AVERAGE(PowerPrices!$L13,PowerPrices!$M13,PowerPrices!$N13,PowerPrices!$P13,PowerPrices!$Q13,PowerPrices!$R13,PowerPrices!$T13)</f>
        <v>42.107142857142854</v>
      </c>
      <c r="AD62" s="203">
        <f ca="1">(AVERAGE(PowerPrices!$P13,PowerPrices!$Q13,PowerPrices!$R13)-2)/($AD$49+$AD31+0.33)</f>
        <v>13.551665725578768</v>
      </c>
      <c r="AE62" s="204"/>
      <c r="AF62" s="220">
        <f>AVERAGE(PowerPrices!$P13,PowerPrices!$Q13,PowerPrices!$R13)</f>
        <v>50</v>
      </c>
      <c r="AG62" s="204"/>
      <c r="AH62" s="203">
        <f ca="1">(PowerPrices!$S13-2)/($AF$49+$AF31+0.33)</f>
        <v>9.4705510958780543</v>
      </c>
      <c r="AI62" s="220">
        <f>PowerPrices!$S13</f>
        <v>37</v>
      </c>
      <c r="AJ62" s="128"/>
      <c r="AK62" s="128"/>
      <c r="AL62" s="128"/>
    </row>
    <row r="63" spans="3:38" x14ac:dyDescent="0.2">
      <c r="C63" s="200" t="s">
        <v>127</v>
      </c>
      <c r="D63" s="192"/>
      <c r="E63" s="201" t="s">
        <v>46</v>
      </c>
      <c r="F63" s="201" t="s">
        <v>46</v>
      </c>
      <c r="G63" s="201"/>
      <c r="H63" s="201"/>
      <c r="I63" s="201"/>
      <c r="J63" s="192"/>
      <c r="K63" s="202">
        <f>LOOKUP($K$15,CurveFetch!$D$8:$D$1000,CurveFetch!$H$8:$H$1000)</f>
        <v>2.17</v>
      </c>
      <c r="L63" s="203">
        <f>(M63-2)/(L34+0.12)</f>
        <v>8.408163265306122</v>
      </c>
      <c r="M63" s="220">
        <v>22.6</v>
      </c>
      <c r="N63" s="203">
        <f>(PowerPrices!C14-2)/(O34+0.12)</f>
        <v>9.1350210970464119</v>
      </c>
      <c r="O63" s="220">
        <f>PowerPrices!C14</f>
        <v>23.65</v>
      </c>
      <c r="P63" s="203">
        <f ca="1">(PowerPrices!D14-2)/(R$49+R34+0.12)</f>
        <v>9.9376461418550281</v>
      </c>
      <c r="Q63" s="220">
        <f>PowerPrices!D14</f>
        <v>27.5</v>
      </c>
      <c r="R63" s="203">
        <f ca="1">(AVERAGE(PowerPrices!$D14,PowerPrices!$E14,PowerPrices!$H14,PowerPrices!$I14,PowerPrices!$K14)-2)/($V$49+$V34+0.12)</f>
        <v>9.2930906938896296</v>
      </c>
      <c r="S63" s="220">
        <f>AVERAGE(PowerPrices!$D14,PowerPrices!$E14,PowerPrices!$H14,PowerPrices!$I14,PowerPrices!$K14)</f>
        <v>28.17166666666667</v>
      </c>
      <c r="T63" s="203"/>
      <c r="U63" s="204"/>
      <c r="V63" s="203">
        <f ca="1">(AVERAGE(PowerPrices!$H14,PowerPrices!$I14,PowerPrices!$K14)-2)/($X$49+$X34+0.12)</f>
        <v>9.2539372341648463</v>
      </c>
      <c r="W63" s="220">
        <f>AVERAGE(PowerPrices!$H14,PowerPrices!$I14,PowerPrices!$K14)</f>
        <v>28.833333333333332</v>
      </c>
      <c r="X63" s="203">
        <f ca="1">(AVERAGE(PowerPrices!$L14,PowerPrices!$M14,PowerPrices!$N14)-2)/($Z$49+$Z34+0.12)</f>
        <v>11.712904339818119</v>
      </c>
      <c r="Y63" s="204"/>
      <c r="Z63" s="220">
        <f>AVERAGE(PowerPrices!$L14,PowerPrices!$M14,PowerPrices!$N14)</f>
        <v>35.916666666666664</v>
      </c>
      <c r="AA63" s="204"/>
      <c r="AB63" s="203">
        <f ca="1">(AVERAGE(PowerPrices!$L14,PowerPrices!$M14,PowerPrices!$N14,PowerPrices!$P14,PowerPrices!$Q14,PowerPrices!$R14,PowerPrices!$T14)-2)/($AB$49+$AB34+0.12)</f>
        <v>14.021501238606026</v>
      </c>
      <c r="AC63" s="220">
        <f>AVERAGE(PowerPrices!$L14,PowerPrices!$M14,PowerPrices!$N14,PowerPrices!$P14,PowerPrices!$Q14,PowerPrices!$R14,PowerPrices!$T14)</f>
        <v>43.642857142857146</v>
      </c>
      <c r="AD63" s="203">
        <f ca="1">(AVERAGE(PowerPrices!$P14,PowerPrices!$Q14,PowerPrices!$R14)-2)/($AD$49+$AD34+0.12)</f>
        <v>17.082026737085329</v>
      </c>
      <c r="AE63" s="204"/>
      <c r="AF63" s="220">
        <f>AVERAGE(PowerPrices!$P14,PowerPrices!$Q14,PowerPrices!$R14)</f>
        <v>53.75</v>
      </c>
      <c r="AG63" s="204"/>
      <c r="AH63" s="203">
        <f ca="1">(PowerPrices!$S14-2)/($AF$49+$AF34+0.12)</f>
        <v>10.502235624415096</v>
      </c>
      <c r="AI63" s="220">
        <f>PowerPrices!$S14</f>
        <v>35.666666666666664</v>
      </c>
      <c r="AJ63" s="128"/>
      <c r="AK63" s="128"/>
      <c r="AL63" s="128"/>
    </row>
    <row r="65" spans="3:13" x14ac:dyDescent="0.2">
      <c r="C65" s="128" t="s">
        <v>149</v>
      </c>
    </row>
    <row r="66" spans="3:13" x14ac:dyDescent="0.2">
      <c r="L66" s="240" t="s">
        <v>151</v>
      </c>
      <c r="M66" s="240"/>
    </row>
    <row r="67" spans="3:13" x14ac:dyDescent="0.2">
      <c r="C67" s="153"/>
      <c r="L67" s="232" t="s">
        <v>150</v>
      </c>
      <c r="M67" s="232"/>
    </row>
    <row r="68" spans="3:13" x14ac:dyDescent="0.2">
      <c r="C68" s="153"/>
      <c r="L68" s="232" t="s">
        <v>152</v>
      </c>
      <c r="M68" s="232"/>
    </row>
    <row r="69" spans="3:13" x14ac:dyDescent="0.2">
      <c r="C69" s="153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R28" sqref="R28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hidden="1" customWidth="1"/>
    <col min="14" max="15" width="9.85546875" style="129" hidden="1" customWidth="1"/>
    <col min="16" max="16" width="10.7109375" style="129" hidden="1" customWidth="1"/>
    <col min="17" max="17" width="9.85546875" style="129" hidden="1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175</v>
      </c>
      <c r="C1" s="153"/>
    </row>
    <row r="6" spans="1:38" ht="14.25" customHeight="1" x14ac:dyDescent="0.3">
      <c r="S6" s="131"/>
      <c r="T6" s="131"/>
      <c r="U6" s="131"/>
    </row>
    <row r="7" spans="1:38" ht="18.75" customHeight="1" x14ac:dyDescent="0.3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>
        <f ca="1">IF(R$22,AveragePrices($F$21,R$23,R$24,$AJ28:$AJ28),AveragePrices($F$15,R$23,R$24,$AL28:$AL28))</f>
        <v>0.04</v>
      </c>
      <c r="S28" s="204">
        <f ca="1">R28-'[32]Gas Average PhyIdx'!R28</f>
        <v>0.03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ca="1">IF(V$22,AveragePrices($F$21,V$23,V$24,$AJ28:$AJ28),AveragePrices($F$15,V$23,V$24,$AL28:$AL28))</f>
        <v>1.7500000000000002E-2</v>
      </c>
      <c r="W28" s="204">
        <f ca="1">V28-'[32]Gas Average PhyIdx'!V28</f>
        <v>7.5000000000000015E-3</v>
      </c>
      <c r="X28" s="203">
        <f ca="1">IF(X$22,AveragePrices($F$21,X$23,X$24,$AJ28:$AJ28),AveragePrices($F$15,X$23,X$24,$AL28:$AL28))</f>
        <v>0.01</v>
      </c>
      <c r="Y28" s="204">
        <v>-4.8300000000000003E-2</v>
      </c>
      <c r="Z28" s="203">
        <f ca="1">IF(Z$22,AveragePrices($F$21,Z$23,Z$24,$AJ28:$AJ28),AveragePrices($F$15,Z$23,Z$24,$AL28:$AL28))</f>
        <v>0.03</v>
      </c>
      <c r="AA28" s="204">
        <v>-0.01</v>
      </c>
      <c r="AB28" s="203">
        <f ca="1">IF(AB$22,AveragePrices($F$21,AB$23,AB$24,$AJ28:$AJ28),AveragePrices($F$15,AB$23,AB$24,$AL28:$AL28))</f>
        <v>0.03</v>
      </c>
      <c r="AC28" s="204">
        <f ca="1">AB28-'[32]Gas Average PhyIdx'!AB28</f>
        <v>0</v>
      </c>
      <c r="AD28" s="203">
        <f ca="1">IF(AD$22,AveragePrices($F$21,AD$23,AD$24,$AJ28:$AJ28),AveragePrices($F$15,AD$23,AD$24,$AL28:$AL28))</f>
        <v>0.03</v>
      </c>
      <c r="AE28" s="204">
        <v>-4.4999999999999998E-2</v>
      </c>
      <c r="AF28" s="203">
        <f ca="1">IF(AF$22,AveragePrices($F$21,AF$23,AF$24,$AJ28:$AJ28),AveragePrices($F$15,AF$23,AF$24,$AL28:$AL28))</f>
        <v>3.6666666666666674E-2</v>
      </c>
      <c r="AG28" s="204">
        <v>-0.03</v>
      </c>
      <c r="AH28" s="203">
        <f ca="1">IF(AH$22,AveragePrices($F$21,AH$23,AH$24,$AJ28:$AJ28),AveragePrices($F$15,AH$23,AH$24,$AL28:$AL28))</f>
        <v>0.04</v>
      </c>
      <c r="AI28" s="205">
        <f ca="1">AH28-'[32]Gas Average PhyIdx'!AH28</f>
        <v>0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4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>
        <f ca="1">IF(R$22,AveragePrices($F$21,R$23,R$24,$AJ29:$AJ29),AveragePrices($F$15,R$23,R$24,$AL29:$AL29))</f>
        <v>0.05</v>
      </c>
      <c r="S29" s="204">
        <f ca="1">R29-'[32]Gas Average PhyIdx'!R29</f>
        <v>0.05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ca="1">IF(V$22,AveragePrices($F$21,V$23,V$24,$AJ29:$AJ29),AveragePrices($F$15,V$23,V$24,$AL29:$AL29))</f>
        <v>1.2500000000000001E-2</v>
      </c>
      <c r="W29" s="204">
        <f ca="1">V29-'[32]Gas Average PhyIdx'!V29</f>
        <v>1.2500000000000001E-2</v>
      </c>
      <c r="X29" s="203">
        <f ca="1">IF(X$22,AveragePrices($F$21,X$23,X$24,$AJ29:$AJ29),AveragePrices($F$15,X$23,X$24,$AL29:$AL29))</f>
        <v>0</v>
      </c>
      <c r="Y29" s="204">
        <f ca="1">X29-'[32]Gas Average Basis'!W29</f>
        <v>0</v>
      </c>
      <c r="Z29" s="203">
        <f ca="1">IF(Z$22,AveragePrices($F$21,Z$23,Z$24,$AJ29:$AJ29),AveragePrices($F$15,Z$23,Z$24,$AL29:$AL29))</f>
        <v>0</v>
      </c>
      <c r="AA29" s="204">
        <f ca="1">Z29-'[32]Gas Average Basis'!Y29</f>
        <v>-3.4999999999999996E-2</v>
      </c>
      <c r="AB29" s="203">
        <f ca="1">IF(AB$22,AveragePrices($F$21,AB$23,AB$24,$AJ29:$AJ29),AveragePrices($F$15,AB$23,AB$24,$AL29:$AL29))</f>
        <v>0</v>
      </c>
      <c r="AC29" s="204">
        <f ca="1">AB29-'[32]Gas Average PhyIdx'!AB29</f>
        <v>0</v>
      </c>
      <c r="AD29" s="203">
        <f ca="1">IF(AD$22,AveragePrices($F$21,AD$23,AD$24,$AJ29:$AJ29),AveragePrices($F$15,AD$23,AD$24,$AL29:$AL29))</f>
        <v>0</v>
      </c>
      <c r="AE29" s="204">
        <f ca="1">AD29-'[32]Gas Average Basis'!AC29</f>
        <v>0</v>
      </c>
      <c r="AF29" s="203">
        <f ca="1">IF(AF$22,AveragePrices($F$21,AF$23,AF$24,$AJ29:$AJ29),AveragePrices($F$15,AF$23,AF$24,$AL29:$AL29))</f>
        <v>1.3333333333333334E-2</v>
      </c>
      <c r="AG29" s="204">
        <f ca="1">AF29-'[32]Gas Average Basis'!AE29</f>
        <v>-2.166666666666666E-2</v>
      </c>
      <c r="AH29" s="203">
        <f ca="1">IF(AH$22,AveragePrices($F$21,AH$23,AH$24,$AJ29:$AJ29),AveragePrices($F$15,AH$23,AH$24,$AL29:$AL29))</f>
        <v>0.02</v>
      </c>
      <c r="AI29" s="205">
        <f ca="1">AH29-'[32]Gas Average PhyIdx'!AH29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15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>
        <f ca="1">IF(R$22,AveragePrices($F$21,R$23,R$24,$AJ30:$AJ30),AveragePrices($F$15,R$23,R$24,$AL30:$AL30))</f>
        <v>0.02</v>
      </c>
      <c r="S30" s="204">
        <f ca="1">R30-'[32]Gas Average PhyIdx'!R30</f>
        <v>0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ca="1">IF(V$22,AveragePrices($F$21,V$23,V$24,$AJ30:$AJ30),AveragePrices($F$15,V$23,V$24,$AL30:$AL30))</f>
        <v>0.02</v>
      </c>
      <c r="W30" s="204">
        <f ca="1">V30-'[32]Gas Average PhyIdx'!V30</f>
        <v>0</v>
      </c>
      <c r="X30" s="203">
        <f ca="1">IF(X$22,AveragePrices($F$21,X$23,X$24,$AJ30:$AJ30),AveragePrices($F$15,X$23,X$24,$AL30:$AL30))</f>
        <v>0.02</v>
      </c>
      <c r="Y30" s="204">
        <f ca="1">X30-'[32]Gas Average Basis'!W30</f>
        <v>-5.8750000000000011E-2</v>
      </c>
      <c r="Z30" s="203">
        <f ca="1">IF(Z$22,AveragePrices($F$21,Z$23,Z$24,$AJ30:$AJ30),AveragePrices($F$15,Z$23,Z$24,$AL30:$AL30))</f>
        <v>0.02</v>
      </c>
      <c r="AA30" s="204">
        <f ca="1">Z30-'[32]Gas Average Basis'!Y30</f>
        <v>0.10500000000000001</v>
      </c>
      <c r="AB30" s="203">
        <f ca="1">IF(AB$22,AveragePrices($F$21,AB$23,AB$24,$AJ30:$AJ30),AveragePrices($F$15,AB$23,AB$24,$AL30:$AL30))</f>
        <v>0.02</v>
      </c>
      <c r="AC30" s="204">
        <f ca="1">AB30-'[32]Gas Average PhyIdx'!AB30</f>
        <v>0</v>
      </c>
      <c r="AD30" s="203">
        <f ca="1">IF(AD$22,AveragePrices($F$21,AD$23,AD$24,$AJ30:$AJ30),AveragePrices($F$15,AD$23,AD$24,$AL30:$AL30))</f>
        <v>0.02</v>
      </c>
      <c r="AE30" s="204">
        <f ca="1">AD30-'[32]Gas Average Basis'!AC30</f>
        <v>9.2857142857142964E-3</v>
      </c>
      <c r="AF30" s="203">
        <f ca="1">IF(AF$22,AveragePrices($F$21,AF$23,AF$24,$AJ30:$AJ30),AveragePrices($F$15,AF$23,AF$24,$AL30:$AL30))</f>
        <v>3.3333333333333333E-2</v>
      </c>
      <c r="AG30" s="204">
        <f ca="1">AF30-'[32]Gas Average Basis'!AE30</f>
        <v>0.12333333333333335</v>
      </c>
      <c r="AH30" s="203">
        <f ca="1">IF(AH$22,AveragePrices($F$21,AH$23,AH$24,$AJ30:$AJ30),AveragePrices($F$15,AH$23,AH$24,$AL30:$AL30))</f>
        <v>0.04</v>
      </c>
      <c r="AI30" s="205">
        <f ca="1">AH30-'[32]Gas Average PhyIdx'!AH30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5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>
        <f ca="1">IF(R$22,AveragePrices($F$21,R$23,R$24,$AJ31:$AJ31),AveragePrices($F$15,R$23,R$24,$AL31:$AL31))</f>
        <v>0.05</v>
      </c>
      <c r="S31" s="204">
        <f ca="1">R31-'[32]Gas Average PhyIdx'!R31</f>
        <v>6.0000000000000005E-2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ca="1">IF(V$22,AveragePrices($F$21,V$23,V$24,$AJ31:$AJ31),AveragePrices($F$15,V$23,V$24,$AL31:$AL31))</f>
        <v>4.9999999999999992E-3</v>
      </c>
      <c r="W31" s="204">
        <f ca="1">V31-'[32]Gas Average PhyIdx'!V31</f>
        <v>1.4999999999999999E-2</v>
      </c>
      <c r="X31" s="203">
        <f ca="1">IF(X$22,AveragePrices($F$21,X$23,X$24,$AJ31:$AJ31),AveragePrices($F$15,X$23,X$24,$AL31:$AL31))</f>
        <v>-0.01</v>
      </c>
      <c r="Y31" s="204">
        <f ca="1">X31-'[32]Gas Average Basis'!W31</f>
        <v>-9.5000000000000001E-2</v>
      </c>
      <c r="Z31" s="203">
        <f ca="1">IF(Z$22,AveragePrices($F$21,Z$23,Z$24,$AJ31:$AJ31),AveragePrices($F$15,Z$23,Z$24,$AL31:$AL31))</f>
        <v>-0.01</v>
      </c>
      <c r="AA31" s="204">
        <f ca="1">Z31-'[32]Gas Average Basis'!Y31</f>
        <v>4.7500000000000001E-2</v>
      </c>
      <c r="AB31" s="203">
        <f ca="1">IF(AB$22,AveragePrices($F$21,AB$23,AB$24,$AJ31:$AJ31),AveragePrices($F$15,AB$23,AB$24,$AL31:$AL31))</f>
        <v>-0.01</v>
      </c>
      <c r="AC31" s="204">
        <f ca="1">AB31-'[32]Gas Average PhyIdx'!AB31</f>
        <v>0</v>
      </c>
      <c r="AD31" s="203">
        <f ca="1">IF(AD$22,AveragePrices($F$21,AD$23,AD$24,$AJ31:$AJ31),AveragePrices($F$15,AD$23,AD$24,$AL31:$AL31))</f>
        <v>-0.01</v>
      </c>
      <c r="AE31" s="204">
        <f ca="1">AD31-'[32]Gas Average Basis'!AC31</f>
        <v>-2.6428571428571419E-2</v>
      </c>
      <c r="AF31" s="203">
        <f ca="1">IF(AF$22,AveragePrices($F$21,AF$23,AF$24,$AJ31:$AJ31),AveragePrices($F$15,AF$23,AF$24,$AL31:$AL31))</f>
        <v>0.01</v>
      </c>
      <c r="AG31" s="204">
        <f ca="1">AF31-'[32]Gas Average Basis'!AE31</f>
        <v>-0.15</v>
      </c>
      <c r="AH31" s="203">
        <f ca="1">IF(AH$22,AveragePrices($F$21,AH$23,AH$24,$AJ31:$AJ31),AveragePrices($F$15,AH$23,AH$24,$AL31:$AL31))</f>
        <v>0.02</v>
      </c>
      <c r="AI31" s="205">
        <f ca="1">AH31-'[32]Gas Average PhyIdx'!AH31</f>
        <v>0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6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>
        <f ca="1">IF(R$22,AveragePrices($F$21,R$23,R$24,$AJ33:$AJ33),AveragePrices($F$15,R$23,R$24,$AL33:$AL33))</f>
        <v>0.03</v>
      </c>
      <c r="S33" s="204">
        <f ca="1">R33-'[32]Gas Average PhyIdx'!R33</f>
        <v>0.04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ca="1">IF(V$22,AveragePrices($F$21,V$23,V$24,$AJ33:$AJ33),AveragePrices($F$15,V$23,V$24,$AL33:$AL33))</f>
        <v>0</v>
      </c>
      <c r="W33" s="204">
        <f ca="1">V33-'[32]Gas Average PhyIdx'!V33</f>
        <v>0.01</v>
      </c>
      <c r="X33" s="203">
        <f ca="1">IF(X$22,AveragePrices($F$21,X$23,X$24,$AJ33:$AJ33),AveragePrices($F$15,X$23,X$24,$AL33:$AL33))</f>
        <v>-0.01</v>
      </c>
      <c r="Y33" s="204">
        <f ca="1">X33-'[32]Gas Average Basis'!W33</f>
        <v>-5.9999999999999991E-2</v>
      </c>
      <c r="Z33" s="203">
        <f ca="1">IF(Z$22,AveragePrices($F$21,Z$23,Z$24,$AJ33:$AJ33),AveragePrices($F$15,Z$23,Z$24,$AL33:$AL33))</f>
        <v>0</v>
      </c>
      <c r="AA33" s="204">
        <f ca="1">Z33-'[32]Gas Average Basis'!Y33</f>
        <v>0.27583333333333332</v>
      </c>
      <c r="AB33" s="203">
        <f ca="1">IF(AB$22,AveragePrices($F$21,AB$23,AB$24,$AJ33:$AJ33),AveragePrices($F$15,AB$23,AB$24,$AL33:$AL33))</f>
        <v>0</v>
      </c>
      <c r="AC33" s="204">
        <f ca="1">AB33-'[32]Gas Average PhyIdx'!AB33</f>
        <v>0</v>
      </c>
      <c r="AD33" s="203">
        <f ca="1">IF(AD$22,AveragePrices($F$21,AD$23,AD$24,$AJ33:$AJ33),AveragePrices($F$15,AD$23,AD$24,$AL33:$AL33))</f>
        <v>0</v>
      </c>
      <c r="AE33" s="204">
        <f ca="1">AD33-'[32]Gas Average Basis'!AC33</f>
        <v>-3.0000000000000082E-2</v>
      </c>
      <c r="AF33" s="203">
        <f ca="1">IF(AF$22,AveragePrices($F$21,AF$23,AF$24,$AJ33:$AJ33),AveragePrices($F$15,AF$23,AF$24,$AL33:$AL33))</f>
        <v>0</v>
      </c>
      <c r="AG33" s="204">
        <f ca="1">AF33-'[32]Gas Average Basis'!AE33</f>
        <v>0.30499999999999999</v>
      </c>
      <c r="AH33" s="203">
        <f ca="1">IF(AH$22,AveragePrices($F$21,AH$23,AH$24,$AJ33:$AJ33),AveragePrices($F$15,AH$23,AH$24,$AL33:$AL33))</f>
        <v>0</v>
      </c>
      <c r="AI33" s="205">
        <f ca="1">AH33-'[32]Gas Average PhyIdx'!AH33</f>
        <v>0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9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>
        <f ca="1">IF(R$22,AveragePrices($F$21,R$23,R$24,$AJ34:$AJ34),AveragePrices($F$15,R$23,R$24,$AL34:$AL34))</f>
        <v>0.03</v>
      </c>
      <c r="S34" s="204">
        <f ca="1">R34-'[32]Gas Average PhyIdx'!R34</f>
        <v>5.7499999999999996E-2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ca="1">IF(V$22,AveragePrices($F$21,V$23,V$24,$AJ34:$AJ34),AveragePrices($F$15,V$23,V$24,$AL34:$AL34))</f>
        <v>-1.3125000000000001E-2</v>
      </c>
      <c r="W34" s="204">
        <f ca="1">V34-'[32]Gas Average PhyIdx'!V34</f>
        <v>1.4374999999999999E-2</v>
      </c>
      <c r="X34" s="203">
        <f ca="1">IF(X$22,AveragePrices($F$21,X$23,X$24,$AJ34:$AJ34),AveragePrices($F$15,X$23,X$24,$AL34:$AL34))</f>
        <v>-2.75E-2</v>
      </c>
      <c r="Y34" s="204">
        <f ca="1">X34-'[32]Gas Average Basis'!W34</f>
        <v>-7.4999999999999983E-2</v>
      </c>
      <c r="Z34" s="203">
        <f ca="1">IF(Z$22,AveragePrices($F$21,Z$23,Z$24,$AJ34:$AJ34),AveragePrices($F$15,Z$23,Z$24,$AL34:$AL34))</f>
        <v>-0.01</v>
      </c>
      <c r="AA34" s="204">
        <f ca="1">Z34-'[32]Gas Average Basis'!Y34</f>
        <v>0.19500000000000003</v>
      </c>
      <c r="AB34" s="203">
        <f ca="1">IF(AB$22,AveragePrices($F$21,AB$23,AB$24,$AJ34:$AJ34),AveragePrices($F$15,AB$23,AB$24,$AL34:$AL34))</f>
        <v>-0.01</v>
      </c>
      <c r="AC34" s="204">
        <f ca="1">AB34-'[32]Gas Average PhyIdx'!AB34</f>
        <v>0</v>
      </c>
      <c r="AD34" s="203">
        <f ca="1">IF(AD$22,AveragePrices($F$21,AD$23,AD$24,$AJ34:$AJ34),AveragePrices($F$15,AD$23,AD$24,$AL34:$AL34))</f>
        <v>-0.01</v>
      </c>
      <c r="AE34" s="204">
        <f ca="1">AD34-'[32]Gas Average Basis'!AC34</f>
        <v>-1.3571428571428587E-2</v>
      </c>
      <c r="AF34" s="203">
        <f ca="1">IF(AF$22,AveragePrices($F$21,AF$23,AF$24,$AJ34:$AJ34),AveragePrices($F$15,AF$23,AF$24,$AL34:$AL34))</f>
        <v>-3.3333333333333335E-3</v>
      </c>
      <c r="AG34" s="204">
        <f ca="1">AF34-'[32]Gas Average Basis'!AE34</f>
        <v>0.13416666666666666</v>
      </c>
      <c r="AH34" s="203">
        <f ca="1">IF(AH$22,AveragePrices($F$21,AH$23,AH$24,$AJ34:$AJ34),AveragePrices($F$15,AH$23,AH$24,$AL34:$AL34))</f>
        <v>0</v>
      </c>
      <c r="AI34" s="205">
        <f ca="1">AH34-'[32]Gas Average PhyIdx'!AH34</f>
        <v>0</v>
      </c>
      <c r="AJ34" s="207">
        <f ca="1">IF(E34="","",MATCH(E34,INDIRECT(CONCATENATE($F$21,"!",$G$21,":",$G$21)),0))</f>
        <v>18</v>
      </c>
      <c r="AL34" s="207">
        <f t="shared" ca="1" si="0"/>
        <v>16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>
        <f ca="1">IF(R$22,AveragePrices($F$21,R$23,R$24,$AJ35:$AJ35),AveragePrices($F$15,R$23,R$24,$AL35:$AL35))</f>
        <v>-5.5E-2</v>
      </c>
      <c r="S35" s="204">
        <f ca="1">R35-'[32]Gas Average PhyIdx'!R35</f>
        <v>-3.5000000000000003E-2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ca="1">IF(V$22,AveragePrices($F$21,V$23,V$24,$AJ35:$AJ35),AveragePrices($F$15,V$23,V$24,$AL35:$AL35))</f>
        <v>-2.8750000000000001E-2</v>
      </c>
      <c r="W35" s="204">
        <f ca="1">V35-'[32]Gas Average PhyIdx'!V35</f>
        <v>-8.7500000000000008E-3</v>
      </c>
      <c r="X35" s="203">
        <f ca="1">IF(X$22,AveragePrices($F$21,X$23,X$24,$AJ35:$AJ35),AveragePrices($F$15,X$23,X$24,$AL35:$AL35))</f>
        <v>-0.02</v>
      </c>
      <c r="Y35" s="204">
        <f ca="1">X35-'[32]Gas Average Basis'!W35</f>
        <v>-3.1250000000000014E-2</v>
      </c>
      <c r="Z35" s="203">
        <f ca="1">IF(Z$22,AveragePrices($F$21,Z$23,Z$24,$AJ35:$AJ35),AveragePrices($F$15,Z$23,Z$24,$AL35:$AL35))</f>
        <v>0</v>
      </c>
      <c r="AA35" s="204">
        <f ca="1">Z35-'[32]Gas Average Basis'!Y35</f>
        <v>0.17458333333333331</v>
      </c>
      <c r="AB35" s="203">
        <f ca="1">IF(AB$22,AveragePrices($F$21,AB$23,AB$24,$AJ35:$AJ35),AveragePrices($F$15,AB$23,AB$24,$AL35:$AL35))</f>
        <v>0</v>
      </c>
      <c r="AC35" s="204">
        <f ca="1">AB35-'[32]Gas Average PhyIdx'!AB35</f>
        <v>0</v>
      </c>
      <c r="AD35" s="203">
        <f ca="1">IF(AD$22,AveragePrices($F$21,AD$23,AD$24,$AJ35:$AJ35),AveragePrices($F$15,AD$23,AD$24,$AL35:$AL35))</f>
        <v>0</v>
      </c>
      <c r="AE35" s="204">
        <f ca="1">AD35-'[32]Gas Average Basis'!AC35</f>
        <v>-4.9999999999999906E-3</v>
      </c>
      <c r="AF35" s="203">
        <f ca="1">IF(AF$22,AveragePrices($F$21,AF$23,AF$24,$AJ35:$AJ35),AveragePrices($F$15,AF$23,AF$24,$AL35:$AL35))</f>
        <v>0</v>
      </c>
      <c r="AG35" s="204">
        <f ca="1">AF35-'[32]Gas Average Basis'!AE35</f>
        <v>8.0833333333333326E-2</v>
      </c>
      <c r="AH35" s="203">
        <f ca="1">IF(AH$22,AveragePrices($F$21,AH$23,AH$24,$AJ35:$AJ35),AveragePrices($F$15,AH$23,AH$24,$AL35:$AL35))</f>
        <v>0</v>
      </c>
      <c r="AI35" s="205">
        <f ca="1">AH35-'[32]Gas Average PhyIdx'!AH35</f>
        <v>0</v>
      </c>
      <c r="AJ35" s="207">
        <f ca="1">IF(E35="","",MATCH(E35,INDIRECT(CONCATENATE($F$21,"!",$G$21,":",$G$21)),0))</f>
        <v>12</v>
      </c>
      <c r="AL35" s="207">
        <f t="shared" ca="1" si="0"/>
        <v>10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>
        <f ca="1">IF(R$22,AveragePrices($F$21,R$23,R$24,$AJ36:$AJ36),AveragePrices($F$15,R$23,R$24,$AL36:$AL36))</f>
        <v>-5.0000000000000001E-3</v>
      </c>
      <c r="S36" s="204">
        <f ca="1">R36-'[32]Gas Average PhyIdx'!R36</f>
        <v>0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ca="1">IF(V$22,AveragePrices($F$21,V$23,V$24,$AJ36:$AJ36),AveragePrices($F$15,V$23,V$24,$AL36:$AL36))</f>
        <v>-5.0000000000000001E-3</v>
      </c>
      <c r="W36" s="204">
        <f ca="1">V36-'[32]Gas Average PhyIdx'!V36</f>
        <v>0</v>
      </c>
      <c r="X36" s="203">
        <f ca="1">IF(X$22,AveragePrices($F$21,X$23,X$24,$AJ36:$AJ36),AveragePrices($F$15,X$23,X$24,$AL36:$AL36))</f>
        <v>-5.0000000000000001E-3</v>
      </c>
      <c r="Y36" s="204">
        <f ca="1">X36-'[32]Gas Average Basis'!W36</f>
        <v>-5.0000000000000001E-3</v>
      </c>
      <c r="Z36" s="203">
        <f ca="1">IF(Z$22,AveragePrices($F$21,Z$23,Z$24,$AJ36:$AJ36),AveragePrices($F$15,Z$23,Z$24,$AL36:$AL36))</f>
        <v>-1.4999999999999999E-2</v>
      </c>
      <c r="AA36" s="204">
        <f ca="1">Z36-'[32]Gas Average Basis'!Y36</f>
        <v>0.14416666666666667</v>
      </c>
      <c r="AB36" s="203">
        <f ca="1">IF(AB$22,AveragePrices($F$21,AB$23,AB$24,$AJ36:$AJ36),AveragePrices($F$15,AB$23,AB$24,$AL36:$AL36))</f>
        <v>-1.4999999999999999E-2</v>
      </c>
      <c r="AC36" s="204">
        <f ca="1">AB36-'[32]Gas Average PhyIdx'!AB36</f>
        <v>0</v>
      </c>
      <c r="AD36" s="203">
        <f ca="1">IF(AD$22,AveragePrices($F$21,AD$23,AD$24,$AJ36:$AJ36),AveragePrices($F$15,AD$23,AD$24,$AL36:$AL36))</f>
        <v>-1.4999999999999999E-2</v>
      </c>
      <c r="AE36" s="204">
        <f ca="1">AD36-'[32]Gas Average Basis'!AC36</f>
        <v>-1.4999999999999999E-2</v>
      </c>
      <c r="AF36" s="203">
        <f ca="1">IF(AF$22,AveragePrices($F$21,AF$23,AF$24,$AJ36:$AJ36),AveragePrices($F$15,AF$23,AF$24,$AL36:$AL36))</f>
        <v>-8.3333333333333332E-3</v>
      </c>
      <c r="AG36" s="204">
        <f ca="1">AF36-'[32]Gas Average Basis'!AE36</f>
        <v>0.14666666666666667</v>
      </c>
      <c r="AH36" s="203">
        <f ca="1">IF(AH$22,AveragePrices($F$21,AH$23,AH$24,$AJ36:$AJ36),AveragePrices($F$15,AH$23,AH$24,$AL36:$AL36))</f>
        <v>-5.0000000000000001E-3</v>
      </c>
      <c r="AI36" s="205">
        <f ca="1">AH36-'[32]Gas Average PhyIdx'!AH36</f>
        <v>0</v>
      </c>
      <c r="AJ36" s="207">
        <f ca="1">IF(E36="","",MATCH(E36,INDIRECT(CONCATENATE($F$21,"!",$G$21,":",$G$21)),0))</f>
        <v>16</v>
      </c>
      <c r="AL36" s="207">
        <f t="shared" ca="1" si="0"/>
        <v>14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>
        <f ca="1">IF(R$22,AveragePrices($F$21,R$23,R$24,$AJ39:$AJ39),AveragePrices($F$15,R$23,R$24,$AL39:$AL39))</f>
        <v>1.4999999999999999E-2</v>
      </c>
      <c r="S39" s="204">
        <f ca="1">R39-'[32]Gas Average PhyIdx'!R39</f>
        <v>0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1.4999999999999999E-2</v>
      </c>
      <c r="W39" s="204">
        <f ca="1">V39-'[32]Gas Average PhyIdx'!V39</f>
        <v>0</v>
      </c>
      <c r="X39" s="203">
        <f ca="1">IF(X$22,AveragePrices($F$21,X$23,X$24,$AJ39:$AJ39),AveragePrices($F$15,X$23,X$24,$AL39:$AL39))</f>
        <v>1.4999999999999999E-2</v>
      </c>
      <c r="Y39" s="204">
        <f ca="1">X39-'[32]Gas Average Basis'!W39</f>
        <v>-2.4999999999999981E-2</v>
      </c>
      <c r="Z39" s="203">
        <f ca="1">IF(Z$22,AveragePrices($F$21,Z$23,Z$24,$AJ39:$AJ39),AveragePrices($F$15,Z$23,Z$24,$AL39:$AL39))</f>
        <v>0.02</v>
      </c>
      <c r="AA39" s="204">
        <f ca="1">Z39-'[32]Gas Average Basis'!Y39</f>
        <v>0.41583333333333333</v>
      </c>
      <c r="AB39" s="203">
        <f ca="1">IF(AB$22,AveragePrices($F$21,AB$23,AB$24,$AJ39:$AJ39),AveragePrices($F$15,AB$23,AB$24,$AL39:$AL39))</f>
        <v>1.7142857142857144E-2</v>
      </c>
      <c r="AC39" s="204">
        <f ca="1">AB39-'[32]Gas Average PhyIdx'!AB39</f>
        <v>0</v>
      </c>
      <c r="AD39" s="203">
        <f ca="1">IF(AD$22,AveragePrices($F$21,AD$23,AD$24,$AJ39:$AJ39),AveragePrices($F$15,AD$23,AD$24,$AL39:$AL39))</f>
        <v>1.3333333333333334E-2</v>
      </c>
      <c r="AE39" s="204">
        <f ca="1">AD39-'[32]Gas Average Basis'!AC39</f>
        <v>-2.1666666666666584E-2</v>
      </c>
      <c r="AF39" s="203">
        <f ca="1">IF(AF$22,AveragePrices($F$21,AF$23,AF$24,$AJ39:$AJ39),AveragePrices($F$15,AF$23,AF$24,$AL39:$AL39))</f>
        <v>2.4999999999999998E-2</v>
      </c>
      <c r="AG39" s="204">
        <f ca="1">AF39-'[32]Gas Average Basis'!AE39</f>
        <v>0.58000000000000007</v>
      </c>
      <c r="AH39" s="203">
        <f ca="1">IF(AH$22,AveragePrices($F$21,AH$23,AH$24,$AJ39:$AJ39),AveragePrices($F$15,AH$23,AH$24,$AL39:$AL39))</f>
        <v>2.7500000000000004E-2</v>
      </c>
      <c r="AI39" s="205">
        <f ca="1">AH39-'[32]Gas Average PhyIdx'!AH39</f>
        <v>0</v>
      </c>
      <c r="AJ39" s="207">
        <f t="shared" ca="1" si="1"/>
        <v>9</v>
      </c>
      <c r="AL39" s="207">
        <f t="shared" ca="1" si="0"/>
        <v>7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103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>
        <f ca="1">IF(R$22,AveragePrices($F$21,R$23,R$24,$AJ40:$AJ40),AveragePrices($F$15,R$23,R$24,$AL40:$AL40))</f>
        <v>0</v>
      </c>
      <c r="S40" s="204">
        <f ca="1">R40-'[32]Gas Average PhyIdx'!R40</f>
        <v>0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0</v>
      </c>
      <c r="W40" s="204">
        <f ca="1">V40-'[32]Gas Average PhyIdx'!V40</f>
        <v>0</v>
      </c>
      <c r="X40" s="203">
        <f ca="1">IF(X$22,AveragePrices($F$21,X$23,X$24,$AJ40:$AJ40),AveragePrices($F$15,X$23,X$24,$AL40:$AL40))</f>
        <v>0</v>
      </c>
      <c r="Y40" s="204">
        <f ca="1">X40-'[32]Gas Average Basis'!W40</f>
        <v>-8.7499999999999939E-3</v>
      </c>
      <c r="Z40" s="203">
        <f ca="1">IF(Z$22,AveragePrices($F$21,Z$23,Z$24,$AJ40:$AJ40),AveragePrices($F$15,Z$23,Z$24,$AL40:$AL40))</f>
        <v>0</v>
      </c>
      <c r="AA40" s="204">
        <f ca="1">Z40-'[32]Gas Average Basis'!Y40</f>
        <v>0.11499999999999999</v>
      </c>
      <c r="AB40" s="203">
        <f ca="1">IF(AB$22,AveragePrices($F$21,AB$23,AB$24,$AJ40:$AJ40),AveragePrices($F$15,AB$23,AB$24,$AL40:$AL40))</f>
        <v>0</v>
      </c>
      <c r="AC40" s="204">
        <f ca="1">AB40-'[32]Gas Average PhyIdx'!AB40</f>
        <v>0</v>
      </c>
      <c r="AD40" s="203">
        <f ca="1">IF(AD$22,AveragePrices($F$21,AD$23,AD$24,$AJ40:$AJ40),AveragePrices($F$15,AD$23,AD$24,$AL40:$AL40))</f>
        <v>0</v>
      </c>
      <c r="AE40" s="204">
        <f ca="1">AD40-'[32]Gas Average Basis'!AC40</f>
        <v>0</v>
      </c>
      <c r="AF40" s="203">
        <f ca="1">IF(AF$22,AveragePrices($F$21,AF$23,AF$24,$AJ40:$AJ40),AveragePrices($F$15,AF$23,AF$24,$AL40:$AL40))</f>
        <v>0</v>
      </c>
      <c r="AG40" s="204">
        <f ca="1">AF40-'[32]Gas Average Basis'!AE40</f>
        <v>0.37000000000000011</v>
      </c>
      <c r="AH40" s="203">
        <f ca="1">IF(AH$22,AveragePrices($F$21,AH$23,AH$24,$AJ40:$AJ40),AveragePrices($F$15,AH$23,AH$24,$AL40:$AL40))</f>
        <v>0</v>
      </c>
      <c r="AI40" s="205">
        <f ca="1">AH40-'[32]Gas Average PhyIdx'!AH40</f>
        <v>0</v>
      </c>
      <c r="AJ40" s="207">
        <f t="shared" ca="1" si="1"/>
        <v>10</v>
      </c>
      <c r="AL40" s="207">
        <f t="shared" ca="1" si="0"/>
        <v>8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>
        <f ca="1">IF(R$22,AveragePrices($F$21,R$23,R$24,$AJ41:$AJ41),AveragePrices($F$15,R$23,R$24,$AL41:$AL41))</f>
        <v>0.04</v>
      </c>
      <c r="S41" s="204">
        <f ca="1">R41-'[32]Gas Average PhyIdx'!R41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3.125E-2</v>
      </c>
      <c r="W41" s="204">
        <f ca="1">V41-'[32]Gas Average PhyIdx'!V41</f>
        <v>0</v>
      </c>
      <c r="X41" s="203">
        <f ca="1">IF(X$22,AveragePrices($F$21,X$23,X$24,$AJ41:$AJ41),AveragePrices($F$15,X$23,X$24,$AL41:$AL41))</f>
        <v>2.8333333333333335E-2</v>
      </c>
      <c r="Y41" s="204">
        <f ca="1">X41-'[32]Gas Average Basis'!W41</f>
        <v>-8.2916666666666666E-2</v>
      </c>
      <c r="Z41" s="203">
        <f ca="1">IF(Z$22,AveragePrices($F$21,Z$23,Z$24,$AJ41:$AJ41),AveragePrices($F$15,Z$23,Z$24,$AL41:$AL41))</f>
        <v>0.01</v>
      </c>
      <c r="AA41" s="204">
        <f ca="1">Z41-'[32]Gas Average Basis'!Y41</f>
        <v>0.11666666666666667</v>
      </c>
      <c r="AB41" s="203">
        <f ca="1">IF(AB$22,AveragePrices($F$21,AB$23,AB$24,$AJ41:$AJ41),AveragePrices($F$15,AB$23,AB$24,$AL41:$AL41))</f>
        <v>0.01</v>
      </c>
      <c r="AC41" s="204">
        <f ca="1">AB41-'[32]Gas Average PhyIdx'!AB41</f>
        <v>0</v>
      </c>
      <c r="AD41" s="203">
        <f ca="1">IF(AD$22,AveragePrices($F$21,AD$23,AD$24,$AJ41:$AJ41),AveragePrices($F$15,AD$23,AD$24,$AL41:$AL41))</f>
        <v>0.01</v>
      </c>
      <c r="AE41" s="204">
        <f ca="1">AD41-'[32]Gas Average Basis'!AC41</f>
        <v>-2.0000000000000025E-2</v>
      </c>
      <c r="AF41" s="203">
        <f ca="1">IF(AF$22,AveragePrices($F$21,AF$23,AF$24,$AJ41:$AJ41),AveragePrices($F$15,AF$23,AF$24,$AL41:$AL41))</f>
        <v>3.3333333333333333E-2</v>
      </c>
      <c r="AG41" s="204">
        <f ca="1">AF41-'[32]Gas Average Basis'!AE41</f>
        <v>0.4333333333333334</v>
      </c>
      <c r="AH41" s="203">
        <f ca="1">IF(AH$22,AveragePrices($F$21,AH$23,AH$24,$AJ41:$AJ41),AveragePrices($F$15,AH$23,AH$24,$AL41:$AL41))</f>
        <v>4.4999999999999998E-2</v>
      </c>
      <c r="AI41" s="205">
        <f ca="1">AH41-'[32]Gas Average PhyIdx'!AH41</f>
        <v>0</v>
      </c>
      <c r="AJ41" s="207">
        <f t="shared" ca="1" si="1"/>
        <v>13</v>
      </c>
      <c r="AL41" s="207">
        <f t="shared" ca="1" si="0"/>
        <v>11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>
        <f ca="1">IF(R$22,AveragePrices($F$21,R$23,R$24,$AJ42:$AJ42),AveragePrices($F$15,R$23,R$24,$AL42:$AL42))</f>
        <v>0</v>
      </c>
      <c r="S42" s="204">
        <f ca="1">R42-'[32]Gas Average PhyIdx'!R42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ca="1">IF(V$22,AveragePrices($F$21,V$23,V$24,$AJ42:$AJ42),AveragePrices($F$15,V$23,V$24,$AL42:$AL42))</f>
        <v>-9.89412271652E-4</v>
      </c>
      <c r="W42" s="204">
        <f ca="1">V42-'[32]Gas Average PhyIdx'!V42</f>
        <v>0</v>
      </c>
      <c r="X42" s="203">
        <f ca="1">IF(X$22,AveragePrices($F$21,X$23,X$24,$AJ42:$AJ42),AveragePrices($F$15,X$23,X$24,$AL42:$AL42))</f>
        <v>-1.3192163622026667E-3</v>
      </c>
      <c r="Y42" s="204">
        <f ca="1">X42-'[32]Gas Average Basis'!W42</f>
        <v>-4.202744453531515E-2</v>
      </c>
      <c r="Z42" s="203">
        <f ca="1">IF(Z$22,AveragePrices($F$21,Z$23,Z$24,$AJ42:$AJ42),AveragePrices($F$15,Z$23,Z$24,$AL42:$AL42))</f>
        <v>-1.3190750969313333E-3</v>
      </c>
      <c r="AA42" s="204">
        <f ca="1">Z42-'[32]Gas Average Basis'!Y42</f>
        <v>0.42368092490306863</v>
      </c>
      <c r="AB42" s="203">
        <f ca="1">IF(AB$22,AveragePrices($F$21,AB$23,AB$24,$AJ42:$AJ42),AveragePrices($F$15,AB$23,AB$24,$AL42:$AL42))</f>
        <v>-1.3193982948845571E-3</v>
      </c>
      <c r="AC42" s="204">
        <f ca="1">AB42-'[32]Gas Average PhyIdx'!AB42</f>
        <v>0</v>
      </c>
      <c r="AD42" s="203">
        <f ca="1">IF(AD$22,AveragePrices($F$21,AD$23,AD$24,$AJ42:$AJ42),AveragePrices($F$15,AD$23,AD$24,$AL42:$AL42))</f>
        <v>-1.3195185439381335E-3</v>
      </c>
      <c r="AE42" s="204">
        <f ca="1">AD42-'[32]Gas Average Basis'!AC42</f>
        <v>-2.1319518543938206E-2</v>
      </c>
      <c r="AF42" s="203">
        <f ca="1">IF(AF$22,AveragePrices($F$21,AF$23,AF$24,$AJ42:$AJ42),AveragePrices($F$15,AF$23,AF$24,$AL42:$AL42))</f>
        <v>-1.3202677705172999E-3</v>
      </c>
      <c r="AG42" s="204">
        <f ca="1">AF42-'[32]Gas Average Basis'!AE42</f>
        <v>0.48367973222948274</v>
      </c>
      <c r="AH42" s="203">
        <f ca="1">IF(AH$22,AveragePrices($F$21,AH$23,AH$24,$AJ42:$AJ42),AveragePrices($F$15,AH$23,AH$24,$AL42:$AL42))</f>
        <v>2.6428687443576402E-3</v>
      </c>
      <c r="AI42" s="205">
        <f ca="1">AH42-'[32]Gas Average PhyIdx'!AH42</f>
        <v>0</v>
      </c>
      <c r="AJ42" s="207">
        <f t="shared" ca="1" si="1"/>
        <v>14</v>
      </c>
      <c r="AL42" s="207">
        <f t="shared" ca="1" si="0"/>
        <v>12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>
        <f ca="1">IF(R$22,AveragePrices($F$21,R$23,R$24,$AJ43:$AJ43),AveragePrices($F$15,R$23,R$24,$AL43:$AL43))</f>
        <v>0.02</v>
      </c>
      <c r="S43" s="204">
        <f ca="1">R43-'[32]Gas Average PhyIdx'!R43</f>
        <v>0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ca="1">IF(V$22,AveragePrices($F$21,V$23,V$24,$AJ43:$AJ43),AveragePrices($F$15,V$23,V$24,$AL43:$AL43))</f>
        <v>0.02</v>
      </c>
      <c r="W43" s="204">
        <f ca="1">V43-'[32]Gas Average PhyIdx'!V43</f>
        <v>0</v>
      </c>
      <c r="X43" s="203">
        <f ca="1">IF(X$22,AveragePrices($F$21,X$23,X$24,$AJ43:$AJ43),AveragePrices($F$15,X$23,X$24,$AL43:$AL43))</f>
        <v>0.02</v>
      </c>
      <c r="Y43" s="204">
        <f ca="1">X43-'[32]Gas Average Basis'!W43</f>
        <v>-2.0000000000000035E-2</v>
      </c>
      <c r="Z43" s="203">
        <f ca="1">IF(Z$22,AveragePrices($F$21,Z$23,Z$24,$AJ43:$AJ43),AveragePrices($F$15,Z$23,Z$24,$AL43:$AL43))</f>
        <v>0.01</v>
      </c>
      <c r="AA43" s="204">
        <f ca="1">Z43-'[32]Gas Average Basis'!Y43</f>
        <v>0.46416666666666662</v>
      </c>
      <c r="AB43" s="203">
        <f ca="1">IF(AB$22,AveragePrices($F$21,AB$23,AB$24,$AJ43:$AJ43),AveragePrices($F$15,AB$23,AB$24,$AL43:$AL43))</f>
        <v>1.3214285714285715E-2</v>
      </c>
      <c r="AC43" s="204">
        <f ca="1">AB43-'[32]Gas Average PhyIdx'!AB43</f>
        <v>0</v>
      </c>
      <c r="AD43" s="203">
        <f ca="1">IF(AD$22,AveragePrices($F$21,AD$23,AD$24,$AJ43:$AJ43),AveragePrices($F$15,AD$23,AD$24,$AL43:$AL43))</f>
        <v>1.0833333333333334E-2</v>
      </c>
      <c r="AE43" s="204">
        <f ca="1">AD43-'[32]Gas Average Basis'!AC43</f>
        <v>-1.41666666666668E-2</v>
      </c>
      <c r="AF43" s="203">
        <f ca="1">IF(AF$22,AveragePrices($F$21,AF$23,AF$24,$AJ43:$AJ43),AveragePrices($F$15,AF$23,AF$24,$AL43:$AL43))</f>
        <v>0.03</v>
      </c>
      <c r="AG43" s="204">
        <f ca="1">AF43-'[32]Gas Average Basis'!AE43</f>
        <v>0.70500000000000018</v>
      </c>
      <c r="AH43" s="203">
        <f ca="1">IF(AH$22,AveragePrices($F$21,AH$23,AH$24,$AJ43:$AJ43),AveragePrices($F$15,AH$23,AH$24,$AL43:$AL43))</f>
        <v>0.03</v>
      </c>
      <c r="AI43" s="205">
        <f ca="1">AH43-'[32]Gas Average PhyIdx'!AH43</f>
        <v>0</v>
      </c>
      <c r="AJ43" s="207">
        <f t="shared" ca="1" si="1"/>
        <v>15</v>
      </c>
      <c r="AL43" s="207">
        <f t="shared" ca="1" si="0"/>
        <v>13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2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>
        <f ca="1">IF(R$22,AveragePrices($F$21,R$23,R$24,$AJ49:$AJ49),AveragePrices($F$15,R$23,R$24,$AL49:$AL49))</f>
        <v>-5.0000000000000001E-3</v>
      </c>
      <c r="S49" s="204">
        <v>0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-5.0000000000000001E-3</v>
      </c>
      <c r="W49" s="204">
        <v>0</v>
      </c>
      <c r="X49" s="203">
        <f ca="1">IF(X$22,AveragePrices($F$21,X$23,X$24,$AJ49:$AJ49),AveragePrices($F$15,X$23,X$24,$AL49:$AL49))</f>
        <v>-5.0000000000000001E-3</v>
      </c>
      <c r="Y49" s="204"/>
      <c r="Z49" s="203">
        <f ca="1">IF(Z$22,AveragePrices($F$21,Z$23,Z$24,$AJ49:$AJ49),AveragePrices($F$15,Z$23,Z$24,$AL49:$AL49))</f>
        <v>-2.5000000000000001E-3</v>
      </c>
      <c r="AA49" s="204"/>
      <c r="AB49" s="203">
        <f ca="1">IF(AB$22,AveragePrices($F$21,AB$23,AB$24,$AJ49:$AJ49),AveragePrices($F$15,AB$23,AB$24,$AL49:$AL49))</f>
        <v>-2.142857142857143E-3</v>
      </c>
      <c r="AC49" s="204">
        <v>0</v>
      </c>
      <c r="AD49" s="203">
        <f ca="1">IF(AD$22,AveragePrices($F$21,AD$23,AD$24,$AJ49:$AJ49),AveragePrices($F$15,AD$23,AD$24,$AL49:$AL49))</f>
        <v>-2.5000000000000001E-3</v>
      </c>
      <c r="AE49" s="204"/>
      <c r="AF49" s="203">
        <f ca="1">IF(AF$22,AveragePrices($F$21,AF$23,AF$24,$AJ49:$AJ49),AveragePrices($F$15,AF$23,AF$24,$AL49:$AL49))</f>
        <v>0</v>
      </c>
      <c r="AG49" s="204"/>
      <c r="AH49" s="203">
        <f ca="1">IF(AH$22,AveragePrices($F$21,AH$23,AH$24,$AJ49:$AJ49),AveragePrices($F$15,AH$23,AH$24,$AL49:$AL49))</f>
        <v>0</v>
      </c>
      <c r="AI49" s="205">
        <v>0</v>
      </c>
      <c r="AJ49" s="207">
        <f ca="1">IF(E49="","",MATCH(E49,INDIRECT(CONCATENATE($F$21,"!",$G$21,":",$G$21)),0))</f>
        <v>5</v>
      </c>
      <c r="AL49" s="207">
        <f ca="1">IF(F49="","",MATCH(E49,INDIRECT(CONCATENATE($F$15,"!",$G$15,":",$G$15)),0))</f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9.5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9.5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2.75" x14ac:dyDescent="0.2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C13" sqref="C13:AI13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hidden="1" customWidth="1"/>
    <col min="14" max="15" width="9.85546875" style="129" hidden="1" customWidth="1"/>
    <col min="16" max="16" width="10.7109375" style="129" hidden="1" customWidth="1"/>
    <col min="17" max="17" width="9.85546875" style="129" hidden="1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174</v>
      </c>
      <c r="C1" s="153"/>
    </row>
    <row r="6" spans="1:38" ht="8.25" customHeight="1" x14ac:dyDescent="0.3">
      <c r="S6" s="131"/>
      <c r="T6" s="131"/>
      <c r="U6" s="131"/>
    </row>
    <row r="7" spans="1:38" ht="18" customHeight="1" x14ac:dyDescent="0.3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160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>
        <f ca="1">IF(R$22,AveragePrices($F$21,R$23,R$24,$AJ28:$AJ28),AveragePrices($F$15,R$23,R$24,$AL28:$AL28))</f>
        <v>0.01</v>
      </c>
      <c r="S28" s="204">
        <f ca="1">R28-'[32]Gas Average FinIdx'!R28</f>
        <v>0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ca="1">IF(V$22,AveragePrices($F$21,V$23,V$24,$AJ28:$AJ28),AveragePrices($F$15,V$23,V$24,$AL28:$AL28))</f>
        <v>0.01</v>
      </c>
      <c r="W28" s="204">
        <f ca="1">V28-'[32]Gas Average FinIdx'!V28</f>
        <v>0</v>
      </c>
      <c r="X28" s="203">
        <f ca="1">IF(X$22,AveragePrices($F$21,X$23,X$24,$AJ28:$AJ28),AveragePrices($F$15,X$23,X$24,$AL28:$AL28))</f>
        <v>0.01</v>
      </c>
      <c r="Y28" s="204">
        <v>-4.8300000000000003E-2</v>
      </c>
      <c r="Z28" s="203">
        <f ca="1">IF(Z$22,AveragePrices($F$21,Z$23,Z$24,$AJ28:$AJ28),AveragePrices($F$15,Z$23,Z$24,$AL28:$AL28))</f>
        <v>0.02</v>
      </c>
      <c r="AA28" s="204">
        <v>-0.01</v>
      </c>
      <c r="AB28" s="203">
        <f ca="1">IF(AB$22,AveragePrices($F$21,AB$23,AB$24,$AJ28:$AJ28),AveragePrices($F$15,AB$23,AB$24,$AL28:$AL28))</f>
        <v>2.4285714285714282E-2</v>
      </c>
      <c r="AC28" s="204">
        <f ca="1">AB28-'[32]Gas Average FinIdx'!AB28</f>
        <v>0</v>
      </c>
      <c r="AD28" s="203">
        <f ca="1">IF(AD$22,AveragePrices($F$21,AD$23,AD$24,$AJ28:$AJ28),AveragePrices($F$15,AD$23,AD$24,$AL28:$AL28))</f>
        <v>0.03</v>
      </c>
      <c r="AE28" s="204">
        <v>-4.4999999999999998E-2</v>
      </c>
      <c r="AF28" s="203">
        <f ca="1">IF(AF$22,AveragePrices($F$21,AF$23,AF$24,$AJ28:$AJ28),AveragePrices($F$15,AF$23,AF$24,$AL28:$AL28))</f>
        <v>3.8333333333333337E-2</v>
      </c>
      <c r="AG28" s="204">
        <v>-0.03</v>
      </c>
      <c r="AH28" s="203">
        <f ca="1">IF(AH$22,AveragePrices($F$21,AH$23,AH$24,$AJ28:$AJ28),AveragePrices($F$15,AH$23,AH$24,$AL28:$AL28))</f>
        <v>0.04</v>
      </c>
      <c r="AI28" s="204">
        <f ca="1">AH28-'[32]Gas Average FinIdx'!AH28</f>
        <v>4.9999999999999975E-3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18</v>
      </c>
    </row>
    <row r="29" spans="3:38" x14ac:dyDescent="0.2">
      <c r="C29" s="200" t="s">
        <v>105</v>
      </c>
      <c r="D29" s="192"/>
      <c r="E29" s="201" t="s">
        <v>105</v>
      </c>
      <c r="F29" s="201" t="s">
        <v>170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>
        <f ca="1">IF(R$22,AveragePrices($F$21,R$23,R$24,$AJ29:$AJ29),AveragePrices($F$15,R$23,R$24,$AL29:$AL29))</f>
        <v>0</v>
      </c>
      <c r="S29" s="204">
        <f ca="1">R29-'[32]Gas Average FinIdx'!R29</f>
        <v>0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ca="1">IF(V$22,AveragePrices($F$21,V$23,V$24,$AJ29:$AJ29),AveragePrices($F$15,V$23,V$24,$AL29:$AL29))</f>
        <v>0</v>
      </c>
      <c r="W29" s="204">
        <f ca="1">V29-'[32]Gas Average FinIdx'!V29</f>
        <v>0</v>
      </c>
      <c r="X29" s="203">
        <f ca="1">IF(X$22,AveragePrices($F$21,X$23,X$24,$AJ29:$AJ29),AveragePrices($F$15,X$23,X$24,$AL29:$AL29))</f>
        <v>0</v>
      </c>
      <c r="Y29" s="204">
        <f ca="1">X29-'[32]Gas Average Basis'!W29</f>
        <v>0</v>
      </c>
      <c r="Z29" s="203">
        <f ca="1">IF(Z$22,AveragePrices($F$21,Z$23,Z$24,$AJ29:$AJ29),AveragePrices($F$15,Z$23,Z$24,$AL29:$AL29))</f>
        <v>0</v>
      </c>
      <c r="AA29" s="204">
        <f ca="1">Z29-'[32]Gas Average Basis'!Y29</f>
        <v>-3.4999999999999996E-2</v>
      </c>
      <c r="AB29" s="203">
        <f ca="1">IF(AB$22,AveragePrices($F$21,AB$23,AB$24,$AJ29:$AJ29),AveragePrices($F$15,AB$23,AB$24,$AL29:$AL29))</f>
        <v>0</v>
      </c>
      <c r="AC29" s="204">
        <f ca="1">AB29-'[32]Gas Average FinIdx'!AB29</f>
        <v>0</v>
      </c>
      <c r="AD29" s="203">
        <f ca="1">IF(AD$22,AveragePrices($F$21,AD$23,AD$24,$AJ29:$AJ29),AveragePrices($F$15,AD$23,AD$24,$AL29:$AL29))</f>
        <v>0</v>
      </c>
      <c r="AE29" s="204">
        <f ca="1">AD29-'[32]Gas Average Basis'!AC29</f>
        <v>0</v>
      </c>
      <c r="AF29" s="203">
        <f ca="1">IF(AF$22,AveragePrices($F$21,AF$23,AF$24,$AJ29:$AJ29),AveragePrices($F$15,AF$23,AF$24,$AL29:$AL29))</f>
        <v>0</v>
      </c>
      <c r="AG29" s="204">
        <f ca="1">AF29-'[32]Gas Average Basis'!AE29</f>
        <v>-3.4999999999999996E-2</v>
      </c>
      <c r="AH29" s="203">
        <f ca="1">IF(AH$22,AveragePrices($F$21,AH$23,AH$24,$AJ29:$AJ29),AveragePrices($F$15,AH$23,AH$24,$AL29:$AL29))</f>
        <v>0</v>
      </c>
      <c r="AI29" s="204">
        <f ca="1">AH29-'[32]Gas Average FinIdx'!AH29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29</v>
      </c>
    </row>
    <row r="30" spans="3:38" x14ac:dyDescent="0.2">
      <c r="C30" s="200" t="s">
        <v>45</v>
      </c>
      <c r="D30" s="192"/>
      <c r="E30" s="201" t="s">
        <v>45</v>
      </c>
      <c r="F30" s="201" t="s">
        <v>172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>
        <f ca="1">IF(R$22,AveragePrices($F$21,R$23,R$24,$AJ30:$AJ30),AveragePrices($F$15,R$23,R$24,$AL30:$AL30))</f>
        <v>0.03</v>
      </c>
      <c r="S30" s="204">
        <f ca="1">R30-'[32]Gas Average FinIdx'!R30</f>
        <v>0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ca="1">IF(V$22,AveragePrices($F$21,V$23,V$24,$AJ30:$AJ30),AveragePrices($F$15,V$23,V$24,$AL30:$AL30))</f>
        <v>0.03</v>
      </c>
      <c r="W30" s="204">
        <f ca="1">V30-'[32]Gas Average FinIdx'!V30</f>
        <v>0</v>
      </c>
      <c r="X30" s="203">
        <f ca="1">IF(X$22,AveragePrices($F$21,X$23,X$24,$AJ30:$AJ30),AveragePrices($F$15,X$23,X$24,$AL30:$AL30))</f>
        <v>0.03</v>
      </c>
      <c r="Y30" s="204">
        <f ca="1">X30-'[32]Gas Average Basis'!W30</f>
        <v>-4.8750000000000016E-2</v>
      </c>
      <c r="Z30" s="203">
        <f ca="1">IF(Z$22,AveragePrices($F$21,Z$23,Z$24,$AJ30:$AJ30),AveragePrices($F$15,Z$23,Z$24,$AL30:$AL30))</f>
        <v>0.02</v>
      </c>
      <c r="AA30" s="204">
        <f ca="1">Z30-'[32]Gas Average Basis'!Y30</f>
        <v>0.10500000000000001</v>
      </c>
      <c r="AB30" s="203">
        <f ca="1">IF(AB$22,AveragePrices($F$21,AB$23,AB$24,$AJ30:$AJ30),AveragePrices($F$15,AB$23,AB$24,$AL30:$AL30))</f>
        <v>2.4285714285714282E-2</v>
      </c>
      <c r="AC30" s="204">
        <f ca="1">AB30-'[32]Gas Average FinIdx'!AB30</f>
        <v>0</v>
      </c>
      <c r="AD30" s="203">
        <f ca="1">IF(AD$22,AveragePrices($F$21,AD$23,AD$24,$AJ30:$AJ30),AveragePrices($F$15,AD$23,AD$24,$AL30:$AL30))</f>
        <v>0.03</v>
      </c>
      <c r="AE30" s="204">
        <f ca="1">AD30-'[32]Gas Average Basis'!AC30</f>
        <v>1.9285714285714295E-2</v>
      </c>
      <c r="AF30" s="203">
        <f ca="1">IF(AF$22,AveragePrices($F$21,AF$23,AF$24,$AJ30:$AJ30),AveragePrices($F$15,AF$23,AF$24,$AL30:$AL30))</f>
        <v>2.6666666666666668E-2</v>
      </c>
      <c r="AG30" s="204">
        <f ca="1">AF30-'[32]Gas Average Basis'!AE30</f>
        <v>0.11666666666666668</v>
      </c>
      <c r="AH30" s="203">
        <f ca="1">IF(AH$22,AveragePrices($F$21,AH$23,AH$24,$AJ30:$AJ30),AveragePrices($F$15,AH$23,AH$24,$AL30:$AL30))</f>
        <v>0.03</v>
      </c>
      <c r="AI30" s="204">
        <f ca="1">AH30-'[32]Gas Average FinIdx'!AH30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19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161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>
        <f ca="1">IF(R$22,AveragePrices($F$21,R$23,R$24,$AJ31:$AJ31),AveragePrices($F$15,R$23,R$24,$AL31:$AL31))</f>
        <v>0</v>
      </c>
      <c r="S31" s="204">
        <f ca="1">R31-'[32]Gas Average FinIdx'!R31</f>
        <v>0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ca="1">IF(V$22,AveragePrices($F$21,V$23,V$24,$AJ31:$AJ31),AveragePrices($F$15,V$23,V$24,$AL31:$AL31))</f>
        <v>0</v>
      </c>
      <c r="W31" s="204">
        <f ca="1">V31-'[32]Gas Average FinIdx'!V31</f>
        <v>0</v>
      </c>
      <c r="X31" s="203">
        <f ca="1">IF(X$22,AveragePrices($F$21,X$23,X$24,$AJ31:$AJ31),AveragePrices($F$15,X$23,X$24,$AL31:$AL31))</f>
        <v>0</v>
      </c>
      <c r="Y31" s="204">
        <f ca="1">X31-'[32]Gas Average Basis'!W31</f>
        <v>-8.5000000000000006E-2</v>
      </c>
      <c r="Z31" s="203">
        <f ca="1">IF(Z$22,AveragePrices($F$21,Z$23,Z$24,$AJ31:$AJ31),AveragePrices($F$15,Z$23,Z$24,$AL31:$AL31))</f>
        <v>0.01</v>
      </c>
      <c r="AA31" s="204">
        <f ca="1">Z31-'[32]Gas Average Basis'!Y31</f>
        <v>6.7500000000000004E-2</v>
      </c>
      <c r="AB31" s="203">
        <f ca="1">IF(AB$22,AveragePrices($F$21,AB$23,AB$24,$AJ31:$AJ31),AveragePrices($F$15,AB$23,AB$24,$AL31:$AL31))</f>
        <v>1.8571428571428572E-2</v>
      </c>
      <c r="AC31" s="204">
        <f ca="1">AB31-'[32]Gas Average FinIdx'!AB31</f>
        <v>0</v>
      </c>
      <c r="AD31" s="203">
        <f ca="1">IF(AD$22,AveragePrices($F$21,AD$23,AD$24,$AJ31:$AJ31),AveragePrices($F$15,AD$23,AD$24,$AL31:$AL31))</f>
        <v>0.03</v>
      </c>
      <c r="AE31" s="204">
        <f ca="1">AD31-'[32]Gas Average Basis'!AC31</f>
        <v>1.3571428571428581E-2</v>
      </c>
      <c r="AF31" s="203">
        <f ca="1">IF(AF$22,AveragePrices($F$21,AF$23,AF$24,$AJ31:$AJ31),AveragePrices($F$15,AF$23,AF$24,$AL31:$AL31))</f>
        <v>1.6666666666666666E-2</v>
      </c>
      <c r="AG31" s="204">
        <f ca="1">AF31-'[32]Gas Average Basis'!AE31</f>
        <v>-0.14333333333333334</v>
      </c>
      <c r="AH31" s="203">
        <f ca="1">IF(AH$22,AveragePrices($F$21,AH$23,AH$24,$AJ31:$AJ31),AveragePrices($F$15,AH$23,AH$24,$AL31:$AL31))</f>
        <v>0.02</v>
      </c>
      <c r="AI31" s="204">
        <f ca="1">AH31-'[32]Gas Average FinIdx'!AH31</f>
        <v>0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20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164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>
        <f ca="1">IF(R$22,AveragePrices($F$21,R$23,R$24,$AJ33:$AJ33),AveragePrices($F$15,R$23,R$24,$AL33:$AL33))</f>
        <v>0.01</v>
      </c>
      <c r="S33" s="204">
        <f ca="1">R33-'[32]Gas Average FinIdx'!R33</f>
        <v>0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ca="1">IF(V$22,AveragePrices($F$21,V$23,V$24,$AJ33:$AJ33),AveragePrices($F$15,V$23,V$24,$AL33:$AL33))</f>
        <v>0.01</v>
      </c>
      <c r="W33" s="204">
        <f ca="1">V33-'[32]Gas Average FinIdx'!V33</f>
        <v>0</v>
      </c>
      <c r="X33" s="203">
        <f ca="1">IF(X$22,AveragePrices($F$21,X$23,X$24,$AJ33:$AJ33),AveragePrices($F$15,X$23,X$24,$AL33:$AL33))</f>
        <v>0.01</v>
      </c>
      <c r="Y33" s="204">
        <f ca="1">X33-'[32]Gas Average Basis'!W33</f>
        <v>-3.9999999999999987E-2</v>
      </c>
      <c r="Z33" s="203">
        <f ca="1">IF(Z$22,AveragePrices($F$21,Z$23,Z$24,$AJ33:$AJ33),AveragePrices($F$15,Z$23,Z$24,$AL33:$AL33))</f>
        <v>0.01</v>
      </c>
      <c r="AA33" s="204">
        <f ca="1">Z33-'[32]Gas Average Basis'!Y33</f>
        <v>0.28583333333333333</v>
      </c>
      <c r="AB33" s="203">
        <f ca="1">IF(AB$22,AveragePrices($F$21,AB$23,AB$24,$AJ33:$AJ33),AveragePrices($F$15,AB$23,AB$24,$AL33:$AL33))</f>
        <v>0.01</v>
      </c>
      <c r="AC33" s="204">
        <f ca="1">AB33-'[32]Gas Average FinIdx'!AB33</f>
        <v>0</v>
      </c>
      <c r="AD33" s="203">
        <f ca="1">IF(AD$22,AveragePrices($F$21,AD$23,AD$24,$AJ33:$AJ33),AveragePrices($F$15,AD$23,AD$24,$AL33:$AL33))</f>
        <v>0.01</v>
      </c>
      <c r="AE33" s="204">
        <f ca="1">AD33-'[32]Gas Average Basis'!AC33</f>
        <v>-2.000000000000008E-2</v>
      </c>
      <c r="AF33" s="203">
        <f ca="1">IF(AF$22,AveragePrices($F$21,AF$23,AF$24,$AJ33:$AJ33),AveragePrices($F$15,AF$23,AF$24,$AL33:$AL33))</f>
        <v>0.01</v>
      </c>
      <c r="AG33" s="204">
        <f ca="1">AF33-'[32]Gas Average Basis'!AE33</f>
        <v>0.315</v>
      </c>
      <c r="AH33" s="203">
        <f ca="1">IF(AH$22,AveragePrices($F$21,AH$23,AH$24,$AJ33:$AJ33),AveragePrices($F$15,AH$23,AH$24,$AL33:$AL33))</f>
        <v>0.01</v>
      </c>
      <c r="AI33" s="204">
        <f ca="1">AH33-'[32]Gas Average FinIdx'!AH33</f>
        <v>0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23</v>
      </c>
    </row>
    <row r="34" spans="3:38" x14ac:dyDescent="0.2">
      <c r="C34" s="200" t="s">
        <v>106</v>
      </c>
      <c r="D34" s="192"/>
      <c r="E34" s="201" t="s">
        <v>107</v>
      </c>
      <c r="F34" s="201" t="s">
        <v>171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>
        <f ca="1">IF(R$22,AveragePrices($F$21,R$23,R$24,$AJ34:$AJ34),AveragePrices($F$15,R$23,R$24,$AL34:$AL34))</f>
        <v>-1.4999999999999999E-2</v>
      </c>
      <c r="S34" s="204">
        <f ca="1">R34-'[32]Gas Average FinIdx'!R34</f>
        <v>0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ca="1">IF(V$22,AveragePrices($F$21,V$23,V$24,$AJ34:$AJ34),AveragePrices($F$15,V$23,V$24,$AL34:$AL34))</f>
        <v>-1.4999999999999999E-2</v>
      </c>
      <c r="W34" s="204">
        <f ca="1">V34-'[32]Gas Average FinIdx'!V34</f>
        <v>0</v>
      </c>
      <c r="X34" s="203">
        <f ca="1">IF(X$22,AveragePrices($F$21,X$23,X$24,$AJ34:$AJ34),AveragePrices($F$15,X$23,X$24,$AL34:$AL34))</f>
        <v>-1.4999999999999999E-2</v>
      </c>
      <c r="Y34" s="204">
        <f ca="1">X34-'[32]Gas Average Basis'!W34</f>
        <v>-6.2499999999999986E-2</v>
      </c>
      <c r="Z34" s="203">
        <f ca="1">IF(Z$22,AveragePrices($F$21,Z$23,Z$24,$AJ34:$AJ34),AveragePrices($F$15,Z$23,Z$24,$AL34:$AL34))</f>
        <v>0</v>
      </c>
      <c r="AA34" s="204">
        <f ca="1">Z34-'[32]Gas Average Basis'!Y34</f>
        <v>0.20500000000000004</v>
      </c>
      <c r="AB34" s="203">
        <f ca="1">IF(AB$22,AveragePrices($F$21,AB$23,AB$24,$AJ34:$AJ34),AveragePrices($F$15,AB$23,AB$24,$AL34:$AL34))</f>
        <v>2.142857142857143E-3</v>
      </c>
      <c r="AC34" s="204">
        <f ca="1">AB34-'[32]Gas Average FinIdx'!AB34</f>
        <v>0</v>
      </c>
      <c r="AD34" s="203">
        <f ca="1">IF(AD$22,AveragePrices($F$21,AD$23,AD$24,$AJ34:$AJ34),AveragePrices($F$15,AD$23,AD$24,$AL34:$AL34))</f>
        <v>5.0000000000000001E-3</v>
      </c>
      <c r="AE34" s="204">
        <f ca="1">AD34-'[32]Gas Average Basis'!AC34</f>
        <v>1.4285714285714136E-3</v>
      </c>
      <c r="AF34" s="203">
        <f ca="1">IF(AF$22,AveragePrices($F$21,AF$23,AF$24,$AJ34:$AJ34),AveragePrices($F$15,AF$23,AF$24,$AL34:$AL34))</f>
        <v>6.6666666666666671E-3</v>
      </c>
      <c r="AG34" s="204">
        <f ca="1">AF34-'[32]Gas Average Basis'!AE34</f>
        <v>0.14416666666666664</v>
      </c>
      <c r="AH34" s="203">
        <f ca="1">IF(AH$22,AveragePrices($F$21,AH$23,AH$24,$AJ34:$AJ34),AveragePrices($F$15,AH$23,AH$24,$AL34:$AL34))</f>
        <v>0.01</v>
      </c>
      <c r="AI34" s="204">
        <f ca="1">AH34-'[32]Gas Average FinIdx'!AH34</f>
        <v>0</v>
      </c>
      <c r="AJ34" s="207">
        <f ca="1">IF(E34="","",MATCH(E34,INDIRECT(CONCATENATE($F$21,"!",$G$21,":",$G$21)),0))</f>
        <v>18</v>
      </c>
      <c r="AL34" s="207">
        <f t="shared" ca="1" si="0"/>
        <v>30</v>
      </c>
    </row>
    <row r="35" spans="3:38" x14ac:dyDescent="0.2">
      <c r="C35" s="200" t="s">
        <v>89</v>
      </c>
      <c r="D35" s="192"/>
      <c r="E35" s="201" t="s">
        <v>90</v>
      </c>
      <c r="F35" s="201" t="s">
        <v>165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>
        <f ca="1">IF(R$22,AveragePrices($F$21,R$23,R$24,$AJ35:$AJ35),AveragePrices($F$15,R$23,R$24,$AL35:$AL35))</f>
        <v>-5.5E-2</v>
      </c>
      <c r="S35" s="204">
        <f ca="1">R35-'[32]Gas Average FinIdx'!R35</f>
        <v>-3.5000000000000003E-2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ca="1">IF(V$22,AveragePrices($F$21,V$23,V$24,$AJ35:$AJ35),AveragePrices($F$15,V$23,V$24,$AL35:$AL35))</f>
        <v>-2.8750000000000001E-2</v>
      </c>
      <c r="W35" s="204">
        <f ca="1">V35-'[32]Gas Average FinIdx'!V35</f>
        <v>-8.7500000000000008E-3</v>
      </c>
      <c r="X35" s="203">
        <f ca="1">IF(X$22,AveragePrices($F$21,X$23,X$24,$AJ35:$AJ35),AveragePrices($F$15,X$23,X$24,$AL35:$AL35))</f>
        <v>-0.02</v>
      </c>
      <c r="Y35" s="204">
        <f ca="1">X35-'[32]Gas Average Basis'!W35</f>
        <v>-3.1250000000000014E-2</v>
      </c>
      <c r="Z35" s="203">
        <f ca="1">IF(Z$22,AveragePrices($F$21,Z$23,Z$24,$AJ35:$AJ35),AveragePrices($F$15,Z$23,Z$24,$AL35:$AL35))</f>
        <v>0</v>
      </c>
      <c r="AA35" s="204">
        <f ca="1">Z35-'[32]Gas Average Basis'!Y35</f>
        <v>0.17458333333333331</v>
      </c>
      <c r="AB35" s="203">
        <f ca="1">IF(AB$22,AveragePrices($F$21,AB$23,AB$24,$AJ35:$AJ35),AveragePrices($F$15,AB$23,AB$24,$AL35:$AL35))</f>
        <v>0</v>
      </c>
      <c r="AC35" s="204">
        <f ca="1">AB35-'[32]Gas Average FinIdx'!AB35</f>
        <v>0</v>
      </c>
      <c r="AD35" s="203">
        <f ca="1">IF(AD$22,AveragePrices($F$21,AD$23,AD$24,$AJ35:$AJ35),AveragePrices($F$15,AD$23,AD$24,$AL35:$AL35))</f>
        <v>0</v>
      </c>
      <c r="AE35" s="204">
        <f ca="1">AD35-'[32]Gas Average Basis'!AC35</f>
        <v>-4.9999999999999906E-3</v>
      </c>
      <c r="AF35" s="203">
        <f ca="1">IF(AF$22,AveragePrices($F$21,AF$23,AF$24,$AJ35:$AJ35),AveragePrices($F$15,AF$23,AF$24,$AL35:$AL35))</f>
        <v>0</v>
      </c>
      <c r="AG35" s="204">
        <f ca="1">AF35-'[32]Gas Average Basis'!AE35</f>
        <v>8.0833333333333326E-2</v>
      </c>
      <c r="AH35" s="203">
        <f ca="1">IF(AH$22,AveragePrices($F$21,AH$23,AH$24,$AJ35:$AJ35),AveragePrices($F$15,AH$23,AH$24,$AL35:$AL35))</f>
        <v>0</v>
      </c>
      <c r="AI35" s="204">
        <f ca="1">AH35-'[32]Gas Average FinIdx'!AH35</f>
        <v>0</v>
      </c>
      <c r="AJ35" s="207">
        <f ca="1">IF(E35="","",MATCH(E35,INDIRECT(CONCATENATE($F$21,"!",$G$21,":",$G$21)),0))</f>
        <v>12</v>
      </c>
      <c r="AL35" s="207">
        <f t="shared" ca="1" si="0"/>
        <v>24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169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>
        <f ca="1">IF(R$22,AveragePrices($F$21,R$23,R$24,$AJ36:$AJ36),AveragePrices($F$15,R$23,R$24,$AL36:$AL36))</f>
        <v>-5.0000000000000001E-3</v>
      </c>
      <c r="S36" s="204">
        <f ca="1">R36-'[32]Gas Average FinIdx'!R36</f>
        <v>0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ca="1">IF(V$22,AveragePrices($F$21,V$23,V$24,$AJ36:$AJ36),AveragePrices($F$15,V$23,V$24,$AL36:$AL36))</f>
        <v>-5.0000000000000001E-3</v>
      </c>
      <c r="W36" s="204">
        <f ca="1">V36-'[32]Gas Average FinIdx'!V36</f>
        <v>0</v>
      </c>
      <c r="X36" s="203">
        <f ca="1">IF(X$22,AveragePrices($F$21,X$23,X$24,$AJ36:$AJ36),AveragePrices($F$15,X$23,X$24,$AL36:$AL36))</f>
        <v>-5.0000000000000001E-3</v>
      </c>
      <c r="Y36" s="204">
        <f ca="1">X36-'[32]Gas Average Basis'!W36</f>
        <v>-5.0000000000000001E-3</v>
      </c>
      <c r="Z36" s="203">
        <f ca="1">IF(Z$22,AveragePrices($F$21,Z$23,Z$24,$AJ36:$AJ36),AveragePrices($F$15,Z$23,Z$24,$AL36:$AL36))</f>
        <v>-1.4999999999999999E-2</v>
      </c>
      <c r="AA36" s="204">
        <f ca="1">Z36-'[32]Gas Average Basis'!Y36</f>
        <v>0.14416666666666667</v>
      </c>
      <c r="AB36" s="203">
        <f ca="1">IF(AB$22,AveragePrices($F$21,AB$23,AB$24,$AJ36:$AJ36),AveragePrices($F$15,AB$23,AB$24,$AL36:$AL36))</f>
        <v>-1.4999999999999999E-2</v>
      </c>
      <c r="AC36" s="204">
        <f ca="1">AB36-'[32]Gas Average FinIdx'!AB36</f>
        <v>0</v>
      </c>
      <c r="AD36" s="203">
        <f ca="1">IF(AD$22,AveragePrices($F$21,AD$23,AD$24,$AJ36:$AJ36),AveragePrices($F$15,AD$23,AD$24,$AL36:$AL36))</f>
        <v>-1.4999999999999999E-2</v>
      </c>
      <c r="AE36" s="204">
        <f ca="1">AD36-'[32]Gas Average Basis'!AC36</f>
        <v>-1.4999999999999999E-2</v>
      </c>
      <c r="AF36" s="203">
        <f ca="1">IF(AF$22,AveragePrices($F$21,AF$23,AF$24,$AJ36:$AJ36),AveragePrices($F$15,AF$23,AF$24,$AL36:$AL36))</f>
        <v>-8.3333333333333332E-3</v>
      </c>
      <c r="AG36" s="204">
        <f ca="1">AF36-'[32]Gas Average Basis'!AE36</f>
        <v>0.14666666666666667</v>
      </c>
      <c r="AH36" s="203">
        <f ca="1">IF(AH$22,AveragePrices($F$21,AH$23,AH$24,$AJ36:$AJ36),AveragePrices($F$15,AH$23,AH$24,$AL36:$AL36))</f>
        <v>-5.0000000000000001E-3</v>
      </c>
      <c r="AI36" s="204">
        <f ca="1">AH36-'[32]Gas Average FinIdx'!AH36</f>
        <v>0</v>
      </c>
      <c r="AJ36" s="207">
        <f ca="1">IF(E36="","",MATCH(E36,INDIRECT(CONCATENATE($F$21,"!",$G$21,":",$G$21)),0))</f>
        <v>16</v>
      </c>
      <c r="AL36" s="207">
        <f t="shared" ca="1" si="0"/>
        <v>28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162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>
        <f ca="1">IF(R$22,AveragePrices($F$21,R$23,R$24,$AJ39:$AJ39),AveragePrices($F$15,R$23,R$24,$AL39:$AL39))</f>
        <v>0.01</v>
      </c>
      <c r="S39" s="204">
        <f ca="1">R39-'[32]Gas Average FinIdx'!R39</f>
        <v>0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0.01</v>
      </c>
      <c r="W39" s="204">
        <f ca="1">V39-'[32]Gas Average FinIdx'!V39</f>
        <v>0</v>
      </c>
      <c r="X39" s="203">
        <f ca="1">IF(X$22,AveragePrices($F$21,X$23,X$24,$AJ39:$AJ39),AveragePrices($F$15,X$23,X$24,$AL39:$AL39))</f>
        <v>0.01</v>
      </c>
      <c r="Y39" s="204">
        <f ca="1">X39-'[32]Gas Average Basis'!W39</f>
        <v>-2.9999999999999978E-2</v>
      </c>
      <c r="Z39" s="203">
        <f ca="1">IF(Z$22,AveragePrices($F$21,Z$23,Z$24,$AJ39:$AJ39),AveragePrices($F$15,Z$23,Z$24,$AL39:$AL39))</f>
        <v>0.01</v>
      </c>
      <c r="AA39" s="204">
        <f ca="1">Z39-'[32]Gas Average Basis'!Y39</f>
        <v>0.40583333333333332</v>
      </c>
      <c r="AB39" s="203">
        <f ca="1">IF(AB$22,AveragePrices($F$21,AB$23,AB$24,$AJ39:$AJ39),AveragePrices($F$15,AB$23,AB$24,$AL39:$AL39))</f>
        <v>0.01</v>
      </c>
      <c r="AC39" s="204">
        <f ca="1">AB39-'[32]Gas Average FinIdx'!AB39</f>
        <v>0</v>
      </c>
      <c r="AD39" s="203">
        <f ca="1">IF(AD$22,AveragePrices($F$21,AD$23,AD$24,$AJ39:$AJ39),AveragePrices($F$15,AD$23,AD$24,$AL39:$AL39))</f>
        <v>0.01</v>
      </c>
      <c r="AE39" s="204">
        <f ca="1">AD39-'[32]Gas Average Basis'!AC39</f>
        <v>-2.4999999999999918E-2</v>
      </c>
      <c r="AF39" s="203">
        <f ca="1">IF(AF$22,AveragePrices($F$21,AF$23,AF$24,$AJ39:$AJ39),AveragePrices($F$15,AF$23,AF$24,$AL39:$AL39))</f>
        <v>1.6666666666666666E-2</v>
      </c>
      <c r="AG39" s="204">
        <f ca="1">AF39-'[32]Gas Average Basis'!AE39</f>
        <v>0.57166666666666677</v>
      </c>
      <c r="AH39" s="203">
        <f ca="1">IF(AH$22,AveragePrices($F$21,AH$23,AH$24,$AJ39:$AJ39),AveragePrices($F$15,AH$23,AH$24,$AL39:$AL39))</f>
        <v>0.02</v>
      </c>
      <c r="AI39" s="204">
        <f ca="1">AH39-'[32]Gas Average FinIdx'!AH39</f>
        <v>0</v>
      </c>
      <c r="AJ39" s="207">
        <f t="shared" ca="1" si="1"/>
        <v>9</v>
      </c>
      <c r="AL39" s="207">
        <f t="shared" ca="1" si="0"/>
        <v>21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163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>
        <f ca="1">IF(R$22,AveragePrices($F$21,R$23,R$24,$AJ40:$AJ40),AveragePrices($F$15,R$23,R$24,$AL40:$AL40))</f>
        <v>0</v>
      </c>
      <c r="S40" s="204">
        <f ca="1">R40-'[32]Gas Average FinIdx'!R40</f>
        <v>0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0</v>
      </c>
      <c r="W40" s="204">
        <f ca="1">V40-'[32]Gas Average FinIdx'!V40</f>
        <v>0</v>
      </c>
      <c r="X40" s="203">
        <f ca="1">IF(X$22,AveragePrices($F$21,X$23,X$24,$AJ40:$AJ40),AveragePrices($F$15,X$23,X$24,$AL40:$AL40))</f>
        <v>0</v>
      </c>
      <c r="Y40" s="204">
        <f ca="1">X40-'[32]Gas Average Basis'!W40</f>
        <v>-8.7499999999999939E-3</v>
      </c>
      <c r="Z40" s="203">
        <f ca="1">IF(Z$22,AveragePrices($F$21,Z$23,Z$24,$AJ40:$AJ40),AveragePrices($F$15,Z$23,Z$24,$AL40:$AL40))</f>
        <v>0</v>
      </c>
      <c r="AA40" s="204">
        <f ca="1">Z40-'[32]Gas Average Basis'!Y40</f>
        <v>0.11499999999999999</v>
      </c>
      <c r="AB40" s="203">
        <f ca="1">IF(AB$22,AveragePrices($F$21,AB$23,AB$24,$AJ40:$AJ40),AveragePrices($F$15,AB$23,AB$24,$AL40:$AL40))</f>
        <v>0</v>
      </c>
      <c r="AC40" s="204">
        <f ca="1">AB40-'[32]Gas Average FinIdx'!AB40</f>
        <v>0</v>
      </c>
      <c r="AD40" s="203">
        <f ca="1">IF(AD$22,AveragePrices($F$21,AD$23,AD$24,$AJ40:$AJ40),AveragePrices($F$15,AD$23,AD$24,$AL40:$AL40))</f>
        <v>0</v>
      </c>
      <c r="AE40" s="204">
        <f ca="1">AD40-'[32]Gas Average Basis'!AC40</f>
        <v>0</v>
      </c>
      <c r="AF40" s="203">
        <f ca="1">IF(AF$22,AveragePrices($F$21,AF$23,AF$24,$AJ40:$AJ40),AveragePrices($F$15,AF$23,AF$24,$AL40:$AL40))</f>
        <v>0</v>
      </c>
      <c r="AG40" s="204">
        <f ca="1">AF40-'[32]Gas Average Basis'!AE40</f>
        <v>0.37000000000000011</v>
      </c>
      <c r="AH40" s="203">
        <f ca="1">IF(AH$22,AveragePrices($F$21,AH$23,AH$24,$AJ40:$AJ40),AveragePrices($F$15,AH$23,AH$24,$AL40:$AL40))</f>
        <v>0</v>
      </c>
      <c r="AI40" s="204">
        <f ca="1">AH40-'[32]Gas Average FinIdx'!AH40</f>
        <v>0</v>
      </c>
      <c r="AJ40" s="207">
        <f t="shared" ca="1" si="1"/>
        <v>10</v>
      </c>
      <c r="AL40" s="207">
        <f t="shared" ca="1" si="0"/>
        <v>22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166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>
        <f ca="1">IF(R$22,AveragePrices($F$21,R$23,R$24,$AJ41:$AJ41),AveragePrices($F$15,R$23,R$24,$AL41:$AL41))</f>
        <v>0</v>
      </c>
      <c r="S41" s="204">
        <f ca="1">R41-'[32]Gas Average FinIdx'!R41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0</v>
      </c>
      <c r="W41" s="204">
        <f ca="1">V41-'[32]Gas Average FinIdx'!V41</f>
        <v>0</v>
      </c>
      <c r="X41" s="203">
        <f ca="1">IF(X$22,AveragePrices($F$21,X$23,X$24,$AJ41:$AJ41),AveragePrices($F$15,X$23,X$24,$AL41:$AL41))</f>
        <v>0</v>
      </c>
      <c r="Y41" s="204">
        <f ca="1">X41-'[32]Gas Average Basis'!W41</f>
        <v>-0.11125</v>
      </c>
      <c r="Z41" s="203">
        <f ca="1">IF(Z$22,AveragePrices($F$21,Z$23,Z$24,$AJ41:$AJ41),AveragePrices($F$15,Z$23,Z$24,$AL41:$AL41))</f>
        <v>0</v>
      </c>
      <c r="AA41" s="204">
        <f ca="1">Z41-'[32]Gas Average Basis'!Y41</f>
        <v>0.10666666666666667</v>
      </c>
      <c r="AB41" s="203">
        <f ca="1">IF(AB$22,AveragePrices($F$21,AB$23,AB$24,$AJ41:$AJ41),AveragePrices($F$15,AB$23,AB$24,$AL41:$AL41))</f>
        <v>0</v>
      </c>
      <c r="AC41" s="204">
        <f ca="1">AB41-'[32]Gas Average FinIdx'!AB41</f>
        <v>0</v>
      </c>
      <c r="AD41" s="203">
        <f ca="1">IF(AD$22,AveragePrices($F$21,AD$23,AD$24,$AJ41:$AJ41),AveragePrices($F$15,AD$23,AD$24,$AL41:$AL41))</f>
        <v>0</v>
      </c>
      <c r="AE41" s="204">
        <f ca="1">AD41-'[32]Gas Average Basis'!AC41</f>
        <v>-3.0000000000000027E-2</v>
      </c>
      <c r="AF41" s="203">
        <f ca="1">IF(AF$22,AveragePrices($F$21,AF$23,AF$24,$AJ41:$AJ41),AveragePrices($F$15,AF$23,AF$24,$AL41:$AL41))</f>
        <v>0</v>
      </c>
      <c r="AG41" s="204">
        <f ca="1">AF41-'[32]Gas Average Basis'!AE41</f>
        <v>0.40000000000000008</v>
      </c>
      <c r="AH41" s="203">
        <f ca="1">IF(AH$22,AveragePrices($F$21,AH$23,AH$24,$AJ41:$AJ41),AveragePrices($F$15,AH$23,AH$24,$AL41:$AL41))</f>
        <v>0</v>
      </c>
      <c r="AI41" s="204">
        <f ca="1">AH41-'[32]Gas Average FinIdx'!AH41</f>
        <v>0</v>
      </c>
      <c r="AJ41" s="207">
        <f t="shared" ca="1" si="1"/>
        <v>13</v>
      </c>
      <c r="AL41" s="207">
        <f t="shared" ca="1" si="0"/>
        <v>25</v>
      </c>
    </row>
    <row r="42" spans="3:38" x14ac:dyDescent="0.2">
      <c r="C42" s="200" t="s">
        <v>80</v>
      </c>
      <c r="D42" s="192"/>
      <c r="E42" s="208" t="s">
        <v>108</v>
      </c>
      <c r="F42" s="201" t="s">
        <v>167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>
        <f ca="1">IF(R$22,AveragePrices($F$21,R$23,R$24,$AJ42:$AJ42),AveragePrices($F$15,R$23,R$24,$AL42:$AL42))</f>
        <v>0</v>
      </c>
      <c r="S42" s="204">
        <f ca="1">R42-'[32]Gas Average FinIdx'!R42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ca="1">IF(V$22,AveragePrices($F$21,V$23,V$24,$AJ42:$AJ42),AveragePrices($F$15,V$23,V$24,$AL42:$AL42))</f>
        <v>0</v>
      </c>
      <c r="W42" s="204">
        <f ca="1">V42-'[32]Gas Average FinIdx'!V42</f>
        <v>0</v>
      </c>
      <c r="X42" s="203">
        <f ca="1">IF(X$22,AveragePrices($F$21,X$23,X$24,$AJ42:$AJ42),AveragePrices($F$15,X$23,X$24,$AL42:$AL42))</f>
        <v>0</v>
      </c>
      <c r="Y42" s="204">
        <f ca="1">X42-'[32]Gas Average Basis'!W42</f>
        <v>-4.0708228173112482E-2</v>
      </c>
      <c r="Z42" s="203">
        <f ca="1">IF(Z$22,AveragePrices($F$21,Z$23,Z$24,$AJ42:$AJ42),AveragePrices($F$15,Z$23,Z$24,$AL42:$AL42))</f>
        <v>0</v>
      </c>
      <c r="AA42" s="204">
        <f ca="1">Z42-'[32]Gas Average Basis'!Y42</f>
        <v>0.42499999999999999</v>
      </c>
      <c r="AB42" s="203">
        <f ca="1">IF(AB$22,AveragePrices($F$21,AB$23,AB$24,$AJ42:$AJ42),AveragePrices($F$15,AB$23,AB$24,$AL42:$AL42))</f>
        <v>0</v>
      </c>
      <c r="AC42" s="204">
        <f ca="1">AB42-'[32]Gas Average FinIdx'!AB42</f>
        <v>0</v>
      </c>
      <c r="AD42" s="203">
        <f ca="1">IF(AD$22,AveragePrices($F$21,AD$23,AD$24,$AJ42:$AJ42),AveragePrices($F$15,AD$23,AD$24,$AL42:$AL42))</f>
        <v>0</v>
      </c>
      <c r="AE42" s="204">
        <f ca="1">AD42-'[32]Gas Average Basis'!AC42</f>
        <v>-2.0000000000000073E-2</v>
      </c>
      <c r="AF42" s="203">
        <f ca="1">IF(AF$22,AveragePrices($F$21,AF$23,AF$24,$AJ42:$AJ42),AveragePrices($F$15,AF$23,AF$24,$AL42:$AL42))</f>
        <v>0</v>
      </c>
      <c r="AG42" s="204">
        <f ca="1">AF42-'[32]Gas Average Basis'!AE42</f>
        <v>0.48500000000000004</v>
      </c>
      <c r="AH42" s="203">
        <f ca="1">IF(AH$22,AveragePrices($F$21,AH$23,AH$24,$AJ42:$AJ42),AveragePrices($F$15,AH$23,AH$24,$AL42:$AL42))</f>
        <v>0</v>
      </c>
      <c r="AI42" s="204">
        <f ca="1">AH42-'[32]Gas Average FinIdx'!AH42</f>
        <v>0</v>
      </c>
      <c r="AJ42" s="207">
        <f t="shared" ca="1" si="1"/>
        <v>14</v>
      </c>
      <c r="AL42" s="207">
        <f t="shared" ca="1" si="0"/>
        <v>26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168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>
        <f ca="1">IF(R$22,AveragePrices($F$21,R$23,R$24,$AJ43:$AJ43),AveragePrices($F$15,R$23,R$24,$AL43:$AL43))</f>
        <v>1.4999999999999999E-2</v>
      </c>
      <c r="S43" s="204">
        <f ca="1">R43-'[32]Gas Average FinIdx'!R43</f>
        <v>0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ca="1">IF(V$22,AveragePrices($F$21,V$23,V$24,$AJ43:$AJ43),AveragePrices($F$15,V$23,V$24,$AL43:$AL43))</f>
        <v>1.4999999999999999E-2</v>
      </c>
      <c r="W43" s="204">
        <f ca="1">V43-'[32]Gas Average FinIdx'!V43</f>
        <v>0</v>
      </c>
      <c r="X43" s="203">
        <f ca="1">IF(X$22,AveragePrices($F$21,X$23,X$24,$AJ43:$AJ43),AveragePrices($F$15,X$23,X$24,$AL43:$AL43))</f>
        <v>1.4999999999999999E-2</v>
      </c>
      <c r="Y43" s="204">
        <f ca="1">X43-'[32]Gas Average Basis'!W43</f>
        <v>-2.5000000000000036E-2</v>
      </c>
      <c r="Z43" s="203">
        <f ca="1">IF(Z$22,AveragePrices($F$21,Z$23,Z$24,$AJ43:$AJ43),AveragePrices($F$15,Z$23,Z$24,$AL43:$AL43))</f>
        <v>1.4999999999999999E-2</v>
      </c>
      <c r="AA43" s="204">
        <f ca="1">Z43-'[32]Gas Average Basis'!Y43</f>
        <v>0.46916666666666662</v>
      </c>
      <c r="AB43" s="203">
        <f ca="1">IF(AB$22,AveragePrices($F$21,AB$23,AB$24,$AJ43:$AJ43),AveragePrices($F$15,AB$23,AB$24,$AL43:$AL43))</f>
        <v>1.4999999999999999E-2</v>
      </c>
      <c r="AC43" s="204">
        <f ca="1">AB43-'[32]Gas Average FinIdx'!AB43</f>
        <v>0</v>
      </c>
      <c r="AD43" s="203">
        <f ca="1">IF(AD$22,AveragePrices($F$21,AD$23,AD$24,$AJ43:$AJ43),AveragePrices($F$15,AD$23,AD$24,$AL43:$AL43))</f>
        <v>1.4999999999999999E-2</v>
      </c>
      <c r="AE43" s="204">
        <f ca="1">AD43-'[32]Gas Average Basis'!AC43</f>
        <v>-1.0000000000000134E-2</v>
      </c>
      <c r="AF43" s="203">
        <f ca="1">IF(AF$22,AveragePrices($F$21,AF$23,AF$24,$AJ43:$AJ43),AveragePrices($F$15,AF$23,AF$24,$AL43:$AL43))</f>
        <v>1.4999999999999999E-2</v>
      </c>
      <c r="AG43" s="204">
        <f ca="1">AF43-'[32]Gas Average Basis'!AE43</f>
        <v>0.69000000000000017</v>
      </c>
      <c r="AH43" s="203">
        <f ca="1">IF(AH$22,AveragePrices($F$21,AH$23,AH$24,$AJ43:$AJ43),AveragePrices($F$15,AH$23,AH$24,$AL43:$AL43))</f>
        <v>1.4999999999999999E-2</v>
      </c>
      <c r="AI43" s="204">
        <f ca="1">AH43-'[32]Gas Average FinIdx'!AH43</f>
        <v>0</v>
      </c>
      <c r="AJ43" s="207">
        <f t="shared" ca="1" si="1"/>
        <v>15</v>
      </c>
      <c r="AL43" s="207">
        <f t="shared" ca="1" si="0"/>
        <v>27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2" thickBot="1" x14ac:dyDescent="0.25">
      <c r="C49" s="210" t="s">
        <v>81</v>
      </c>
      <c r="D49" s="211"/>
      <c r="E49" s="212" t="s">
        <v>159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>
        <f ca="1">IF(R$22,AveragePrices($F$21,R$23,R$24,$AJ49:$AJ49),AveragePrices($F$15,R$23,R$24,$AL49:$AL49))</f>
        <v>-5.0000000000000001E-3</v>
      </c>
      <c r="S49" s="204">
        <f ca="1">R49-'[32]Gas Average FinIdx'!R49</f>
        <v>0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-5.0000000000000001E-3</v>
      </c>
      <c r="W49" s="204">
        <f ca="1">V49-'[32]Gas Average FinIdx'!V49</f>
        <v>0</v>
      </c>
      <c r="X49" s="203">
        <f ca="1">IF(X$22,AveragePrices($F$21,X$23,X$24,$AJ49:$AJ49),AveragePrices($F$15,X$23,X$24,$AL49:$AL49))</f>
        <v>-5.0000000000000001E-3</v>
      </c>
      <c r="Y49" s="204"/>
      <c r="Z49" s="203">
        <f ca="1">IF(Z$22,AveragePrices($F$21,Z$23,Z$24,$AJ49:$AJ49),AveragePrices($F$15,Z$23,Z$24,$AL49:$AL49))</f>
        <v>-2.5000000000000001E-3</v>
      </c>
      <c r="AA49" s="204"/>
      <c r="AB49" s="203">
        <f ca="1">IF(AB$22,AveragePrices($F$21,AB$23,AB$24,$AJ49:$AJ49),AveragePrices($F$15,AB$23,AB$24,$AL49:$AL49))</f>
        <v>-2.142857142857143E-3</v>
      </c>
      <c r="AC49" s="204">
        <f ca="1">AB49-'[32]Gas Average FinIdx'!AB49</f>
        <v>0</v>
      </c>
      <c r="AD49" s="203">
        <f ca="1">IF(AD$22,AveragePrices($F$21,AD$23,AD$24,$AJ49:$AJ49),AveragePrices($F$15,AD$23,AD$24,$AL49:$AL49))</f>
        <v>-2.5000000000000001E-3</v>
      </c>
      <c r="AE49" s="204"/>
      <c r="AF49" s="203">
        <f ca="1">IF(AF$22,AveragePrices($F$21,AF$23,AF$24,$AJ49:$AJ49),AveragePrices($F$15,AF$23,AF$24,$AL49:$AL49))</f>
        <v>0</v>
      </c>
      <c r="AG49" s="204"/>
      <c r="AH49" s="203">
        <f ca="1">IF(AH$22,AveragePrices($F$21,AH$23,AH$24,$AJ49:$AJ49),AveragePrices($F$15,AH$23,AH$24,$AL49:$AL49))</f>
        <v>0</v>
      </c>
      <c r="AI49" s="204">
        <f ca="1">AH49-'[32]Gas Average FinIdx'!AH49</f>
        <v>0</v>
      </c>
      <c r="AJ49" s="207" t="e">
        <f ca="1">IF(E49="","",MATCH(E49,INDIRECT(CONCATENATE($F$21,"!",$G$21,":",$G$21)),0))</f>
        <v>#N/A</v>
      </c>
      <c r="AL49" s="207">
        <f ca="1">IF(F49="","",MATCH(E49,INDIRECT(CONCATENATE($F$15,"!",$G$15,":",$G$15)),0))</f>
        <v>17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9.5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9.5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2.75" x14ac:dyDescent="0.2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10.140625" style="2" bestFit="1" customWidth="1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30">
        <v>37222</v>
      </c>
      <c r="F2" s="6">
        <f t="shared" ref="F2:AE2" si="1">E2</f>
        <v>37222</v>
      </c>
      <c r="G2" s="6">
        <f t="shared" si="1"/>
        <v>37222</v>
      </c>
      <c r="H2" s="6">
        <f t="shared" si="1"/>
        <v>37222</v>
      </c>
      <c r="I2" s="6">
        <f t="shared" si="1"/>
        <v>37222</v>
      </c>
      <c r="J2" s="6">
        <f t="shared" si="1"/>
        <v>37222</v>
      </c>
      <c r="K2" s="6">
        <f t="shared" si="1"/>
        <v>37222</v>
      </c>
      <c r="L2" s="6">
        <f t="shared" si="1"/>
        <v>37222</v>
      </c>
      <c r="M2" s="6">
        <f t="shared" si="1"/>
        <v>37222</v>
      </c>
      <c r="N2" s="6">
        <f t="shared" si="1"/>
        <v>37222</v>
      </c>
      <c r="O2" s="6">
        <f t="shared" si="1"/>
        <v>37222</v>
      </c>
      <c r="P2" s="6">
        <f t="shared" si="1"/>
        <v>37222</v>
      </c>
      <c r="Q2" s="6">
        <f t="shared" si="1"/>
        <v>37222</v>
      </c>
      <c r="R2" s="6">
        <f t="shared" si="1"/>
        <v>37222</v>
      </c>
      <c r="S2" s="6">
        <f t="shared" si="1"/>
        <v>37222</v>
      </c>
      <c r="T2" s="6">
        <f t="shared" si="1"/>
        <v>37222</v>
      </c>
      <c r="U2" s="6">
        <f t="shared" si="1"/>
        <v>37222</v>
      </c>
      <c r="V2" s="6">
        <f t="shared" si="1"/>
        <v>37222</v>
      </c>
      <c r="W2" s="6">
        <f t="shared" si="1"/>
        <v>37222</v>
      </c>
      <c r="X2" s="6">
        <f t="shared" si="1"/>
        <v>37222</v>
      </c>
      <c r="Y2" s="6">
        <f t="shared" si="1"/>
        <v>37222</v>
      </c>
      <c r="Z2" s="6">
        <f t="shared" si="1"/>
        <v>37222</v>
      </c>
      <c r="AA2" s="6">
        <f t="shared" si="1"/>
        <v>37222</v>
      </c>
      <c r="AB2" s="23">
        <f t="shared" si="1"/>
        <v>37222</v>
      </c>
      <c r="AC2" s="23">
        <f t="shared" si="1"/>
        <v>37222</v>
      </c>
      <c r="AD2" s="23">
        <f t="shared" si="1"/>
        <v>37222</v>
      </c>
      <c r="AE2" s="23">
        <f t="shared" si="1"/>
        <v>37222</v>
      </c>
      <c r="AF2" s="23">
        <f>AE2</f>
        <v>37222</v>
      </c>
      <c r="AG2" s="23">
        <f>AE2</f>
        <v>37222</v>
      </c>
      <c r="AH2" s="23">
        <f>AF2</f>
        <v>37222</v>
      </c>
      <c r="AI2" s="23">
        <f>AH2</f>
        <v>37222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31" t="s">
        <v>48</v>
      </c>
      <c r="F4" s="31" t="s">
        <v>44</v>
      </c>
      <c r="G4" s="31" t="s">
        <v>45</v>
      </c>
      <c r="H4" s="31" t="s">
        <v>46</v>
      </c>
      <c r="I4" s="31" t="s">
        <v>55</v>
      </c>
      <c r="J4" s="32" t="s">
        <v>103</v>
      </c>
      <c r="K4" s="33" t="s">
        <v>47</v>
      </c>
      <c r="L4" s="34" t="s">
        <v>90</v>
      </c>
      <c r="M4" s="19" t="s">
        <v>104</v>
      </c>
      <c r="N4" s="35" t="s">
        <v>108</v>
      </c>
      <c r="O4" s="32" t="s">
        <v>129</v>
      </c>
      <c r="P4" s="32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1.93</v>
      </c>
      <c r="F29" s="10">
        <v>1.7250000000000001</v>
      </c>
      <c r="G29" s="10">
        <v>1.7050000000000001</v>
      </c>
      <c r="H29" s="10">
        <v>1.585</v>
      </c>
      <c r="I29" s="10">
        <v>1.38</v>
      </c>
      <c r="J29" s="10">
        <v>1.54</v>
      </c>
      <c r="K29" s="10">
        <v>1.4350000000000001</v>
      </c>
      <c r="L29" s="10">
        <v>1.64</v>
      </c>
      <c r="M29" s="10">
        <v>1.6850000000000001</v>
      </c>
      <c r="N29" s="10">
        <v>1.7183000000000002</v>
      </c>
      <c r="O29" s="10">
        <v>1.43</v>
      </c>
      <c r="P29" s="10">
        <v>1.69</v>
      </c>
      <c r="Q29" s="10">
        <v>1.5449999999999999</v>
      </c>
      <c r="R29" s="10">
        <v>1.575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1.93</v>
      </c>
      <c r="F30" s="10">
        <v>1.7250000000000001</v>
      </c>
      <c r="G30" s="10">
        <v>1.7050000000000001</v>
      </c>
      <c r="H30" s="10">
        <v>1.585</v>
      </c>
      <c r="I30" s="10">
        <v>1.38</v>
      </c>
      <c r="J30" s="10">
        <v>1.54</v>
      </c>
      <c r="K30" s="10">
        <v>1.4350000000000001</v>
      </c>
      <c r="L30" s="10">
        <v>1.64</v>
      </c>
      <c r="M30" s="10">
        <v>1.6850000000000001</v>
      </c>
      <c r="N30" s="10">
        <v>1.7183000000000002</v>
      </c>
      <c r="O30" s="10">
        <v>1.43</v>
      </c>
      <c r="P30" s="10">
        <v>1.69</v>
      </c>
      <c r="Q30" s="10">
        <v>1.5449999999999999</v>
      </c>
      <c r="R30" s="10">
        <v>1.575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1.93</v>
      </c>
      <c r="F31" s="10">
        <v>1.7250000000000001</v>
      </c>
      <c r="G31" s="10">
        <v>1.7050000000000001</v>
      </c>
      <c r="H31" s="10">
        <v>1.585</v>
      </c>
      <c r="I31" s="10">
        <v>1.38</v>
      </c>
      <c r="J31" s="10">
        <v>1.54</v>
      </c>
      <c r="K31" s="10">
        <v>1.4350000000000001</v>
      </c>
      <c r="L31" s="10">
        <v>1.64</v>
      </c>
      <c r="M31" s="10">
        <v>1.6850000000000001</v>
      </c>
      <c r="N31" s="10">
        <v>1.7183000000000002</v>
      </c>
      <c r="O31" s="10">
        <v>1.43</v>
      </c>
      <c r="P31" s="10">
        <v>1.69</v>
      </c>
      <c r="Q31" s="10">
        <v>1.5449999999999999</v>
      </c>
      <c r="R31" s="10">
        <v>1.575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1.93</v>
      </c>
      <c r="F32" s="10">
        <v>1.7250000000000001</v>
      </c>
      <c r="G32" s="10">
        <v>1.7050000000000001</v>
      </c>
      <c r="H32" s="10">
        <v>1.585</v>
      </c>
      <c r="I32" s="10">
        <v>1.38</v>
      </c>
      <c r="J32" s="10">
        <v>1.54</v>
      </c>
      <c r="K32" s="10">
        <v>1.4350000000000001</v>
      </c>
      <c r="L32" s="10">
        <v>1.64</v>
      </c>
      <c r="M32" s="10">
        <v>1.6850000000000001</v>
      </c>
      <c r="N32" s="10">
        <v>1.7183000000000002</v>
      </c>
      <c r="O32" s="10">
        <v>1.43</v>
      </c>
      <c r="P32" s="10">
        <v>1.69</v>
      </c>
      <c r="Q32" s="10">
        <v>1.5449999999999999</v>
      </c>
      <c r="R32" s="10">
        <v>1.575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1.93</v>
      </c>
      <c r="F33" s="10">
        <v>1.7250000000000001</v>
      </c>
      <c r="G33" s="10">
        <v>1.7050000000000001</v>
      </c>
      <c r="H33" s="10">
        <v>1.585</v>
      </c>
      <c r="I33" s="10">
        <v>1.38</v>
      </c>
      <c r="J33" s="10">
        <v>1.54</v>
      </c>
      <c r="K33" s="10">
        <v>1.4350000000000001</v>
      </c>
      <c r="L33" s="10">
        <v>1.64</v>
      </c>
      <c r="M33" s="10">
        <v>1.6850000000000001</v>
      </c>
      <c r="N33" s="10">
        <v>1.7183000000000002</v>
      </c>
      <c r="O33" s="10">
        <v>1.43</v>
      </c>
      <c r="P33" s="10">
        <v>1.69</v>
      </c>
      <c r="Q33" s="10">
        <v>1.5449999999999999</v>
      </c>
      <c r="R33" s="10">
        <v>1.575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1.835</v>
      </c>
      <c r="F34" s="10">
        <v>2.29</v>
      </c>
      <c r="G34" s="10">
        <v>2.2949999999999999</v>
      </c>
      <c r="H34" s="10">
        <v>2.17</v>
      </c>
      <c r="I34" s="10">
        <v>1.88</v>
      </c>
      <c r="J34" s="10">
        <v>2.1749999999999998</v>
      </c>
      <c r="K34" s="10">
        <v>1.9450000000000001</v>
      </c>
      <c r="L34" s="10">
        <v>1.9450000000000001</v>
      </c>
      <c r="M34" s="10">
        <v>2.1800000000000002</v>
      </c>
      <c r="N34" s="10">
        <v>2.1612</v>
      </c>
      <c r="O34" s="10">
        <v>1.88</v>
      </c>
      <c r="P34" s="10">
        <v>1.84</v>
      </c>
      <c r="Q34" s="10">
        <v>2.13</v>
      </c>
      <c r="R34" s="10">
        <v>1.9950000000000001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1.95</v>
      </c>
      <c r="F35" s="10">
        <v>2.645</v>
      </c>
      <c r="G35" s="10">
        <v>2.52</v>
      </c>
      <c r="H35" s="10">
        <v>2.5299999999999998</v>
      </c>
      <c r="I35" s="10">
        <v>2.19</v>
      </c>
      <c r="J35" s="10">
        <v>2.4900000000000002</v>
      </c>
      <c r="K35" s="10">
        <v>2.38</v>
      </c>
      <c r="L35" s="10">
        <v>2.3050000000000002</v>
      </c>
      <c r="M35" s="10">
        <v>2.5</v>
      </c>
      <c r="N35" s="10">
        <v>2.1739999999999999</v>
      </c>
      <c r="O35" s="10">
        <v>2.16</v>
      </c>
      <c r="P35" s="10">
        <v>1.9</v>
      </c>
      <c r="Q35" s="10">
        <v>2.4300000000000002</v>
      </c>
      <c r="R35" s="10">
        <v>2.33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2.1</v>
      </c>
      <c r="F36" s="10">
        <v>2.5499999999999998</v>
      </c>
      <c r="G36" s="10">
        <v>2.5</v>
      </c>
      <c r="H36" s="10">
        <v>2.5</v>
      </c>
      <c r="I36" s="10">
        <v>2</v>
      </c>
      <c r="J36" s="10">
        <v>2.4300000000000002</v>
      </c>
      <c r="K36" s="10">
        <v>2.2000000000000002</v>
      </c>
      <c r="L36" s="10">
        <v>1.81</v>
      </c>
      <c r="M36" s="10">
        <v>1.85</v>
      </c>
      <c r="N36" s="10">
        <v>2.1179999999999999</v>
      </c>
      <c r="O36" s="10">
        <v>1.8</v>
      </c>
      <c r="P36" s="10">
        <v>1.9</v>
      </c>
      <c r="Q36" s="10">
        <v>2.4500000000000002</v>
      </c>
      <c r="R36" s="10">
        <v>2.25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2.1</v>
      </c>
      <c r="F37" s="10">
        <v>2.5499999999999998</v>
      </c>
      <c r="G37" s="10">
        <v>2.5</v>
      </c>
      <c r="H37" s="10">
        <v>2.5</v>
      </c>
      <c r="I37" s="10">
        <v>2</v>
      </c>
      <c r="J37" s="10">
        <v>2.4300000000000002</v>
      </c>
      <c r="K37" s="10">
        <v>2.2000000000000002</v>
      </c>
      <c r="L37" s="10">
        <v>1.81</v>
      </c>
      <c r="M37" s="10">
        <v>1.85</v>
      </c>
      <c r="N37" s="10">
        <v>2.1179999999999999</v>
      </c>
      <c r="O37" s="10">
        <v>1.8</v>
      </c>
      <c r="P37" s="10">
        <v>1.9</v>
      </c>
      <c r="Q37" s="10">
        <v>2.4500000000000002</v>
      </c>
      <c r="R37" s="10">
        <v>2.25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2.6060000000000003</v>
      </c>
      <c r="F38" s="10">
        <v>2.7560000000000002</v>
      </c>
      <c r="G38" s="10">
        <v>2.681</v>
      </c>
      <c r="H38" s="10">
        <v>2.681</v>
      </c>
      <c r="I38" s="10">
        <v>2.3560000000000003</v>
      </c>
      <c r="J38" s="10">
        <v>2.6510000000000002</v>
      </c>
      <c r="K38" s="10">
        <v>2.4860000000000002</v>
      </c>
      <c r="L38" s="10"/>
      <c r="M38" s="10">
        <v>2.601</v>
      </c>
      <c r="N38" s="10">
        <v>2.1179999999999999</v>
      </c>
      <c r="O38" s="10">
        <v>2.306</v>
      </c>
      <c r="P38" s="10">
        <v>1.9</v>
      </c>
      <c r="Q38" s="10">
        <v>2.706</v>
      </c>
      <c r="R38" s="10">
        <v>2.536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2.6060000000000003</v>
      </c>
      <c r="F39" s="10">
        <v>2.7560000000000002</v>
      </c>
      <c r="G39" s="10">
        <v>2.681</v>
      </c>
      <c r="H39" s="10">
        <v>2.681</v>
      </c>
      <c r="I39" s="10">
        <v>2.3560000000000003</v>
      </c>
      <c r="J39" s="10">
        <v>2.6510000000000002</v>
      </c>
      <c r="K39" s="10">
        <v>2.4860000000000002</v>
      </c>
      <c r="L39" s="10"/>
      <c r="M39" s="10">
        <v>2.601</v>
      </c>
      <c r="N39" s="10">
        <v>2.1179999999999999</v>
      </c>
      <c r="O39" s="10">
        <v>2.306</v>
      </c>
      <c r="P39" s="10">
        <v>1.9</v>
      </c>
      <c r="Q39" s="10">
        <v>2.706</v>
      </c>
      <c r="R39" s="10">
        <v>2.536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2.6060000000000003</v>
      </c>
      <c r="F40" s="10">
        <v>2.7560000000000002</v>
      </c>
      <c r="G40" s="10">
        <v>2.681</v>
      </c>
      <c r="H40" s="10">
        <v>2.681</v>
      </c>
      <c r="I40" s="10">
        <v>2.3560000000000003</v>
      </c>
      <c r="J40" s="10">
        <v>2.6510000000000002</v>
      </c>
      <c r="K40" s="10">
        <v>2.4860000000000002</v>
      </c>
      <c r="L40" s="10"/>
      <c r="M40" s="10">
        <v>2.601</v>
      </c>
      <c r="N40" s="10">
        <v>2.1179999999999999</v>
      </c>
      <c r="O40" s="10">
        <v>2.306</v>
      </c>
      <c r="P40" s="10">
        <v>1.9</v>
      </c>
      <c r="Q40" s="10">
        <v>2.706</v>
      </c>
      <c r="R40" s="10">
        <v>2.536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2.6060000000000003</v>
      </c>
      <c r="F41" s="10">
        <v>2.7560000000000002</v>
      </c>
      <c r="G41" s="10">
        <v>2.681</v>
      </c>
      <c r="H41" s="10">
        <v>2.681</v>
      </c>
      <c r="I41" s="10">
        <v>2.3560000000000003</v>
      </c>
      <c r="J41" s="10">
        <v>2.6510000000000002</v>
      </c>
      <c r="K41" s="10">
        <v>2.4860000000000002</v>
      </c>
      <c r="L41" s="10"/>
      <c r="M41" s="10">
        <v>2.601</v>
      </c>
      <c r="N41" s="10">
        <v>2.1179999999999999</v>
      </c>
      <c r="O41" s="10">
        <v>2.306</v>
      </c>
      <c r="P41" s="10">
        <v>1.9</v>
      </c>
      <c r="Q41" s="10">
        <v>2.706</v>
      </c>
      <c r="R41" s="10">
        <v>2.536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2.6060000000000003</v>
      </c>
      <c r="F42" s="10">
        <v>2.7560000000000002</v>
      </c>
      <c r="G42" s="10">
        <v>2.681</v>
      </c>
      <c r="H42" s="10">
        <v>2.681</v>
      </c>
      <c r="I42" s="10">
        <v>2.3560000000000003</v>
      </c>
      <c r="J42" s="10">
        <v>2.6510000000000002</v>
      </c>
      <c r="K42" s="10">
        <v>2.4860000000000002</v>
      </c>
      <c r="L42" s="10"/>
      <c r="M42" s="10">
        <v>2.601</v>
      </c>
      <c r="N42" s="10">
        <v>2.1179999999999999</v>
      </c>
      <c r="O42" s="10">
        <v>2.306</v>
      </c>
      <c r="P42" s="10">
        <v>1.9</v>
      </c>
      <c r="Q42" s="10">
        <v>2.706</v>
      </c>
      <c r="R42" s="10">
        <v>2.536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2.6060000000000003</v>
      </c>
      <c r="F43" s="10">
        <v>2.7560000000000002</v>
      </c>
      <c r="G43" s="10">
        <v>2.681</v>
      </c>
      <c r="H43" s="10">
        <v>2.681</v>
      </c>
      <c r="I43" s="10">
        <v>2.3560000000000003</v>
      </c>
      <c r="J43" s="10">
        <v>2.6510000000000002</v>
      </c>
      <c r="K43" s="10">
        <v>2.4860000000000002</v>
      </c>
      <c r="L43" s="10"/>
      <c r="M43" s="10">
        <v>2.601</v>
      </c>
      <c r="N43" s="10">
        <v>2.1179999999999999</v>
      </c>
      <c r="O43" s="10">
        <v>2.306</v>
      </c>
      <c r="P43" s="10">
        <v>1.9</v>
      </c>
      <c r="Q43" s="10">
        <v>2.706</v>
      </c>
      <c r="R43" s="10">
        <v>2.536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2.6060000000000003</v>
      </c>
      <c r="F44" s="10">
        <v>2.7560000000000002</v>
      </c>
      <c r="G44" s="10">
        <v>2.681</v>
      </c>
      <c r="H44" s="10">
        <v>2.681</v>
      </c>
      <c r="I44" s="10">
        <v>2.3560000000000003</v>
      </c>
      <c r="J44" s="10">
        <v>2.6510000000000002</v>
      </c>
      <c r="K44" s="10">
        <v>2.4860000000000002</v>
      </c>
      <c r="L44" s="10"/>
      <c r="M44" s="10">
        <v>2.601</v>
      </c>
      <c r="N44" s="10">
        <v>2.1179999999999999</v>
      </c>
      <c r="O44" s="10">
        <v>2.306</v>
      </c>
      <c r="P44" s="10">
        <v>1.9</v>
      </c>
      <c r="Q44" s="10">
        <v>2.706</v>
      </c>
      <c r="R44" s="10">
        <v>2.536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2.6060000000000003</v>
      </c>
      <c r="F45" s="10">
        <v>2.7560000000000002</v>
      </c>
      <c r="G45" s="10">
        <v>2.681</v>
      </c>
      <c r="H45" s="10">
        <v>2.681</v>
      </c>
      <c r="I45" s="10">
        <v>2.3560000000000003</v>
      </c>
      <c r="J45" s="10">
        <v>2.6510000000000002</v>
      </c>
      <c r="K45" s="10">
        <v>2.4860000000000002</v>
      </c>
      <c r="L45" s="10"/>
      <c r="M45" s="10">
        <v>2.601</v>
      </c>
      <c r="N45" s="10">
        <v>2.1179999999999999</v>
      </c>
      <c r="O45" s="10">
        <v>2.306</v>
      </c>
      <c r="P45" s="10">
        <v>1.9</v>
      </c>
      <c r="Q45" s="10">
        <v>2.706</v>
      </c>
      <c r="R45" s="10">
        <v>2.536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2.6060000000000003</v>
      </c>
      <c r="F46" s="10">
        <v>2.7560000000000002</v>
      </c>
      <c r="G46" s="10">
        <v>2.681</v>
      </c>
      <c r="H46" s="10">
        <v>2.681</v>
      </c>
      <c r="I46" s="10">
        <v>2.3560000000000003</v>
      </c>
      <c r="J46" s="10">
        <v>2.6510000000000002</v>
      </c>
      <c r="K46" s="10">
        <v>2.4860000000000002</v>
      </c>
      <c r="L46" s="10"/>
      <c r="M46" s="10">
        <v>2.601</v>
      </c>
      <c r="N46" s="10">
        <v>2.1179999999999999</v>
      </c>
      <c r="O46" s="10">
        <v>2.306</v>
      </c>
      <c r="P46" s="10">
        <v>1.9</v>
      </c>
      <c r="Q46" s="10">
        <v>2.706</v>
      </c>
      <c r="R46" s="10">
        <v>2.536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2.6060000000000003</v>
      </c>
      <c r="F47" s="10">
        <v>2.7560000000000002</v>
      </c>
      <c r="G47" s="10">
        <v>2.681</v>
      </c>
      <c r="H47" s="10">
        <v>2.681</v>
      </c>
      <c r="I47" s="10">
        <v>2.3560000000000003</v>
      </c>
      <c r="J47" s="10">
        <v>2.6510000000000002</v>
      </c>
      <c r="K47" s="10">
        <v>2.4860000000000002</v>
      </c>
      <c r="L47" s="10"/>
      <c r="M47" s="10">
        <v>2.601</v>
      </c>
      <c r="N47" s="10">
        <v>2.1179999999999999</v>
      </c>
      <c r="O47" s="10">
        <v>2.306</v>
      </c>
      <c r="P47" s="10">
        <v>1.9</v>
      </c>
      <c r="Q47" s="10">
        <v>2.706</v>
      </c>
      <c r="R47" s="10">
        <v>2.536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2.6060000000000003</v>
      </c>
      <c r="F48" s="10">
        <v>2.7560000000000002</v>
      </c>
      <c r="G48" s="10">
        <v>2.681</v>
      </c>
      <c r="H48" s="10">
        <v>2.681</v>
      </c>
      <c r="I48" s="10">
        <v>2.3560000000000003</v>
      </c>
      <c r="J48" s="10">
        <v>2.6510000000000002</v>
      </c>
      <c r="K48" s="10">
        <v>2.4860000000000002</v>
      </c>
      <c r="L48" s="10"/>
      <c r="M48" s="10">
        <v>2.601</v>
      </c>
      <c r="N48" s="10">
        <v>2.1179999999999999</v>
      </c>
      <c r="O48" s="10">
        <v>2.306</v>
      </c>
      <c r="P48" s="10">
        <v>1.9</v>
      </c>
      <c r="Q48" s="10">
        <v>2.706</v>
      </c>
      <c r="R48" s="10">
        <v>2.536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2.6060000000000003</v>
      </c>
      <c r="F49" s="10">
        <v>2.7560000000000002</v>
      </c>
      <c r="G49" s="10">
        <v>2.681</v>
      </c>
      <c r="H49" s="10">
        <v>2.681</v>
      </c>
      <c r="I49" s="10">
        <v>2.3560000000000003</v>
      </c>
      <c r="J49" s="10">
        <v>2.6510000000000002</v>
      </c>
      <c r="K49" s="10">
        <v>2.4860000000000002</v>
      </c>
      <c r="L49" s="10"/>
      <c r="M49" s="10">
        <v>2.601</v>
      </c>
      <c r="N49" s="10">
        <v>2.1179999999999999</v>
      </c>
      <c r="O49" s="10">
        <v>2.306</v>
      </c>
      <c r="P49" s="10">
        <v>1.9</v>
      </c>
      <c r="Q49" s="10">
        <v>2.706</v>
      </c>
      <c r="R49" s="10">
        <v>2.536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2.6060000000000003</v>
      </c>
      <c r="F50" s="10">
        <v>2.7560000000000002</v>
      </c>
      <c r="G50" s="10">
        <v>2.681</v>
      </c>
      <c r="H50" s="10">
        <v>2.681</v>
      </c>
      <c r="I50" s="10">
        <v>2.3560000000000003</v>
      </c>
      <c r="J50" s="10">
        <v>2.6510000000000002</v>
      </c>
      <c r="K50" s="10">
        <v>2.4860000000000002</v>
      </c>
      <c r="L50" s="10"/>
      <c r="M50" s="10">
        <v>2.601</v>
      </c>
      <c r="N50" s="10">
        <v>2.1179999999999999</v>
      </c>
      <c r="O50" s="10">
        <v>2.306</v>
      </c>
      <c r="P50" s="10">
        <v>1.9</v>
      </c>
      <c r="Q50" s="10">
        <v>2.706</v>
      </c>
      <c r="R50" s="10">
        <v>2.536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2.6060000000000003</v>
      </c>
      <c r="F51" s="10">
        <v>2.7560000000000002</v>
      </c>
      <c r="G51" s="10">
        <v>2.681</v>
      </c>
      <c r="H51" s="10">
        <v>2.681</v>
      </c>
      <c r="I51" s="10">
        <v>2.3560000000000003</v>
      </c>
      <c r="J51" s="10">
        <v>2.6510000000000002</v>
      </c>
      <c r="K51" s="10">
        <v>2.4860000000000002</v>
      </c>
      <c r="L51" s="10"/>
      <c r="M51" s="10">
        <v>2.601</v>
      </c>
      <c r="N51" s="10">
        <v>2.1179999999999999</v>
      </c>
      <c r="O51" s="10">
        <v>2.306</v>
      </c>
      <c r="P51" s="10">
        <v>1.9</v>
      </c>
      <c r="Q51" s="10">
        <v>2.706</v>
      </c>
      <c r="R51" s="10">
        <v>2.536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2.6060000000000003</v>
      </c>
      <c r="F52" s="10">
        <v>2.7560000000000002</v>
      </c>
      <c r="G52" s="10">
        <v>2.681</v>
      </c>
      <c r="H52" s="10">
        <v>2.681</v>
      </c>
      <c r="I52" s="10">
        <v>2.3560000000000003</v>
      </c>
      <c r="J52" s="10">
        <v>2.6510000000000002</v>
      </c>
      <c r="K52" s="10">
        <v>2.4860000000000002</v>
      </c>
      <c r="L52" s="10"/>
      <c r="M52" s="10">
        <v>2.601</v>
      </c>
      <c r="N52" s="10">
        <v>2.1179999999999999</v>
      </c>
      <c r="O52" s="10">
        <v>2.306</v>
      </c>
      <c r="P52" s="10">
        <v>1.9</v>
      </c>
      <c r="Q52" s="10">
        <v>2.706</v>
      </c>
      <c r="R52" s="10">
        <v>2.536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2.6060000000000003</v>
      </c>
      <c r="F53" s="10">
        <v>2.7560000000000002</v>
      </c>
      <c r="G53" s="10">
        <v>2.681</v>
      </c>
      <c r="H53" s="10">
        <v>2.681</v>
      </c>
      <c r="I53" s="10">
        <v>2.3560000000000003</v>
      </c>
      <c r="J53" s="10">
        <v>2.6510000000000002</v>
      </c>
      <c r="K53" s="10">
        <v>2.4860000000000002</v>
      </c>
      <c r="L53" s="10"/>
      <c r="M53" s="10">
        <v>2.601</v>
      </c>
      <c r="N53" s="10">
        <v>2.1179999999999999</v>
      </c>
      <c r="O53" s="10">
        <v>2.306</v>
      </c>
      <c r="P53" s="10">
        <v>1.9</v>
      </c>
      <c r="Q53" s="10">
        <v>2.706</v>
      </c>
      <c r="R53" s="10">
        <v>2.536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2.6060000000000003</v>
      </c>
      <c r="F54" s="10">
        <v>2.7560000000000002</v>
      </c>
      <c r="G54" s="10">
        <v>2.681</v>
      </c>
      <c r="H54" s="10">
        <v>2.681</v>
      </c>
      <c r="I54" s="10">
        <v>2.3560000000000003</v>
      </c>
      <c r="J54" s="10">
        <v>2.6510000000000002</v>
      </c>
      <c r="K54" s="10">
        <v>2.4860000000000002</v>
      </c>
      <c r="L54" s="10"/>
      <c r="M54" s="10">
        <v>2.601</v>
      </c>
      <c r="N54" s="10">
        <v>2.1179999999999999</v>
      </c>
      <c r="O54" s="10">
        <v>2.306</v>
      </c>
      <c r="P54" s="10">
        <v>1.9</v>
      </c>
      <c r="Q54" s="10">
        <v>2.706</v>
      </c>
      <c r="R54" s="10">
        <v>2.536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2.6060000000000003</v>
      </c>
      <c r="F55" s="10">
        <v>2.7560000000000002</v>
      </c>
      <c r="G55" s="10">
        <v>2.681</v>
      </c>
      <c r="H55" s="10">
        <v>2.681</v>
      </c>
      <c r="I55" s="10">
        <v>2.3560000000000003</v>
      </c>
      <c r="J55" s="10">
        <v>2.6510000000000002</v>
      </c>
      <c r="K55" s="10">
        <v>2.4860000000000002</v>
      </c>
      <c r="L55" s="10"/>
      <c r="M55" s="10">
        <v>2.601</v>
      </c>
      <c r="N55" s="10">
        <v>2.1179999999999999</v>
      </c>
      <c r="O55" s="10">
        <v>2.306</v>
      </c>
      <c r="P55" s="10">
        <v>1.9</v>
      </c>
      <c r="Q55" s="10">
        <v>2.706</v>
      </c>
      <c r="R55" s="10">
        <v>2.536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2.6060000000000003</v>
      </c>
      <c r="F56" s="10">
        <v>2.7560000000000002</v>
      </c>
      <c r="G56" s="10">
        <v>2.681</v>
      </c>
      <c r="H56" s="10">
        <v>2.681</v>
      </c>
      <c r="I56" s="10">
        <v>2.3560000000000003</v>
      </c>
      <c r="J56" s="10">
        <v>2.6510000000000002</v>
      </c>
      <c r="K56" s="10">
        <v>2.4860000000000002</v>
      </c>
      <c r="L56" s="10"/>
      <c r="M56" s="10">
        <v>2.601</v>
      </c>
      <c r="N56" s="10">
        <v>2.1179999999999999</v>
      </c>
      <c r="O56" s="10">
        <v>2.306</v>
      </c>
      <c r="P56" s="10">
        <v>1.9</v>
      </c>
      <c r="Q56" s="10">
        <v>2.706</v>
      </c>
      <c r="R56" s="10">
        <v>2.536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2.6060000000000003</v>
      </c>
      <c r="F57" s="10">
        <v>2.7560000000000002</v>
      </c>
      <c r="G57" s="10">
        <v>2.681</v>
      </c>
      <c r="H57" s="10">
        <v>2.681</v>
      </c>
      <c r="I57" s="10">
        <v>2.3560000000000003</v>
      </c>
      <c r="J57" s="10">
        <v>2.6510000000000002</v>
      </c>
      <c r="K57" s="10">
        <v>2.4860000000000002</v>
      </c>
      <c r="L57" s="10"/>
      <c r="M57" s="10">
        <v>2.601</v>
      </c>
      <c r="N57" s="10">
        <v>2.1179999999999999</v>
      </c>
      <c r="O57" s="10">
        <v>2.306</v>
      </c>
      <c r="P57" s="10">
        <v>1.9</v>
      </c>
      <c r="Q57" s="10">
        <v>2.706</v>
      </c>
      <c r="R57" s="10">
        <v>2.536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2.6060000000000003</v>
      </c>
      <c r="F58" s="10">
        <v>2.7560000000000002</v>
      </c>
      <c r="G58" s="10">
        <v>2.681</v>
      </c>
      <c r="H58" s="10">
        <v>2.681</v>
      </c>
      <c r="I58" s="10">
        <v>2.3560000000000003</v>
      </c>
      <c r="J58" s="10">
        <v>2.6510000000000002</v>
      </c>
      <c r="K58" s="10">
        <v>2.4860000000000002</v>
      </c>
      <c r="L58" s="10"/>
      <c r="M58" s="10">
        <v>2.601</v>
      </c>
      <c r="N58" s="10">
        <v>2.1179999999999999</v>
      </c>
      <c r="O58" s="10">
        <v>2.306</v>
      </c>
      <c r="P58" s="10">
        <v>1.9</v>
      </c>
      <c r="Q58" s="10">
        <v>2.706</v>
      </c>
      <c r="R58" s="10">
        <v>2.536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2.6060000000000003</v>
      </c>
      <c r="F59" s="10">
        <v>2.7560000000000002</v>
      </c>
      <c r="G59" s="10">
        <v>2.681</v>
      </c>
      <c r="H59" s="10">
        <v>2.681</v>
      </c>
      <c r="I59" s="10">
        <v>2.3560000000000003</v>
      </c>
      <c r="J59" s="10">
        <v>2.6510000000000002</v>
      </c>
      <c r="K59" s="10">
        <v>2.4860000000000002</v>
      </c>
      <c r="L59" s="10"/>
      <c r="M59" s="10">
        <v>2.601</v>
      </c>
      <c r="N59" s="10">
        <v>2.1179999999999999</v>
      </c>
      <c r="O59" s="10">
        <v>2.306</v>
      </c>
      <c r="P59" s="10">
        <v>1.9</v>
      </c>
      <c r="Q59" s="10">
        <v>2.706</v>
      </c>
      <c r="R59" s="10">
        <v>2.536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2.6060000000000003</v>
      </c>
      <c r="F60" s="10">
        <v>2.7560000000000002</v>
      </c>
      <c r="G60" s="10">
        <v>2.681</v>
      </c>
      <c r="H60" s="10">
        <v>2.681</v>
      </c>
      <c r="I60" s="10">
        <v>2.3560000000000003</v>
      </c>
      <c r="J60" s="10">
        <v>2.6510000000000002</v>
      </c>
      <c r="K60" s="10">
        <v>2.4860000000000002</v>
      </c>
      <c r="L60" s="10"/>
      <c r="M60" s="10">
        <v>2.601</v>
      </c>
      <c r="N60" s="10">
        <v>2.1179999999999999</v>
      </c>
      <c r="O60" s="10">
        <v>2.306</v>
      </c>
      <c r="P60" s="10">
        <v>1.9</v>
      </c>
      <c r="Q60" s="10">
        <v>2.706</v>
      </c>
      <c r="R60" s="10">
        <v>2.536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2.6060000000000003</v>
      </c>
      <c r="F61" s="10">
        <v>2.7560000000000002</v>
      </c>
      <c r="G61" s="10">
        <v>2.681</v>
      </c>
      <c r="H61" s="10">
        <v>2.681</v>
      </c>
      <c r="I61" s="10">
        <v>2.3560000000000003</v>
      </c>
      <c r="J61" s="10">
        <v>2.6510000000000002</v>
      </c>
      <c r="K61" s="10">
        <v>2.4860000000000002</v>
      </c>
      <c r="L61" s="10"/>
      <c r="M61" s="10">
        <v>2.601</v>
      </c>
      <c r="N61" s="10">
        <v>2.1179999999999999</v>
      </c>
      <c r="O61" s="10">
        <v>2.306</v>
      </c>
      <c r="P61" s="10">
        <v>1.9</v>
      </c>
      <c r="Q61" s="10">
        <v>2.706</v>
      </c>
      <c r="R61" s="10">
        <v>2.536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2.6060000000000003</v>
      </c>
      <c r="F62" s="10">
        <v>2.7560000000000002</v>
      </c>
      <c r="G62" s="10">
        <v>2.681</v>
      </c>
      <c r="H62" s="10">
        <v>2.681</v>
      </c>
      <c r="I62" s="10">
        <v>2.3560000000000003</v>
      </c>
      <c r="J62" s="10">
        <v>2.6510000000000002</v>
      </c>
      <c r="K62" s="10">
        <v>2.4860000000000002</v>
      </c>
      <c r="L62" s="10"/>
      <c r="M62" s="10">
        <v>2.601</v>
      </c>
      <c r="N62" s="10">
        <v>2.1179999999999999</v>
      </c>
      <c r="O62" s="10">
        <v>2.306</v>
      </c>
      <c r="P62" s="10">
        <v>1.9</v>
      </c>
      <c r="Q62" s="10">
        <v>2.706</v>
      </c>
      <c r="R62" s="10">
        <v>2.536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2.6060000000000003</v>
      </c>
      <c r="F63" s="10">
        <v>2.7560000000000002</v>
      </c>
      <c r="G63" s="10">
        <v>2.681</v>
      </c>
      <c r="H63" s="10">
        <v>2.681</v>
      </c>
      <c r="I63" s="10">
        <v>2.3560000000000003</v>
      </c>
      <c r="J63" s="10">
        <v>2.6510000000000002</v>
      </c>
      <c r="K63" s="10">
        <v>2.4860000000000002</v>
      </c>
      <c r="L63" s="10"/>
      <c r="M63" s="10">
        <v>2.601</v>
      </c>
      <c r="N63" s="10">
        <v>2.1179999999999999</v>
      </c>
      <c r="O63" s="10">
        <v>2.306</v>
      </c>
      <c r="P63" s="10">
        <v>1.9</v>
      </c>
      <c r="Q63" s="10">
        <v>2.706</v>
      </c>
      <c r="R63" s="10">
        <v>2.536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2.6060000000000003</v>
      </c>
      <c r="F64" s="10">
        <v>2.7560000000000002</v>
      </c>
      <c r="G64" s="10">
        <v>2.681</v>
      </c>
      <c r="H64" s="10">
        <v>2.681</v>
      </c>
      <c r="I64" s="10">
        <v>2.3560000000000003</v>
      </c>
      <c r="J64" s="10">
        <v>2.6510000000000002</v>
      </c>
      <c r="K64" s="10">
        <v>2.4860000000000002</v>
      </c>
      <c r="L64" s="10"/>
      <c r="M64" s="10">
        <v>2.601</v>
      </c>
      <c r="N64" s="10">
        <v>2.1179999999999999</v>
      </c>
      <c r="O64" s="10">
        <v>2.306</v>
      </c>
      <c r="P64" s="10">
        <v>1.9</v>
      </c>
      <c r="Q64" s="10">
        <v>2.706</v>
      </c>
      <c r="R64" s="10">
        <v>2.536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2.6060000000000003</v>
      </c>
      <c r="F65" s="10">
        <v>2.7560000000000002</v>
      </c>
      <c r="G65" s="10">
        <v>2.681</v>
      </c>
      <c r="H65" s="10">
        <v>2.681</v>
      </c>
      <c r="I65" s="10">
        <v>2.3560000000000003</v>
      </c>
      <c r="J65" s="10">
        <v>2.6510000000000002</v>
      </c>
      <c r="K65" s="10">
        <v>2.4860000000000002</v>
      </c>
      <c r="L65" s="10"/>
      <c r="M65" s="10">
        <v>2.601</v>
      </c>
      <c r="N65" s="10">
        <v>2.1179999999999999</v>
      </c>
      <c r="O65" s="10">
        <v>2.306</v>
      </c>
      <c r="P65" s="10">
        <v>1.9</v>
      </c>
      <c r="Q65" s="10">
        <v>2.706</v>
      </c>
      <c r="R65" s="10">
        <v>2.536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2.6060000000000003</v>
      </c>
      <c r="F66" s="10">
        <v>2.7560000000000002</v>
      </c>
      <c r="G66" s="10">
        <v>2.681</v>
      </c>
      <c r="H66" s="10">
        <v>2.681</v>
      </c>
      <c r="I66" s="10">
        <v>2.3560000000000003</v>
      </c>
      <c r="J66" s="10">
        <v>2.6510000000000002</v>
      </c>
      <c r="K66" s="10">
        <v>2.4860000000000002</v>
      </c>
      <c r="L66" s="10"/>
      <c r="M66" s="10">
        <v>2.601</v>
      </c>
      <c r="N66" s="10">
        <v>2.1179999999999999</v>
      </c>
      <c r="O66" s="10">
        <v>2.306</v>
      </c>
      <c r="P66" s="10">
        <v>1.9</v>
      </c>
      <c r="Q66" s="10">
        <v>2.706</v>
      </c>
      <c r="R66" s="10">
        <v>2.536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2.6060000000000003</v>
      </c>
      <c r="F67" s="10">
        <v>2.7560000000000002</v>
      </c>
      <c r="G67" s="10">
        <v>2.681</v>
      </c>
      <c r="H67" s="10">
        <v>2.681</v>
      </c>
      <c r="I67" s="10">
        <v>2.3560000000000003</v>
      </c>
      <c r="J67" s="10">
        <v>2.6510000000000002</v>
      </c>
      <c r="K67" s="10">
        <v>2.4860000000000002</v>
      </c>
      <c r="L67" s="10"/>
      <c r="M67" s="10">
        <v>2.601</v>
      </c>
      <c r="N67" s="10">
        <v>2.1179999999999999</v>
      </c>
      <c r="O67" s="10">
        <v>2.306</v>
      </c>
      <c r="P67" s="10">
        <v>1.9</v>
      </c>
      <c r="Q67" s="10">
        <v>2.706</v>
      </c>
      <c r="R67" s="10">
        <v>2.536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2.6060000000000003</v>
      </c>
      <c r="F68" s="10">
        <v>2.7560000000000002</v>
      </c>
      <c r="G68" s="10">
        <v>2.681</v>
      </c>
      <c r="H68" s="10">
        <v>2.681</v>
      </c>
      <c r="I68" s="10">
        <v>2.3560000000000003</v>
      </c>
      <c r="J68" s="10">
        <v>2.6510000000000002</v>
      </c>
      <c r="K68" s="10">
        <v>2.4860000000000002</v>
      </c>
      <c r="L68" s="10"/>
      <c r="M68" s="10">
        <v>2.601</v>
      </c>
      <c r="N68" s="10">
        <v>2.1179999999999999</v>
      </c>
      <c r="O68" s="10">
        <v>2.306</v>
      </c>
      <c r="P68" s="10">
        <v>1.9</v>
      </c>
      <c r="Q68" s="10">
        <v>2.706</v>
      </c>
      <c r="R68" s="10">
        <v>2.536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29">
        <f>CurveFetch!E2</f>
        <v>37222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37222</v>
      </c>
      <c r="D11" s="15">
        <f t="shared" si="0"/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15">
        <f t="shared" si="0"/>
        <v>37222</v>
      </c>
      <c r="K11" s="21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si="0"/>
        <v>37222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2.6059999999999999</v>
      </c>
      <c r="D16" s="12">
        <v>0</v>
      </c>
      <c r="E16" s="12">
        <v>8.5000000000000006E-2</v>
      </c>
      <c r="F16" s="12">
        <v>0.02</v>
      </c>
      <c r="G16" s="12">
        <v>-0.09</v>
      </c>
      <c r="H16" s="12">
        <v>-0.39</v>
      </c>
      <c r="I16" s="12">
        <v>0.05</v>
      </c>
      <c r="J16" s="12">
        <v>-0.28000000000000003</v>
      </c>
      <c r="K16" s="20">
        <v>-0.13500000000000001</v>
      </c>
      <c r="L16" s="12">
        <v>0</v>
      </c>
      <c r="M16" s="12">
        <v>-0.29520174014126999</v>
      </c>
      <c r="N16" s="12">
        <v>-0.44</v>
      </c>
      <c r="O16" s="12">
        <v>-0.1525</v>
      </c>
      <c r="P16" s="12">
        <v>0.01</v>
      </c>
      <c r="Q16" s="12">
        <v>-0.16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2.9510000000000001</v>
      </c>
      <c r="D17" s="12">
        <v>0</v>
      </c>
      <c r="E17" s="12">
        <v>5.0000000000000001E-3</v>
      </c>
      <c r="F17" s="12">
        <v>-0.06</v>
      </c>
      <c r="G17" s="12">
        <v>-6.5000000000000002E-2</v>
      </c>
      <c r="H17" s="12">
        <v>-0.39</v>
      </c>
      <c r="I17" s="12">
        <v>0.13500000000000001</v>
      </c>
      <c r="J17" s="12">
        <v>-0.28000000000000003</v>
      </c>
      <c r="K17" s="20">
        <v>-0.17499999999999999</v>
      </c>
      <c r="L17" s="12">
        <v>8.5000000000000006E-2</v>
      </c>
      <c r="M17" s="12">
        <v>-0.40500000000000003</v>
      </c>
      <c r="N17" s="12">
        <v>-0.44500000000000001</v>
      </c>
      <c r="O17" s="12">
        <v>-0.155</v>
      </c>
      <c r="P17" s="12">
        <v>0.14499999999999999</v>
      </c>
      <c r="Q17" s="12">
        <v>-0.20499999999999999</v>
      </c>
    </row>
    <row r="18" spans="1:17" x14ac:dyDescent="0.2">
      <c r="A18" s="12">
        <v>3</v>
      </c>
      <c r="B18" s="13">
        <f t="shared" si="2"/>
        <v>37288</v>
      </c>
      <c r="C18" s="12">
        <v>3.0059999999999998</v>
      </c>
      <c r="D18" s="12">
        <v>0</v>
      </c>
      <c r="E18" s="12">
        <v>-0.03</v>
      </c>
      <c r="F18" s="12">
        <v>-7.0000000000000007E-2</v>
      </c>
      <c r="G18" s="12">
        <v>-0.08</v>
      </c>
      <c r="H18" s="12">
        <v>-0.39</v>
      </c>
      <c r="I18" s="12">
        <v>-0.05</v>
      </c>
      <c r="J18" s="12">
        <v>-0.28000000000000003</v>
      </c>
      <c r="K18" s="20">
        <v>-0.17</v>
      </c>
      <c r="L18" s="12">
        <v>-0.1</v>
      </c>
      <c r="M18" s="12">
        <v>-0.42</v>
      </c>
      <c r="N18" s="12">
        <v>-0.44500000000000001</v>
      </c>
      <c r="O18" s="12">
        <v>-0.14749999999999999</v>
      </c>
      <c r="P18" s="12">
        <v>3.5000000000000003E-2</v>
      </c>
      <c r="Q18" s="12">
        <v>-0.19500000000000001</v>
      </c>
    </row>
    <row r="19" spans="1:17" x14ac:dyDescent="0.2">
      <c r="A19" s="12">
        <v>4</v>
      </c>
      <c r="B19" s="13">
        <f t="shared" si="2"/>
        <v>37316</v>
      </c>
      <c r="C19" s="12">
        <v>2.972</v>
      </c>
      <c r="D19" s="12">
        <v>0</v>
      </c>
      <c r="E19" s="12">
        <v>-7.0000000000000007E-2</v>
      </c>
      <c r="F19" s="12">
        <v>-0.1</v>
      </c>
      <c r="G19" s="12">
        <v>-8.5000000000000006E-2</v>
      </c>
      <c r="H19" s="12">
        <v>-0.46</v>
      </c>
      <c r="I19" s="12">
        <v>-0.255</v>
      </c>
      <c r="J19" s="12">
        <v>-0.3</v>
      </c>
      <c r="K19" s="20">
        <v>-0.16</v>
      </c>
      <c r="L19" s="12">
        <v>-0.30499999999999999</v>
      </c>
      <c r="M19" s="12">
        <v>-0.45</v>
      </c>
      <c r="N19" s="12">
        <v>-0.52500000000000002</v>
      </c>
      <c r="O19" s="12">
        <v>-0.14499999999999999</v>
      </c>
      <c r="P19" s="12">
        <v>-7.4999999999999997E-2</v>
      </c>
      <c r="Q19" s="12">
        <v>-0.19</v>
      </c>
    </row>
    <row r="20" spans="1:17" x14ac:dyDescent="0.2">
      <c r="A20" s="12">
        <v>4</v>
      </c>
      <c r="B20" s="13">
        <f t="shared" si="2"/>
        <v>37347</v>
      </c>
      <c r="C20" s="12">
        <v>2.911</v>
      </c>
      <c r="D20" s="12">
        <v>2.5000000000000001E-3</v>
      </c>
      <c r="E20" s="12">
        <v>-0.06</v>
      </c>
      <c r="F20" s="12">
        <v>-0.22</v>
      </c>
      <c r="G20" s="12">
        <v>-0.08</v>
      </c>
      <c r="H20" s="12">
        <v>-0.55500000000000005</v>
      </c>
      <c r="I20" s="12">
        <v>-0.28999999999999998</v>
      </c>
      <c r="J20" s="12">
        <v>-0.35</v>
      </c>
      <c r="K20" s="20">
        <v>-0.13750000000000001</v>
      </c>
      <c r="L20" s="12">
        <v>-0.34</v>
      </c>
      <c r="M20" s="12">
        <v>-0.48499999999999999</v>
      </c>
      <c r="N20" s="12">
        <v>-0.67500000000000004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2.9489999999999998</v>
      </c>
      <c r="D21" s="12">
        <v>2.5000000000000001E-3</v>
      </c>
      <c r="E21" s="12">
        <v>-0.05</v>
      </c>
      <c r="F21" s="12">
        <v>-0.22</v>
      </c>
      <c r="G21" s="12">
        <v>-0.05</v>
      </c>
      <c r="H21" s="12">
        <v>-0.55500000000000005</v>
      </c>
      <c r="I21" s="12">
        <v>-0.28999999999999998</v>
      </c>
      <c r="J21" s="12">
        <v>-0.35</v>
      </c>
      <c r="K21" s="20">
        <v>-0.125</v>
      </c>
      <c r="L21" s="12">
        <v>-0.34</v>
      </c>
      <c r="M21" s="12">
        <v>-0.48499999999999999</v>
      </c>
      <c r="N21" s="12">
        <v>-0.67500000000000004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2.9870000000000001</v>
      </c>
      <c r="D22" s="12">
        <v>2.5000000000000001E-3</v>
      </c>
      <c r="E22" s="12">
        <v>0.05</v>
      </c>
      <c r="F22" s="12">
        <v>-0.22</v>
      </c>
      <c r="G22" s="12">
        <v>-0.01</v>
      </c>
      <c r="H22" s="12">
        <v>-0.55500000000000005</v>
      </c>
      <c r="I22" s="12">
        <v>-0.28999999999999998</v>
      </c>
      <c r="J22" s="12">
        <v>-0.35</v>
      </c>
      <c r="K22" s="20">
        <v>-0.1125</v>
      </c>
      <c r="L22" s="12">
        <v>-0.34</v>
      </c>
      <c r="M22" s="12">
        <v>-0.48499999999999999</v>
      </c>
      <c r="N22" s="12">
        <v>-0.67500000000000004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3.024</v>
      </c>
      <c r="D23" s="12">
        <v>2.5000000000000001E-3</v>
      </c>
      <c r="E23" s="12">
        <v>0.2</v>
      </c>
      <c r="F23" s="12">
        <v>-9.5000000000000001E-2</v>
      </c>
      <c r="G23" s="12">
        <v>0.16</v>
      </c>
      <c r="H23" s="12">
        <v>-0.55500000000000005</v>
      </c>
      <c r="I23" s="12">
        <v>-0.35</v>
      </c>
      <c r="J23" s="12">
        <v>-0.30499999999999999</v>
      </c>
      <c r="K23" s="20">
        <v>-8.2500000000000004E-2</v>
      </c>
      <c r="L23" s="12">
        <v>-0.4</v>
      </c>
      <c r="M23" s="12">
        <v>-0.48499999999999999</v>
      </c>
      <c r="N23" s="12">
        <v>-0.67500000000000004</v>
      </c>
      <c r="O23" s="12">
        <v>-0.15</v>
      </c>
      <c r="P23" s="12">
        <v>5.5E-2</v>
      </c>
      <c r="Q23" s="12">
        <v>-0.14499999999999999</v>
      </c>
    </row>
    <row r="24" spans="1:17" x14ac:dyDescent="0.2">
      <c r="A24" s="12">
        <v>5</v>
      </c>
      <c r="B24" s="13">
        <f t="shared" si="2"/>
        <v>37469</v>
      </c>
      <c r="C24" s="12">
        <v>3.0569999999999999</v>
      </c>
      <c r="D24" s="12">
        <v>2.5000000000000001E-3</v>
      </c>
      <c r="E24" s="12">
        <v>0.20499999999999999</v>
      </c>
      <c r="F24" s="12">
        <v>-9.5000000000000001E-2</v>
      </c>
      <c r="G24" s="12">
        <v>0.17499999999999999</v>
      </c>
      <c r="H24" s="12">
        <v>-0.55500000000000005</v>
      </c>
      <c r="I24" s="12">
        <v>-0.35</v>
      </c>
      <c r="J24" s="12">
        <v>-0.30499999999999999</v>
      </c>
      <c r="K24" s="20">
        <v>-7.2499999999999995E-2</v>
      </c>
      <c r="L24" s="12">
        <v>-0.4</v>
      </c>
      <c r="M24" s="12">
        <v>-0.48499999999999999</v>
      </c>
      <c r="N24" s="12">
        <v>-0.67500000000000004</v>
      </c>
      <c r="O24" s="12">
        <v>-0.15</v>
      </c>
      <c r="P24" s="12">
        <v>0.06</v>
      </c>
      <c r="Q24" s="12">
        <v>-0.125</v>
      </c>
    </row>
    <row r="25" spans="1:17" x14ac:dyDescent="0.2">
      <c r="A25" s="12">
        <v>5</v>
      </c>
      <c r="B25" s="13">
        <f t="shared" si="2"/>
        <v>37500</v>
      </c>
      <c r="C25" s="12">
        <v>3.06</v>
      </c>
      <c r="D25" s="12">
        <v>2.5000000000000001E-3</v>
      </c>
      <c r="E25" s="12">
        <v>0.155</v>
      </c>
      <c r="F25" s="12">
        <v>-9.5000000000000001E-2</v>
      </c>
      <c r="G25" s="12">
        <v>0.16</v>
      </c>
      <c r="H25" s="12">
        <v>-0.55500000000000005</v>
      </c>
      <c r="I25" s="12">
        <v>-0.35</v>
      </c>
      <c r="J25" s="12">
        <v>-0.30499999999999999</v>
      </c>
      <c r="K25" s="20">
        <v>-8.7499999999999994E-2</v>
      </c>
      <c r="L25" s="12">
        <v>-0.4</v>
      </c>
      <c r="M25" s="12">
        <v>-0.48499999999999999</v>
      </c>
      <c r="N25" s="12">
        <v>-0.67500000000000004</v>
      </c>
      <c r="O25" s="12">
        <v>-0.15</v>
      </c>
      <c r="P25" s="12">
        <v>-0.01</v>
      </c>
      <c r="Q25" s="12">
        <v>-0.14249999999999999</v>
      </c>
    </row>
    <row r="26" spans="1:17" x14ac:dyDescent="0.2">
      <c r="A26" s="12">
        <v>5</v>
      </c>
      <c r="B26" s="13">
        <f t="shared" si="2"/>
        <v>37530</v>
      </c>
      <c r="C26" s="16">
        <v>3.0790000000000002</v>
      </c>
      <c r="D26" s="12">
        <v>2.5000000000000001E-3</v>
      </c>
      <c r="E26" s="12">
        <v>0.12</v>
      </c>
      <c r="F26" s="12">
        <v>-0.11</v>
      </c>
      <c r="G26" s="12">
        <v>7.0000000000000007E-2</v>
      </c>
      <c r="H26" s="12">
        <v>-0.55500000000000005</v>
      </c>
      <c r="I26" s="12">
        <v>-0.18</v>
      </c>
      <c r="J26" s="12">
        <v>-0.31</v>
      </c>
      <c r="K26" s="20">
        <v>-0.14000000000000001</v>
      </c>
      <c r="L26" s="12">
        <v>-0.23</v>
      </c>
      <c r="M26" s="12">
        <v>-0.48499999999999999</v>
      </c>
      <c r="N26" s="12">
        <v>-0.67500000000000004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3.2589999999999999</v>
      </c>
      <c r="D27" s="12">
        <v>2.5000000000000001E-3</v>
      </c>
      <c r="E27" s="12">
        <v>0.19</v>
      </c>
      <c r="F27" s="12">
        <v>1.4999999999999999E-2</v>
      </c>
      <c r="G27" s="12">
        <v>0.125</v>
      </c>
      <c r="H27" s="12">
        <v>-0.30499999999999999</v>
      </c>
      <c r="I27" s="12">
        <v>2.5000000000000001E-2</v>
      </c>
      <c r="J27" s="12">
        <v>-0.215</v>
      </c>
      <c r="K27" s="20">
        <v>-0.13</v>
      </c>
      <c r="L27" s="12">
        <v>-2.5000000000000001E-2</v>
      </c>
      <c r="M27" s="12">
        <v>-0.43</v>
      </c>
      <c r="N27" s="12">
        <v>-0.35</v>
      </c>
      <c r="O27" s="12">
        <v>-0.15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3.4390000000000001</v>
      </c>
      <c r="D28" s="12">
        <v>2.5000000000000001E-3</v>
      </c>
      <c r="E28" s="12">
        <v>0.31</v>
      </c>
      <c r="F28" s="12">
        <v>3.5000000000000003E-2</v>
      </c>
      <c r="G28" s="12">
        <v>0.125</v>
      </c>
      <c r="H28" s="12">
        <v>-0.30499999999999999</v>
      </c>
      <c r="I28" s="12">
        <v>0.36499999999999999</v>
      </c>
      <c r="J28" s="12">
        <v>-0.215</v>
      </c>
      <c r="K28" s="20">
        <v>-0.13</v>
      </c>
      <c r="L28" s="12">
        <v>0.315</v>
      </c>
      <c r="M28" s="12">
        <v>-0.43</v>
      </c>
      <c r="N28" s="12">
        <v>-0.35</v>
      </c>
      <c r="O28" s="12">
        <v>-0.1525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3.5390000000000001</v>
      </c>
      <c r="D29" s="12">
        <v>2.5000000000000001E-3</v>
      </c>
      <c r="E29" s="12">
        <v>0.44</v>
      </c>
      <c r="F29" s="12">
        <v>0.11</v>
      </c>
      <c r="G29" s="12">
        <v>0.105</v>
      </c>
      <c r="H29" s="12">
        <v>-0.26</v>
      </c>
      <c r="I29" s="12">
        <v>0.39500000000000002</v>
      </c>
      <c r="J29" s="12">
        <v>-0.215</v>
      </c>
      <c r="K29" s="20">
        <v>-0.13</v>
      </c>
      <c r="L29" s="12">
        <v>0.34499999999999997</v>
      </c>
      <c r="M29" s="12">
        <v>-0.43</v>
      </c>
      <c r="N29" s="12">
        <v>-0.30499999999999999</v>
      </c>
      <c r="O29" s="12">
        <v>-0.155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3.4670000000000001</v>
      </c>
      <c r="D30" s="12">
        <v>2.5000000000000001E-3</v>
      </c>
      <c r="E30" s="12">
        <v>0.34</v>
      </c>
      <c r="F30" s="12">
        <v>0.09</v>
      </c>
      <c r="G30" s="12">
        <v>0.105</v>
      </c>
      <c r="H30" s="12">
        <v>-0.26</v>
      </c>
      <c r="I30" s="12">
        <v>7.4999999999999997E-2</v>
      </c>
      <c r="J30" s="12">
        <v>-0.215</v>
      </c>
      <c r="K30" s="20">
        <v>-0.13</v>
      </c>
      <c r="L30" s="12">
        <v>2.5000000000000001E-2</v>
      </c>
      <c r="M30" s="12">
        <v>-0.43</v>
      </c>
      <c r="N30" s="12">
        <v>-0.30499999999999999</v>
      </c>
      <c r="O30" s="12">
        <v>-0.14749999999999999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3.3559999999999999</v>
      </c>
      <c r="D31" s="12">
        <v>2.5000000000000001E-3</v>
      </c>
      <c r="E31" s="12">
        <v>0.21</v>
      </c>
      <c r="F31" s="12">
        <v>0.01</v>
      </c>
      <c r="G31" s="12">
        <v>0.105</v>
      </c>
      <c r="H31" s="12">
        <v>-0.30499999999999999</v>
      </c>
      <c r="I31" s="12">
        <v>-0.23499999999999999</v>
      </c>
      <c r="J31" s="12">
        <v>-0.215</v>
      </c>
      <c r="K31" s="20">
        <v>-0.13</v>
      </c>
      <c r="L31" s="12">
        <v>-0.28499999999999998</v>
      </c>
      <c r="M31" s="12">
        <v>-0.43</v>
      </c>
      <c r="N31" s="12">
        <v>-0.35</v>
      </c>
      <c r="O31" s="12">
        <v>-0.14499999999999999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3.2189999999999999</v>
      </c>
      <c r="D32" s="12">
        <v>2.5000000000000001E-3</v>
      </c>
      <c r="E32" s="12">
        <v>0.44</v>
      </c>
      <c r="F32" s="12">
        <v>0.05</v>
      </c>
      <c r="G32" s="12">
        <v>0.22</v>
      </c>
      <c r="H32" s="12">
        <v>-0.46</v>
      </c>
      <c r="I32" s="12">
        <v>-0.215</v>
      </c>
      <c r="J32" s="12">
        <v>-0.27500000000000002</v>
      </c>
      <c r="K32" s="20">
        <v>-0.1</v>
      </c>
      <c r="L32" s="12">
        <v>-0.26500000000000001</v>
      </c>
      <c r="M32" s="12">
        <v>-0.435</v>
      </c>
      <c r="N32" s="12">
        <v>-0.55000000000000004</v>
      </c>
      <c r="O32" s="12">
        <v>-0.15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3.2189999999999999</v>
      </c>
      <c r="D33" s="12">
        <v>2.5000000000000001E-3</v>
      </c>
      <c r="E33" s="12">
        <v>0.44</v>
      </c>
      <c r="F33" s="12">
        <v>0.05</v>
      </c>
      <c r="G33" s="12">
        <v>0.22</v>
      </c>
      <c r="H33" s="12">
        <v>-0.46</v>
      </c>
      <c r="I33" s="12">
        <v>-0.215</v>
      </c>
      <c r="J33" s="12">
        <v>-0.27500000000000002</v>
      </c>
      <c r="K33" s="20">
        <v>-9.9750000000000005E-2</v>
      </c>
      <c r="L33" s="12">
        <v>-0.26500000000000001</v>
      </c>
      <c r="M33" s="12">
        <v>-0.435</v>
      </c>
      <c r="N33" s="12">
        <v>-0.55000000000000004</v>
      </c>
      <c r="O33" s="12">
        <v>-0.15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3.2490000000000001</v>
      </c>
      <c r="D34" s="12">
        <v>2.5000000000000001E-3</v>
      </c>
      <c r="E34" s="12">
        <v>0.44</v>
      </c>
      <c r="F34" s="12">
        <v>0.05</v>
      </c>
      <c r="G34" s="12">
        <v>0.22</v>
      </c>
      <c r="H34" s="12">
        <v>-0.46</v>
      </c>
      <c r="I34" s="12">
        <v>-0.215</v>
      </c>
      <c r="J34" s="12">
        <v>-0.27500000000000002</v>
      </c>
      <c r="K34" s="20">
        <v>-9.9750000000000005E-2</v>
      </c>
      <c r="L34" s="12">
        <v>-0.26500000000000001</v>
      </c>
      <c r="M34" s="12">
        <v>-0.435</v>
      </c>
      <c r="N34" s="12">
        <v>-0.55000000000000004</v>
      </c>
      <c r="O34" s="12">
        <v>-0.15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3.2890000000000001</v>
      </c>
      <c r="D35" s="12">
        <v>2.5000000000000001E-3</v>
      </c>
      <c r="E35" s="12">
        <v>0.44</v>
      </c>
      <c r="F35" s="12">
        <v>0.05</v>
      </c>
      <c r="G35" s="12">
        <v>0.22</v>
      </c>
      <c r="H35" s="12">
        <v>-0.46</v>
      </c>
      <c r="I35" s="12">
        <v>-0.215</v>
      </c>
      <c r="J35" s="12">
        <v>-0.27500000000000002</v>
      </c>
      <c r="K35" s="20">
        <v>-9.7500000000000003E-2</v>
      </c>
      <c r="L35" s="12">
        <v>-0.26500000000000001</v>
      </c>
      <c r="M35" s="12">
        <v>-0.435</v>
      </c>
      <c r="N35" s="12">
        <v>-0.55000000000000004</v>
      </c>
      <c r="O35" s="12">
        <v>-0.15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3.3210000000000002</v>
      </c>
      <c r="D36" s="12">
        <v>2.5000000000000001E-3</v>
      </c>
      <c r="E36" s="12">
        <v>0.44</v>
      </c>
      <c r="F36" s="12">
        <v>0.05</v>
      </c>
      <c r="G36" s="12">
        <v>0.22</v>
      </c>
      <c r="H36" s="12">
        <v>-0.46</v>
      </c>
      <c r="I36" s="12">
        <v>-0.215</v>
      </c>
      <c r="J36" s="12">
        <v>-0.27500000000000002</v>
      </c>
      <c r="K36" s="20">
        <v>-9.7500000000000003E-2</v>
      </c>
      <c r="L36" s="12">
        <v>-0.26500000000000001</v>
      </c>
      <c r="M36" s="12">
        <v>-0.435</v>
      </c>
      <c r="N36" s="12">
        <v>-0.55000000000000004</v>
      </c>
      <c r="O36" s="12">
        <v>-0.15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3.3210000000000002</v>
      </c>
      <c r="D37" s="12">
        <v>2.5000000000000001E-3</v>
      </c>
      <c r="E37" s="12">
        <v>0.44</v>
      </c>
      <c r="F37" s="12">
        <v>0.05</v>
      </c>
      <c r="G37" s="12">
        <v>0.22</v>
      </c>
      <c r="H37" s="12">
        <v>-0.46</v>
      </c>
      <c r="I37" s="12">
        <v>-0.215</v>
      </c>
      <c r="J37" s="12">
        <v>-0.27500000000000002</v>
      </c>
      <c r="K37" s="20">
        <v>-9.7500000000000003E-2</v>
      </c>
      <c r="L37" s="12">
        <v>-0.26500000000000001</v>
      </c>
      <c r="M37" s="12">
        <v>-0.435</v>
      </c>
      <c r="N37" s="12">
        <v>-0.55000000000000004</v>
      </c>
      <c r="O37" s="12">
        <v>-0.15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3.3559999999999999</v>
      </c>
      <c r="D38" s="12">
        <v>2.5000000000000001E-3</v>
      </c>
      <c r="E38" s="12">
        <v>0.44</v>
      </c>
      <c r="F38" s="12">
        <v>0.05</v>
      </c>
      <c r="G38" s="12">
        <v>0.22</v>
      </c>
      <c r="H38" s="12">
        <v>-0.46</v>
      </c>
      <c r="I38" s="12">
        <v>-0.215</v>
      </c>
      <c r="J38" s="12">
        <v>-0.27500000000000002</v>
      </c>
      <c r="K38" s="20">
        <v>-9.7500000000000003E-2</v>
      </c>
      <c r="L38" s="12">
        <v>-0.26500000000000001</v>
      </c>
      <c r="M38" s="12">
        <v>-0.435</v>
      </c>
      <c r="N38" s="12">
        <v>-0.55000000000000004</v>
      </c>
      <c r="O38" s="12">
        <v>-0.15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3.5009999999999999</v>
      </c>
      <c r="D39" s="12">
        <v>2.5000000000000001E-3</v>
      </c>
      <c r="E39" s="12">
        <v>0.52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-0.38500000000000001</v>
      </c>
      <c r="N39" s="12">
        <v>-0.35</v>
      </c>
      <c r="O39" s="12">
        <v>-0.15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3.64</v>
      </c>
      <c r="D40" s="12">
        <v>2.5000000000000001E-3</v>
      </c>
      <c r="E40" s="12">
        <v>0.53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-0.38500000000000001</v>
      </c>
      <c r="N40" s="12">
        <v>-0.35</v>
      </c>
      <c r="O40" s="12">
        <v>-0.1525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3.6949999999999998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-0.38500000000000001</v>
      </c>
      <c r="N41" s="12">
        <v>-0.35</v>
      </c>
      <c r="O41" s="12">
        <v>-0.155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3.6150000000000002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-0.38500000000000001</v>
      </c>
      <c r="N42" s="12">
        <v>-0.35</v>
      </c>
      <c r="O42" s="12">
        <v>-0.14749999999999999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3.4849999999999999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-0.38500000000000001</v>
      </c>
      <c r="N43" s="12">
        <v>-0.35</v>
      </c>
      <c r="O43" s="12">
        <v>-0.14499999999999999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</v>
      </c>
      <c r="N44" s="12">
        <v>-0.48</v>
      </c>
      <c r="O44" s="12">
        <v>-0.15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3.298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</v>
      </c>
      <c r="N45" s="12">
        <v>-0.48</v>
      </c>
      <c r="O45" s="12">
        <v>-0.15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3.3380000000000001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</v>
      </c>
      <c r="N46" s="12">
        <v>-0.48</v>
      </c>
      <c r="O46" s="12">
        <v>-0.15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3.38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</v>
      </c>
      <c r="N47" s="12">
        <v>-0.48</v>
      </c>
      <c r="O47" s="12">
        <v>-0.15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3.4220000000000002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</v>
      </c>
      <c r="N48" s="12">
        <v>-0.48</v>
      </c>
      <c r="O48" s="12">
        <v>-0.15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3.4049999999999998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</v>
      </c>
      <c r="N49" s="12">
        <v>-0.48</v>
      </c>
      <c r="O49" s="12">
        <v>-0.15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3.4180000000000001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</v>
      </c>
      <c r="N50" s="12">
        <v>-0.48</v>
      </c>
      <c r="O50" s="12">
        <v>-0.15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3.57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-0.38500000000000001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3.73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-0.38500000000000001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3.7749999999999999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-0.38500000000000001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3.6949999999999998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-0.38500000000000001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3.5649999999999999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-0.38500000000000001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3.38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-0.42</v>
      </c>
      <c r="N56" s="12">
        <v>-0.47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3.3780000000000001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-0.42</v>
      </c>
      <c r="N57" s="12">
        <v>-0.47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3.4180000000000001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-0.42</v>
      </c>
      <c r="N58" s="12">
        <v>-0.47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3.46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-0.42</v>
      </c>
      <c r="N59" s="12">
        <v>-0.47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3.5019999999999998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-0.42</v>
      </c>
      <c r="N60" s="12">
        <v>-0.47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3.4849999999999999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-0.42</v>
      </c>
      <c r="N61" s="12">
        <v>-0.47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3.4980000000000002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-0.42</v>
      </c>
      <c r="N62" s="12">
        <v>-0.47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3.65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-0.38500000000000001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3.81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-0.38500000000000001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3.8574999999999999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-0.38500000000000001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3.7774999999999999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-0.38500000000000001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3.6475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-0.38500000000000001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3.4624999999999999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-0.42</v>
      </c>
      <c r="N68" s="12">
        <v>-0.47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3.4605000000000001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-0.42</v>
      </c>
      <c r="N69" s="12">
        <v>-0.47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3.5005000000000002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-0.42</v>
      </c>
      <c r="N70" s="12">
        <v>-0.47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3.5425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-0.42</v>
      </c>
      <c r="N71" s="12">
        <v>-0.47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3.5844999999999998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-0.42</v>
      </c>
      <c r="N72" s="12">
        <v>-0.47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3.5674999999999999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-0.42</v>
      </c>
      <c r="N73" s="12">
        <v>-0.47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3.5804999999999998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-0.42</v>
      </c>
      <c r="N74" s="12">
        <v>-0.47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3.7324999999999999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-0.39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3.8925000000000001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-0.39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3.9424999999999999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-0.39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3.8624999999999998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-0.39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3.7324999999999999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-0.39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3.5474999999999999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-0.42499999999999999</v>
      </c>
      <c r="N80" s="12">
        <v>-0.47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3.5455000000000001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-0.42499999999999999</v>
      </c>
      <c r="N81" s="12">
        <v>-0.47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3.5855000000000001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-0.42499999999999999</v>
      </c>
      <c r="N82" s="12">
        <v>-0.47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3.6274999999999999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-0.42499999999999999</v>
      </c>
      <c r="N83" s="12">
        <v>-0.47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3.6695000000000002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-0.42499999999999999</v>
      </c>
      <c r="N84" s="12">
        <v>-0.47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3.6524999999999999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-0.42499999999999999</v>
      </c>
      <c r="N85" s="12">
        <v>-0.47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3.6655000000000002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-0.42499999999999999</v>
      </c>
      <c r="N86" s="12">
        <v>-0.47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3.8174999999999999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-0.39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3.9775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-0.39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-0.39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3.95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-0.39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3.82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-0.39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3.6349999999999998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-0.435</v>
      </c>
      <c r="N92" s="12">
        <v>-0.47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3.633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-0.435</v>
      </c>
      <c r="N93" s="12">
        <v>-0.47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3.673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-0.435</v>
      </c>
      <c r="N94" s="12">
        <v>-0.47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3.7149999999999999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-0.435</v>
      </c>
      <c r="N95" s="12">
        <v>-0.47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3.7570000000000001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-0.435</v>
      </c>
      <c r="N96" s="12">
        <v>-0.47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3.74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-0.435</v>
      </c>
      <c r="N97" s="12">
        <v>-0.47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3.7530000000000001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-0.435</v>
      </c>
      <c r="N98" s="12">
        <v>-0.47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3.9049999999999998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4.0650000000000004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4.12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3.91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3.7250000000000001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</v>
      </c>
      <c r="N104" s="12">
        <v>-0.47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3.7229999999999999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</v>
      </c>
      <c r="N105" s="12">
        <v>-0.47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3.7629999999999999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</v>
      </c>
      <c r="N106" s="12">
        <v>-0.47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3.8050000000000002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</v>
      </c>
      <c r="N107" s="12">
        <v>-0.47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3.847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</v>
      </c>
      <c r="N108" s="12">
        <v>-0.47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3.83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</v>
      </c>
      <c r="N109" s="12">
        <v>-0.47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3.843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</v>
      </c>
      <c r="N110" s="12">
        <v>-0.47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3.9950000000000001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-0.45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4.1550000000000002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-0.45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4.2125000000000004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-0.45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4.1325000000000003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-0.45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4.0025000000000004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-0.45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3.8174999999999999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-0.56999999999999995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3.8155000000000001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-0.56999999999999995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3.8555000000000001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-0.56999999999999995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3.8975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-0.56999999999999995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3.9394999999999998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-0.56999999999999995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3.9224999999999999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-0.56999999999999995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3.9355000000000002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-0.56999999999999995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4.0875000000000004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-0.56000000000000005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4.2474999999999996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-0.56000000000000005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4.3075000000000001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-0.56000000000000005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4.2275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-0.56000000000000005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4.0975000000000001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-0.56000000000000005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3.9125000000000001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-0.56000000000000005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3.9104999999999999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-0.56000000000000005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3.9504999999999999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-0.56000000000000005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3.9925000000000002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-0.56000000000000005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4.0345000000000004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-0.56000000000000005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4.0175000000000001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-0.56000000000000005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4.0305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-0.56000000000000005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4.1825000000000001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4.3425000000000002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4.3250000000000002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4.1950000000000003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4.01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4.008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4.048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4.09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4.1319999999999997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4.1150000000000002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4.1280000000000001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4.28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4.4400000000000004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4.5025000000000004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4.4225000000000003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4.2925000000000004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4.1074999999999999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4.1055000000000001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4.1455000000000002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4.1875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4.2294999999999998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4.2125000000000004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4.2255000000000003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4.3775000000000004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4.5374999999999996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4.5999999999999996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4.5199999999999996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4.3899999999999997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4.2050000000000001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4.2030000000000003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4.2430000000000003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4.2850000000000001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4.327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4.3099999999999996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4.3230000000000004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4.4749999999999996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4.6349999999999998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4.6974999999999998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4.6174999999999997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4.4874999999999998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4.3025000000000002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4.3005000000000004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4.3404999999999996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4.3825000000000003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4.4245000000000001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4.4074999999999998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4.4204999999999997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4.5724999999999998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4.7324999999999999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4.7949999999999999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4.7149999999999999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4.585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4.4000000000000004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4.3979999999999997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4.4379999999999997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4.4800000000000004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4.5220000000000002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4.5049999999999999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4.5179999999999998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4.67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4.83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4.8925000000000001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4.8125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4.6825000000000001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4.4974999999999996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4.4954999999999998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4.5354999999999999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4.5774999999999997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4.6195000000000004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4.6025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4.6154999999999999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4.7675000000000001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4.9275000000000002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4.99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4.91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4.78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4.5949999999999998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4.593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4.633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4.6749999999999998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4.7169999999999996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4.7130000000000001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4.8650000000000002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5.0250000000000004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5.0875000000000004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5.0075000000000003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4.8775000000000004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4.6924999999999999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4.6905000000000001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4.7305000000000001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4.7725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4.8144999999999998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4.7975000000000003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4.8105000000000002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4.9625000000000004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5.1224999999999996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5.1849999999999996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5.1050000000000004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4.9749999999999996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4.79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4.7880000000000003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4.8280000000000003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4.87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4.9119999999999999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4.8949999999999996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4.9080000000000004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5.0599999999999996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5.22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5.2824999999999998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5.2024999999999997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5.0724999999999998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4.8875000000000002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4.8855000000000004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4.9255000000000004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4.9675000000000002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5.0095000000000001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4.9924999999999997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5.0054999999999996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5.1574999999999998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5.3174999999999999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5.38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5.17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4.9850000000000003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4.9829999999999997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5.0229999999999997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5.0650000000000004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5.1070000000000002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5.1029999999999998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5.2549999999999999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5.415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5.4775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5.3975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5.2675000000000001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5.0824999999999996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5.0804999999999998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5.1204999999999998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5.1624999999999996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5.2045000000000003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5.2004999999999999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5.3525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5.5125000000000002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5.5750000000000002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5.4950000000000001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5.3650000000000002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5.18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5.1779999999999999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5.218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5.3019999999999996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5.2850000000000001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5.298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H30" sqref="H3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29">
        <f>CurveFetch!E2</f>
        <v>37222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37222</v>
      </c>
      <c r="D11" s="15">
        <f t="shared" ref="D11:P11" si="0">EffDt</f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21">
        <f t="shared" si="0"/>
        <v>37222</v>
      </c>
      <c r="K11" s="15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ref="Q11:AD11" si="1">EffDt</f>
        <v>37222</v>
      </c>
      <c r="R11" s="15">
        <f t="shared" si="1"/>
        <v>37222</v>
      </c>
      <c r="S11" s="15">
        <f t="shared" si="1"/>
        <v>37222</v>
      </c>
      <c r="T11" s="15">
        <f t="shared" si="1"/>
        <v>37222</v>
      </c>
      <c r="U11" s="15">
        <f t="shared" si="1"/>
        <v>37222</v>
      </c>
      <c r="V11" s="15">
        <f t="shared" si="1"/>
        <v>37222</v>
      </c>
      <c r="W11" s="15">
        <f t="shared" si="1"/>
        <v>37222</v>
      </c>
      <c r="X11" s="21">
        <f t="shared" si="1"/>
        <v>37222</v>
      </c>
      <c r="Y11" s="15">
        <f t="shared" si="1"/>
        <v>37222</v>
      </c>
      <c r="Z11" s="15">
        <f t="shared" si="1"/>
        <v>37222</v>
      </c>
      <c r="AA11" s="15">
        <f t="shared" si="1"/>
        <v>37222</v>
      </c>
      <c r="AB11" s="15">
        <f t="shared" si="1"/>
        <v>37222</v>
      </c>
      <c r="AC11" s="15">
        <f t="shared" si="1"/>
        <v>37222</v>
      </c>
      <c r="AD11" s="15">
        <f t="shared" si="1"/>
        <v>37222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0.04</v>
      </c>
      <c r="E16" s="12">
        <v>0.02</v>
      </c>
      <c r="F16" s="12">
        <v>0.05</v>
      </c>
      <c r="G16" s="12">
        <v>1.4999999999999999E-2</v>
      </c>
      <c r="I16" s="12">
        <v>0.03</v>
      </c>
      <c r="J16" s="12">
        <v>-5.5E-2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0.05</v>
      </c>
      <c r="P16" s="12">
        <v>0.03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-5.5E-2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-1.3193066349459E-3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-1.3192140366241E-3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-1.319128415038E-3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-1.3190114065682E-3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-1.3190531714639001E-3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-1.3191607127619001E-3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-1.3192977576602001E-3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-1.3194993103692999E-3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-1.3197585637848999E-3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-1.3200071415834999E-3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-1.3202588563939999E-3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-1.3205373135744001E-3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0.06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5.2834778768354003E-3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5.2850501897361004E-3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5.2866118251851E-3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1.6525957988395999E-3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1.6530461130402001E-3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1.6535420599755001E-3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1.6539860253381E-3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1.6543695136918E-3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1.6547669314360999E-3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1.6550661625469999E-3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5.2968026150805002E-3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5.2977155195732999E-3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5.3004252827330003E-3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5.3030762441216E-3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5.3056791621136998E-3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1.6587636681474E-3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1.6593239061176001E-3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1.6599192935731E-3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1.660404274525E-3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1.6607934024578E-3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1.6611843459168E-3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1.6614269300941E-3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5.3169121471926999E-3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5.3176569170701E-3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5.3205116535499997E-3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5.3232019845918001E-3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5.3257023713826996E-3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1.6650008350890999E-3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1.6655596947191E-3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1.6661460545363E-3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1.6666157747815E-3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1.6670001888766E-3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1.6673835637269999E-3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1.6676872837127E-3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5.3371377191488E-3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5.3376277676227997E-3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5.3373931675592999E-3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5.3357816344098002E-3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5.3342279341352002E-3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1.6663747748232999E-3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1.6657878815636001E-3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1.6651464766961001E-3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1.6644919942287999E-3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1.6637808595539999E-3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1.6630343783524001E-3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1.6622783824191999E-3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5.3166801151430998E-3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5.3145923140437996E-3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5.3156148133537001E-3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5.3166508075541E-3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5.3175981473175E-3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1.6620811995165E-3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1.662406294897E-3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1.6627463817264999E-3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1.6630795204065E-3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1.6634279217661E-3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1.6637805509885E-3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1.6641258321551001E-3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5.3263577141941998E-3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5.3274884028438E-3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5.3286701136444998E-3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5.3298653812876998E-3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5.3309958132272996E-3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1.66631791775E-3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1.6666913690739E-3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1.6670814442483E-3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1.6674629789691E-3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1.6678614108331E-3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1.6682640925419999E-3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1.6686578328818E-3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5.3410204263982996E-3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5.3420381886655002E-3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5.3405730824826001E-3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5.3390550071697003E-3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5.3376383598660003E-3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1.6675061328661001E-3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1.667000884117E-3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1.6664625760108001E-3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1.6659259558246999E-3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1.6653552678562999E-3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1.6647681539530999E-3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1.6641843587915E-3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5.3234079457942004E-3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5.3214400205426997E-3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5.3193550454661001E-3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5.3172178453092002E-3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5.3152426430893001E-3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1.6603144530432999E-3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1.6596226493279E-3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1.6588918181016999E-3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1.6581691327205001E-3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1.6574064385880001E-3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1.6566275895343E-3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1.6558585075165E-3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5.2961534277619999E-3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5.2935943196450001E-3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5.2908993778103004E-3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5.2881531656593997E-3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5.2856287233545001E-3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1.6508703698961001E-3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1.6499952525464E-3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1.6490753116721001E-3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1.6481699263088E-3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1.6472187671275999E-3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1.6462517886194001E-3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1.6453009704326001E-3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5.2617694581670003E-3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5.2588181173167997E-3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5.2574768001968E-3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5.2561160766422003E-3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5.2548255877853996E-3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1.6416960472651E-3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1.6412674340324999E-3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1.6408185875623001E-3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1.6403784708180001E-3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1.6399177481024E-3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1.6394509982445001E-3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1.6389935715585E-3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5.2432479313319E-3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5.2417475250915004E-3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5.2401782015350003E-3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5.2385896831634998E-3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5.2371384100478998E-3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1.6360979415689001E-3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1.6356008165138E-3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1.6350812423478001E-3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1.6345727458297E-3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1.6340414333592E-3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1.6335041649872999E-3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1.6329785631307E-3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5.2237747008615004E-3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5.2220565796985002E-3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5.2202625178432004E-3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5.2184495012009002E-3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5.2167956637834004E-3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1.6296708225061001E-3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1.6291060185152E-3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1.6285165861384999E-3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1.6279405598176001E-3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1.6273395446969E-3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1.6267326538440001E-3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1.6261397524294E-3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5.2016682264738002E-3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5.1997352464844999E-3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5.1977194255155004E-3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5.1956849180716004E-3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5.1938312570371003E-3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5.1917612516718999E-3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5.1897402954610003E-3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5.1876336819720002E-3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5.1855773448884999E-3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5.18343421943E-3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5.181272576037E-3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5.1791630554726999E-3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5.1769650479558003E-3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5.1748203844578997E-3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5.1725861127073997E-3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5.1703334503467998E-3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5.1682094952532004E-3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5.1659213132527002E-3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5.1636895072200003E-3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5.1613653163000003E-3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5.1590987135616004E-3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5.1567386187345004E-3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5.1543603183684004E-3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5.1520414293454997E-3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5.1496273861908002E-3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5.1476272717789996E-3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5.1488505615093997E-3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5.1500960312290001E-3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5.1512400482911997E-3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5.1525277733014997E-3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5.1537951192378003E-3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5.1551265912629998E-3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5.1564363029920996E-3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5.1578115845240004E-3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5.1592091545540003E-3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5.1605828793019996E-3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5.1620243572331002E-3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5.1634406061314003E-3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5.1649260599586997E-3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5.1664338889555001E-3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5.1678150462679999E-3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5.1693655113942997E-3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5.1708873171407996E-3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5.1724819359674004E-3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5.1740465074487998E-3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5.1756853556518996E-3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5.1773467107924E-3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5.1789759226566002E-3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5.1806816255148998E-3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5.1823537935745002E-3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5.1841039254141999E-3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5.1858766677764997E-3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5.1874973068299999E-3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5.1893131427617999E-3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5.1910919925413999E-3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5.1929524682607E-3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5.1947745606601E-3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5.1966797652406001E-3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5.1986077357421999E-3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5.2004952123325997E-3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5.2024680503183996E-3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5.2043989926308003E-3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5.2064167928637002E-3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5.2084574798100004E-3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5.2103872514983997E-3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5.2124723076267003E-3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5.2145119665142998E-3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5.2166422309620998E-3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5.2187256892799998E-3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5.2209012648102996E-3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5.2230999074057002E-3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5.2252496148082004E-3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5.2274937278434996E-3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5.2296874911489004E-3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36" customWidth="1"/>
    <col min="2" max="2" width="9.28515625" style="36" hidden="1" customWidth="1"/>
    <col min="3" max="4" width="9.140625" style="36" customWidth="1"/>
    <col min="5" max="5" width="9.7109375" style="36" customWidth="1"/>
    <col min="6" max="6" width="13" style="36" hidden="1" customWidth="1"/>
    <col min="7" max="8" width="9.7109375" style="36" customWidth="1"/>
    <col min="9" max="9" width="13" style="36" hidden="1" customWidth="1"/>
    <col min="10" max="10" width="9.85546875" style="36" customWidth="1"/>
    <col min="11" max="13" width="9.7109375" style="36" hidden="1" customWidth="1"/>
    <col min="14" max="14" width="9.7109375" style="36" customWidth="1"/>
    <col min="15" max="15" width="12.140625" style="36" customWidth="1"/>
    <col min="16" max="18" width="9.7109375" style="36" hidden="1" customWidth="1"/>
    <col min="19" max="19" width="12.5703125" style="36" customWidth="1"/>
    <col min="20" max="22" width="9.7109375" style="36" hidden="1" customWidth="1"/>
    <col min="23" max="27" width="9.7109375" style="36" customWidth="1"/>
    <col min="28" max="28" width="10.42578125" style="36" customWidth="1"/>
    <col min="29" max="29" width="12.5703125" style="36" bestFit="1" customWidth="1"/>
    <col min="30" max="31" width="9.85546875" style="43" bestFit="1" customWidth="1"/>
    <col min="32" max="32" width="14.85546875" style="36" customWidth="1"/>
    <col min="33" max="140" width="9.140625" style="36" customWidth="1"/>
    <col min="141" max="16384" width="0" style="36" hidden="1"/>
  </cols>
  <sheetData>
    <row r="1" spans="1:140" x14ac:dyDescent="0.2">
      <c r="A1" s="41" t="s">
        <v>130</v>
      </c>
      <c r="M1" s="41" t="s">
        <v>184</v>
      </c>
      <c r="N1" s="41"/>
      <c r="O1" s="42"/>
      <c r="P1" s="102" t="s">
        <v>185</v>
      </c>
    </row>
    <row r="2" spans="1:140" ht="24" customHeight="1" x14ac:dyDescent="0.2">
      <c r="A2" s="44">
        <v>37221</v>
      </c>
      <c r="B2" s="42"/>
      <c r="P2" s="102" t="s">
        <v>186</v>
      </c>
      <c r="AC2" s="43"/>
      <c r="AD2" s="36"/>
      <c r="AE2" s="36"/>
    </row>
    <row r="3" spans="1:140" ht="12.75" hidden="1" customHeight="1" x14ac:dyDescent="0.2">
      <c r="C3" s="36">
        <v>4</v>
      </c>
      <c r="D3" s="36">
        <v>25</v>
      </c>
      <c r="AC3" s="43"/>
      <c r="AD3" s="36"/>
      <c r="AE3" s="36"/>
      <c r="AG3" s="36">
        <v>26</v>
      </c>
      <c r="AH3" s="36">
        <v>24</v>
      </c>
      <c r="AI3" s="36">
        <v>26</v>
      </c>
      <c r="AJ3" s="36">
        <v>26</v>
      </c>
      <c r="AK3" s="36">
        <v>26</v>
      </c>
      <c r="AL3" s="36">
        <v>25</v>
      </c>
      <c r="AM3" s="36">
        <v>26</v>
      </c>
      <c r="AN3" s="36">
        <v>27</v>
      </c>
      <c r="AO3" s="36">
        <v>24</v>
      </c>
      <c r="AP3" s="36">
        <v>27</v>
      </c>
      <c r="AQ3" s="36">
        <v>25</v>
      </c>
      <c r="AR3" s="36">
        <v>25</v>
      </c>
      <c r="AS3" s="36">
        <v>26</v>
      </c>
      <c r="AT3" s="36">
        <v>24</v>
      </c>
      <c r="AU3" s="36">
        <v>26</v>
      </c>
      <c r="AV3" s="36">
        <v>26</v>
      </c>
      <c r="AW3" s="36">
        <v>26</v>
      </c>
      <c r="AX3" s="36">
        <v>25</v>
      </c>
      <c r="AY3" s="36">
        <v>26</v>
      </c>
      <c r="AZ3" s="36">
        <v>26</v>
      </c>
      <c r="BA3" s="36">
        <v>25</v>
      </c>
      <c r="BB3" s="36">
        <v>27</v>
      </c>
      <c r="BC3" s="36">
        <v>24</v>
      </c>
      <c r="BD3" s="36">
        <v>26</v>
      </c>
      <c r="BE3" s="36">
        <v>26</v>
      </c>
      <c r="BF3" s="36">
        <v>24</v>
      </c>
      <c r="BG3" s="36">
        <v>27</v>
      </c>
      <c r="BH3" s="36">
        <v>26</v>
      </c>
      <c r="BI3" s="36">
        <v>25</v>
      </c>
      <c r="BJ3" s="36">
        <v>26</v>
      </c>
      <c r="BK3" s="36">
        <v>26</v>
      </c>
      <c r="BL3" s="36">
        <v>26</v>
      </c>
      <c r="BM3" s="36">
        <v>25</v>
      </c>
      <c r="BN3" s="36">
        <v>26</v>
      </c>
      <c r="BO3" s="36">
        <v>25</v>
      </c>
      <c r="BP3" s="36">
        <v>26</v>
      </c>
      <c r="BQ3" s="36">
        <v>25</v>
      </c>
      <c r="BR3" s="36">
        <v>24</v>
      </c>
      <c r="BS3" s="36">
        <v>27</v>
      </c>
      <c r="BT3" s="36">
        <v>26</v>
      </c>
      <c r="BU3" s="36">
        <v>25</v>
      </c>
      <c r="BV3" s="36">
        <v>26</v>
      </c>
      <c r="BW3" s="36">
        <v>25</v>
      </c>
      <c r="BX3" s="36">
        <v>27</v>
      </c>
      <c r="BY3" s="36">
        <v>25</v>
      </c>
      <c r="BZ3" s="36">
        <v>26</v>
      </c>
      <c r="CA3" s="36">
        <v>25</v>
      </c>
      <c r="CB3" s="36">
        <v>26</v>
      </c>
      <c r="CC3" s="36">
        <v>25</v>
      </c>
      <c r="CD3" s="36">
        <v>24</v>
      </c>
      <c r="CE3" s="36">
        <v>27</v>
      </c>
      <c r="CF3" s="36">
        <v>25</v>
      </c>
      <c r="CG3" s="36">
        <v>26</v>
      </c>
      <c r="CH3" s="36">
        <v>26</v>
      </c>
      <c r="CI3" s="36">
        <v>25</v>
      </c>
      <c r="CJ3" s="36">
        <v>27</v>
      </c>
      <c r="CK3" s="36">
        <v>25</v>
      </c>
      <c r="CL3" s="36">
        <v>26</v>
      </c>
      <c r="CM3" s="36">
        <v>25</v>
      </c>
      <c r="CN3" s="36">
        <v>25</v>
      </c>
      <c r="CO3" s="36">
        <v>26</v>
      </c>
      <c r="CP3" s="36">
        <v>24</v>
      </c>
      <c r="CQ3" s="36">
        <v>27</v>
      </c>
      <c r="CR3" s="36">
        <v>25</v>
      </c>
      <c r="CS3" s="36">
        <v>26</v>
      </c>
      <c r="CT3" s="36">
        <v>26</v>
      </c>
      <c r="CU3" s="36">
        <v>25</v>
      </c>
      <c r="CV3" s="36">
        <v>27</v>
      </c>
      <c r="CW3" s="36">
        <v>24</v>
      </c>
      <c r="CX3" s="36">
        <v>27</v>
      </c>
      <c r="CY3" s="36">
        <v>25</v>
      </c>
      <c r="CZ3" s="36">
        <v>25</v>
      </c>
      <c r="DA3" s="36">
        <v>26</v>
      </c>
      <c r="DB3" s="36">
        <v>25</v>
      </c>
      <c r="DC3" s="36">
        <v>26</v>
      </c>
      <c r="DD3" s="36">
        <v>26</v>
      </c>
      <c r="DE3" s="36">
        <v>26</v>
      </c>
      <c r="DF3" s="36">
        <v>25</v>
      </c>
      <c r="DG3" s="36">
        <v>26</v>
      </c>
      <c r="DH3" s="36">
        <v>26</v>
      </c>
      <c r="DI3" s="36">
        <v>25</v>
      </c>
      <c r="DJ3" s="36">
        <v>27</v>
      </c>
      <c r="DK3" s="36">
        <v>24</v>
      </c>
      <c r="DL3" s="36">
        <v>26</v>
      </c>
      <c r="DM3" s="36">
        <v>26</v>
      </c>
      <c r="DN3" s="36">
        <v>24</v>
      </c>
      <c r="DO3" s="36">
        <v>26</v>
      </c>
      <c r="DP3" s="36">
        <v>26</v>
      </c>
      <c r="DQ3" s="36">
        <v>25</v>
      </c>
      <c r="DR3" s="36">
        <v>26</v>
      </c>
      <c r="DS3" s="36">
        <v>26</v>
      </c>
      <c r="DT3" s="36">
        <v>26</v>
      </c>
      <c r="DU3" s="36">
        <v>25</v>
      </c>
      <c r="DV3" s="36">
        <v>27</v>
      </c>
      <c r="DW3" s="36">
        <v>24</v>
      </c>
      <c r="DX3" s="36">
        <v>26</v>
      </c>
      <c r="DY3" s="36">
        <v>25</v>
      </c>
      <c r="DZ3" s="36">
        <v>24</v>
      </c>
      <c r="EA3" s="36">
        <v>27</v>
      </c>
      <c r="EB3" s="36">
        <v>26</v>
      </c>
      <c r="EC3" s="36">
        <v>25</v>
      </c>
      <c r="ED3" s="36">
        <v>26</v>
      </c>
      <c r="EE3" s="36">
        <v>26</v>
      </c>
      <c r="EF3" s="36">
        <v>26</v>
      </c>
      <c r="EG3" s="36">
        <v>25</v>
      </c>
      <c r="EH3" s="36">
        <v>26</v>
      </c>
      <c r="EI3" s="36">
        <v>25</v>
      </c>
      <c r="EJ3" s="36">
        <v>26</v>
      </c>
    </row>
    <row r="4" spans="1:140" hidden="1" x14ac:dyDescent="0.2">
      <c r="A4" s="45"/>
      <c r="B4" s="42"/>
      <c r="E4" s="46">
        <v>36892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>
        <v>37257</v>
      </c>
      <c r="X4" s="46">
        <v>37622</v>
      </c>
      <c r="Y4" s="46">
        <v>37987</v>
      </c>
      <c r="Z4" s="46">
        <v>38353</v>
      </c>
      <c r="AA4" s="46">
        <v>38718</v>
      </c>
      <c r="AB4" s="47">
        <v>40179</v>
      </c>
      <c r="AC4" s="47">
        <v>40544</v>
      </c>
      <c r="AD4" s="36"/>
      <c r="AE4" s="36"/>
    </row>
    <row r="5" spans="1:140" ht="10.5" hidden="1" customHeight="1" x14ac:dyDescent="0.2">
      <c r="A5" s="45"/>
      <c r="B5" s="42"/>
      <c r="C5" s="36">
        <v>4</v>
      </c>
      <c r="D5" s="36">
        <v>20</v>
      </c>
      <c r="AG5" s="36">
        <v>22</v>
      </c>
      <c r="AH5" s="36">
        <v>20</v>
      </c>
      <c r="AI5" s="36">
        <v>21</v>
      </c>
      <c r="AJ5" s="36">
        <v>22</v>
      </c>
      <c r="AK5" s="36">
        <v>22</v>
      </c>
      <c r="AL5" s="36">
        <v>20</v>
      </c>
      <c r="AM5" s="36">
        <v>22</v>
      </c>
      <c r="AN5" s="36">
        <v>22</v>
      </c>
      <c r="AO5" s="36">
        <v>20</v>
      </c>
      <c r="AP5" s="36">
        <v>23</v>
      </c>
      <c r="AQ5" s="36">
        <v>20</v>
      </c>
      <c r="AR5" s="36">
        <v>21</v>
      </c>
      <c r="AS5" s="36">
        <v>22</v>
      </c>
      <c r="AT5" s="36">
        <v>20</v>
      </c>
      <c r="AU5" s="36">
        <v>21</v>
      </c>
      <c r="AV5" s="36">
        <v>22</v>
      </c>
      <c r="AW5" s="36">
        <v>21</v>
      </c>
      <c r="AX5" s="36">
        <v>21</v>
      </c>
      <c r="AY5" s="36">
        <v>22</v>
      </c>
      <c r="AZ5" s="36">
        <v>21</v>
      </c>
      <c r="BA5" s="36">
        <v>21</v>
      </c>
      <c r="BB5" s="36">
        <v>23</v>
      </c>
      <c r="BC5" s="36">
        <v>19</v>
      </c>
      <c r="BD5" s="36">
        <v>22</v>
      </c>
      <c r="BE5" s="36">
        <v>21</v>
      </c>
      <c r="BF5" s="36">
        <v>20</v>
      </c>
      <c r="BG5" s="36">
        <v>23</v>
      </c>
      <c r="BH5" s="36">
        <v>22</v>
      </c>
      <c r="BI5" s="36">
        <v>20</v>
      </c>
      <c r="BJ5" s="36">
        <v>22</v>
      </c>
      <c r="BK5" s="36">
        <v>21</v>
      </c>
      <c r="BL5" s="36">
        <v>22</v>
      </c>
      <c r="BM5" s="36">
        <v>21</v>
      </c>
      <c r="BN5" s="36">
        <v>21</v>
      </c>
      <c r="BO5" s="36">
        <v>21</v>
      </c>
      <c r="BP5" s="36">
        <v>23</v>
      </c>
      <c r="BQ5" s="36">
        <v>21</v>
      </c>
      <c r="BR5" s="36">
        <v>20</v>
      </c>
      <c r="BS5" s="36">
        <v>23</v>
      </c>
      <c r="BT5" s="36">
        <v>21</v>
      </c>
      <c r="BU5" s="36">
        <v>21</v>
      </c>
      <c r="BV5" s="36">
        <v>22</v>
      </c>
      <c r="BW5" s="36">
        <v>20</v>
      </c>
      <c r="BX5" s="36">
        <v>23</v>
      </c>
      <c r="BY5" s="36">
        <v>21</v>
      </c>
      <c r="BZ5" s="36">
        <v>21</v>
      </c>
      <c r="CA5" s="36">
        <v>21</v>
      </c>
      <c r="CB5" s="36">
        <v>21</v>
      </c>
      <c r="CC5" s="36">
        <v>21</v>
      </c>
      <c r="CD5" s="36">
        <v>20</v>
      </c>
      <c r="CE5" s="36">
        <v>23</v>
      </c>
      <c r="CF5" s="36">
        <v>20</v>
      </c>
      <c r="CG5" s="36">
        <v>22</v>
      </c>
      <c r="CH5" s="36">
        <v>22</v>
      </c>
      <c r="CI5" s="36">
        <v>20</v>
      </c>
      <c r="CJ5" s="36">
        <v>23</v>
      </c>
      <c r="CK5" s="36">
        <v>20</v>
      </c>
      <c r="CL5" s="36">
        <v>22</v>
      </c>
      <c r="CM5" s="36">
        <v>21</v>
      </c>
      <c r="CN5" s="36">
        <v>20</v>
      </c>
      <c r="CO5" s="36">
        <v>22</v>
      </c>
      <c r="CP5" s="36">
        <v>20</v>
      </c>
      <c r="CQ5" s="36">
        <v>22</v>
      </c>
      <c r="CR5" s="36">
        <v>21</v>
      </c>
      <c r="CS5" s="36">
        <v>22</v>
      </c>
      <c r="CT5" s="36">
        <v>21</v>
      </c>
      <c r="CU5" s="36">
        <v>21</v>
      </c>
      <c r="CV5" s="36">
        <v>23</v>
      </c>
      <c r="CW5" s="36">
        <v>19</v>
      </c>
      <c r="CX5" s="36">
        <v>23</v>
      </c>
      <c r="CY5" s="36">
        <v>21</v>
      </c>
      <c r="CZ5" s="36">
        <v>20</v>
      </c>
      <c r="DA5" s="36">
        <v>22</v>
      </c>
      <c r="DB5" s="36">
        <v>21</v>
      </c>
      <c r="DC5" s="36">
        <v>21</v>
      </c>
      <c r="DD5" s="36">
        <v>22</v>
      </c>
      <c r="DE5" s="36">
        <v>21</v>
      </c>
      <c r="DF5" s="36">
        <v>21</v>
      </c>
      <c r="DG5" s="36">
        <v>22</v>
      </c>
      <c r="DH5" s="36">
        <v>21</v>
      </c>
      <c r="DI5" s="36">
        <v>21</v>
      </c>
      <c r="DJ5" s="36">
        <v>23</v>
      </c>
      <c r="DK5" s="36">
        <v>19</v>
      </c>
      <c r="DL5" s="36">
        <v>22</v>
      </c>
      <c r="DM5" s="36">
        <v>21</v>
      </c>
      <c r="DN5" s="36">
        <v>20</v>
      </c>
      <c r="DO5" s="36">
        <v>22</v>
      </c>
      <c r="DP5" s="36">
        <v>22</v>
      </c>
      <c r="DQ5" s="36">
        <v>20</v>
      </c>
      <c r="DR5" s="36">
        <v>22</v>
      </c>
      <c r="DS5" s="36">
        <v>22</v>
      </c>
      <c r="DT5" s="36">
        <v>21</v>
      </c>
      <c r="DU5" s="36">
        <v>21</v>
      </c>
      <c r="DV5" s="36">
        <v>22</v>
      </c>
      <c r="DW5" s="36">
        <v>20</v>
      </c>
      <c r="DX5" s="36">
        <v>22</v>
      </c>
      <c r="DY5" s="36">
        <v>20</v>
      </c>
      <c r="DZ5" s="36">
        <v>20</v>
      </c>
      <c r="EA5" s="36">
        <v>23</v>
      </c>
      <c r="EB5" s="36">
        <v>22</v>
      </c>
      <c r="EC5" s="36">
        <v>20</v>
      </c>
      <c r="ED5" s="36">
        <v>22</v>
      </c>
      <c r="EE5" s="36">
        <v>21</v>
      </c>
      <c r="EF5" s="36">
        <v>22</v>
      </c>
      <c r="EG5" s="36">
        <v>21</v>
      </c>
      <c r="EH5" s="36">
        <v>21</v>
      </c>
      <c r="EI5" s="36">
        <v>21</v>
      </c>
      <c r="EJ5" s="36">
        <v>23</v>
      </c>
    </row>
    <row r="6" spans="1:140" ht="12.75" x14ac:dyDescent="0.2">
      <c r="A6" s="48">
        <v>37221</v>
      </c>
    </row>
    <row r="7" spans="1:140" ht="10.5" hidden="1" customHeight="1" x14ac:dyDescent="0.2">
      <c r="A7" s="48"/>
      <c r="C7" s="49">
        <v>37196</v>
      </c>
      <c r="D7" s="49">
        <v>37226</v>
      </c>
      <c r="E7" s="50"/>
      <c r="F7" s="50"/>
      <c r="G7" s="49">
        <v>37257</v>
      </c>
      <c r="H7" s="49">
        <v>37288</v>
      </c>
      <c r="I7" s="50"/>
      <c r="J7" s="49">
        <v>37316</v>
      </c>
      <c r="K7" s="49">
        <v>37347</v>
      </c>
      <c r="L7" s="49">
        <v>37377</v>
      </c>
      <c r="M7" s="49">
        <v>37408</v>
      </c>
      <c r="N7" s="50"/>
      <c r="O7" s="50"/>
      <c r="P7" s="49">
        <v>37438</v>
      </c>
      <c r="Q7" s="49">
        <v>37469</v>
      </c>
      <c r="R7" s="49">
        <v>37500</v>
      </c>
      <c r="S7" s="50"/>
      <c r="T7" s="99">
        <v>37530</v>
      </c>
      <c r="U7" s="99">
        <v>37561</v>
      </c>
      <c r="V7" s="99">
        <v>37591</v>
      </c>
      <c r="W7" s="49"/>
      <c r="X7" s="49"/>
      <c r="Y7" s="49"/>
      <c r="Z7" s="49"/>
      <c r="AA7" s="49"/>
      <c r="AB7" s="51"/>
      <c r="AG7" s="47">
        <v>37257</v>
      </c>
      <c r="AH7" s="47">
        <v>37288</v>
      </c>
      <c r="AI7" s="47">
        <v>37316</v>
      </c>
      <c r="AJ7" s="47">
        <v>37347</v>
      </c>
      <c r="AK7" s="47">
        <v>37377</v>
      </c>
      <c r="AL7" s="47">
        <v>37408</v>
      </c>
      <c r="AM7" s="47">
        <v>37438</v>
      </c>
      <c r="AN7" s="47">
        <v>37469</v>
      </c>
      <c r="AO7" s="47">
        <v>37500</v>
      </c>
      <c r="AP7" s="47">
        <v>37530</v>
      </c>
      <c r="AQ7" s="47">
        <v>37561</v>
      </c>
      <c r="AR7" s="47">
        <v>37591</v>
      </c>
      <c r="AS7" s="47">
        <v>37622</v>
      </c>
      <c r="AT7" s="47">
        <v>37653</v>
      </c>
      <c r="AU7" s="47">
        <v>37681</v>
      </c>
      <c r="AV7" s="47">
        <v>37712</v>
      </c>
      <c r="AW7" s="47">
        <v>37742</v>
      </c>
      <c r="AX7" s="47">
        <v>37773</v>
      </c>
      <c r="AY7" s="47">
        <v>37803</v>
      </c>
      <c r="AZ7" s="47">
        <v>37834</v>
      </c>
      <c r="BA7" s="47">
        <v>37865</v>
      </c>
      <c r="BB7" s="47">
        <v>37895</v>
      </c>
      <c r="BC7" s="47">
        <v>37926</v>
      </c>
      <c r="BD7" s="47">
        <v>37956</v>
      </c>
      <c r="BE7" s="47">
        <v>37987</v>
      </c>
      <c r="BF7" s="47">
        <v>38018</v>
      </c>
      <c r="BG7" s="47">
        <v>38047</v>
      </c>
      <c r="BH7" s="47">
        <v>38078</v>
      </c>
      <c r="BI7" s="47">
        <v>38108</v>
      </c>
      <c r="BJ7" s="47">
        <v>38139</v>
      </c>
      <c r="BK7" s="47">
        <v>38169</v>
      </c>
      <c r="BL7" s="47">
        <v>38200</v>
      </c>
      <c r="BM7" s="47">
        <v>38231</v>
      </c>
      <c r="BN7" s="47">
        <v>38261</v>
      </c>
      <c r="BO7" s="47">
        <v>38292</v>
      </c>
      <c r="BP7" s="47">
        <v>38322</v>
      </c>
      <c r="BQ7" s="47">
        <v>38353</v>
      </c>
      <c r="BR7" s="47">
        <v>38384</v>
      </c>
      <c r="BS7" s="47">
        <v>38412</v>
      </c>
      <c r="BT7" s="47">
        <v>38443</v>
      </c>
      <c r="BU7" s="47">
        <v>38473</v>
      </c>
      <c r="BV7" s="47">
        <v>38504</v>
      </c>
      <c r="BW7" s="47">
        <v>38534</v>
      </c>
      <c r="BX7" s="47">
        <v>38565</v>
      </c>
      <c r="BY7" s="47">
        <v>38596</v>
      </c>
      <c r="BZ7" s="47">
        <v>38626</v>
      </c>
      <c r="CA7" s="47">
        <v>38657</v>
      </c>
      <c r="CB7" s="47">
        <v>38687</v>
      </c>
      <c r="CC7" s="47">
        <v>38718</v>
      </c>
      <c r="CD7" s="47">
        <v>38749</v>
      </c>
      <c r="CE7" s="47">
        <v>38777</v>
      </c>
      <c r="CF7" s="47">
        <v>38808</v>
      </c>
      <c r="CG7" s="47">
        <v>38838</v>
      </c>
      <c r="CH7" s="47">
        <v>38869</v>
      </c>
      <c r="CI7" s="47">
        <v>38899</v>
      </c>
      <c r="CJ7" s="47">
        <v>38930</v>
      </c>
      <c r="CK7" s="47">
        <v>38961</v>
      </c>
      <c r="CL7" s="47">
        <v>38991</v>
      </c>
      <c r="CM7" s="47">
        <v>39022</v>
      </c>
      <c r="CN7" s="47">
        <v>39052</v>
      </c>
      <c r="CO7" s="47">
        <v>39083</v>
      </c>
      <c r="CP7" s="47">
        <v>39114</v>
      </c>
      <c r="CQ7" s="47">
        <v>39142</v>
      </c>
      <c r="CR7" s="47">
        <v>39173</v>
      </c>
      <c r="CS7" s="47">
        <v>39203</v>
      </c>
      <c r="CT7" s="47">
        <v>39234</v>
      </c>
      <c r="CU7" s="47">
        <v>39264</v>
      </c>
      <c r="CV7" s="47">
        <v>39295</v>
      </c>
      <c r="CW7" s="47">
        <v>39326</v>
      </c>
      <c r="CX7" s="47">
        <v>39356</v>
      </c>
      <c r="CY7" s="47">
        <v>39387</v>
      </c>
      <c r="CZ7" s="47">
        <v>39417</v>
      </c>
      <c r="DA7" s="47">
        <v>39448</v>
      </c>
      <c r="DB7" s="47">
        <v>39479</v>
      </c>
      <c r="DC7" s="47">
        <v>39508</v>
      </c>
      <c r="DD7" s="47">
        <v>39539</v>
      </c>
      <c r="DE7" s="47">
        <v>39569</v>
      </c>
      <c r="DF7" s="47">
        <v>39600</v>
      </c>
      <c r="DG7" s="47">
        <v>39630</v>
      </c>
      <c r="DH7" s="47">
        <v>39661</v>
      </c>
      <c r="DI7" s="47">
        <v>39692</v>
      </c>
      <c r="DJ7" s="47">
        <v>39722</v>
      </c>
      <c r="DK7" s="47">
        <v>39753</v>
      </c>
      <c r="DL7" s="47">
        <v>39783</v>
      </c>
      <c r="DM7" s="47">
        <v>39814</v>
      </c>
      <c r="DN7" s="47">
        <v>39845</v>
      </c>
      <c r="DO7" s="47">
        <v>39873</v>
      </c>
      <c r="DP7" s="47">
        <v>39904</v>
      </c>
      <c r="DQ7" s="47">
        <v>39934</v>
      </c>
      <c r="DR7" s="47">
        <v>39965</v>
      </c>
      <c r="DS7" s="47">
        <v>39995</v>
      </c>
      <c r="DT7" s="47">
        <v>40026</v>
      </c>
      <c r="DU7" s="47">
        <v>40057</v>
      </c>
      <c r="DV7" s="47">
        <v>40087</v>
      </c>
      <c r="DW7" s="47">
        <v>40118</v>
      </c>
      <c r="DX7" s="47">
        <v>40148</v>
      </c>
      <c r="DY7" s="47">
        <v>40179</v>
      </c>
      <c r="DZ7" s="47">
        <v>40210</v>
      </c>
      <c r="EA7" s="47">
        <v>40238</v>
      </c>
      <c r="EB7" s="47">
        <v>40269</v>
      </c>
      <c r="EC7" s="47">
        <v>40299</v>
      </c>
      <c r="ED7" s="47">
        <v>40330</v>
      </c>
      <c r="EE7" s="47">
        <v>40360</v>
      </c>
      <c r="EF7" s="47">
        <v>40391</v>
      </c>
      <c r="EG7" s="47">
        <v>40422</v>
      </c>
      <c r="EH7" s="47">
        <v>40452</v>
      </c>
      <c r="EI7" s="47">
        <v>40483</v>
      </c>
      <c r="EJ7" s="47">
        <v>40513</v>
      </c>
    </row>
    <row r="8" spans="1:140" s="52" customFormat="1" ht="15.75" customHeight="1" thickBot="1" x14ac:dyDescent="0.25">
      <c r="A8" s="103" t="s">
        <v>187</v>
      </c>
      <c r="B8" s="104"/>
      <c r="C8" s="105" t="s">
        <v>131</v>
      </c>
      <c r="D8" s="105" t="s">
        <v>132</v>
      </c>
      <c r="E8" s="106" t="s">
        <v>133</v>
      </c>
      <c r="F8" s="107" t="s">
        <v>134</v>
      </c>
      <c r="G8" s="108">
        <v>37257</v>
      </c>
      <c r="H8" s="108">
        <v>37288</v>
      </c>
      <c r="I8" s="107" t="s">
        <v>135</v>
      </c>
      <c r="J8" s="108">
        <v>37316</v>
      </c>
      <c r="K8" s="108">
        <v>37347</v>
      </c>
      <c r="L8" s="108">
        <v>37377</v>
      </c>
      <c r="M8" s="108">
        <v>37408</v>
      </c>
      <c r="N8" s="109" t="s">
        <v>181</v>
      </c>
      <c r="O8" s="101" t="s">
        <v>182</v>
      </c>
      <c r="P8" s="108">
        <v>37438</v>
      </c>
      <c r="Q8" s="108">
        <v>37469</v>
      </c>
      <c r="R8" s="108">
        <v>37500</v>
      </c>
      <c r="S8" s="101" t="s">
        <v>183</v>
      </c>
      <c r="T8" s="108">
        <v>37530</v>
      </c>
      <c r="U8" s="108">
        <v>37561</v>
      </c>
      <c r="V8" s="108">
        <v>37591</v>
      </c>
      <c r="W8" s="105" t="s">
        <v>136</v>
      </c>
      <c r="X8" s="105" t="s">
        <v>137</v>
      </c>
      <c r="Y8" s="106" t="s">
        <v>138</v>
      </c>
      <c r="Z8" s="106" t="s">
        <v>139</v>
      </c>
      <c r="AA8" s="106" t="s">
        <v>140</v>
      </c>
      <c r="AB8" s="105" t="s">
        <v>141</v>
      </c>
      <c r="AC8" s="107" t="s">
        <v>188</v>
      </c>
      <c r="AD8" s="107"/>
      <c r="AE8" s="107"/>
      <c r="AG8" s="110"/>
    </row>
    <row r="9" spans="1:140" ht="13.7" customHeight="1" x14ac:dyDescent="0.2">
      <c r="A9" s="95" t="s">
        <v>120</v>
      </c>
      <c r="B9" s="43" t="s">
        <v>142</v>
      </c>
      <c r="C9" s="38">
        <v>21.5</v>
      </c>
      <c r="D9" s="38">
        <v>29.5</v>
      </c>
      <c r="E9" s="54">
        <v>28.166666666666668</v>
      </c>
      <c r="F9" s="38">
        <v>31.375</v>
      </c>
      <c r="G9" s="38">
        <v>31.75</v>
      </c>
      <c r="H9" s="38">
        <v>31</v>
      </c>
      <c r="I9" s="38">
        <v>28.5</v>
      </c>
      <c r="J9" s="38">
        <v>30</v>
      </c>
      <c r="K9" s="38">
        <v>27</v>
      </c>
      <c r="L9" s="38">
        <v>25.5</v>
      </c>
      <c r="M9" s="38">
        <v>28</v>
      </c>
      <c r="N9" s="38">
        <v>26.833333333333332</v>
      </c>
      <c r="O9" s="38">
        <v>43.5</v>
      </c>
      <c r="P9" s="37">
        <v>41</v>
      </c>
      <c r="Q9" s="38">
        <v>48.5</v>
      </c>
      <c r="R9" s="38">
        <v>41</v>
      </c>
      <c r="S9" s="38">
        <v>36.666666666666664</v>
      </c>
      <c r="T9" s="38">
        <v>37.5</v>
      </c>
      <c r="U9" s="38">
        <v>35.5</v>
      </c>
      <c r="V9" s="38">
        <v>37</v>
      </c>
      <c r="W9" s="54">
        <v>34.517647058823528</v>
      </c>
      <c r="X9" s="38">
        <v>39.572549019607841</v>
      </c>
      <c r="Y9" s="38">
        <v>40.112953020134228</v>
      </c>
      <c r="Z9" s="38">
        <v>40.323254901960787</v>
      </c>
      <c r="AA9" s="38">
        <v>41.389313725490204</v>
      </c>
      <c r="AB9" s="111">
        <v>42.604609375000003</v>
      </c>
      <c r="AC9" s="112">
        <v>40.158242894056848</v>
      </c>
      <c r="AD9" s="55"/>
      <c r="AE9" s="55"/>
      <c r="AF9" s="56"/>
      <c r="AG9" s="37">
        <v>31.75</v>
      </c>
      <c r="AH9" s="37">
        <v>31</v>
      </c>
      <c r="AI9" s="37">
        <v>30</v>
      </c>
      <c r="AJ9" s="37">
        <v>27</v>
      </c>
      <c r="AK9" s="37">
        <v>25.5</v>
      </c>
      <c r="AL9" s="37">
        <v>28</v>
      </c>
      <c r="AM9" s="37">
        <v>41</v>
      </c>
      <c r="AN9" s="37">
        <v>48.5</v>
      </c>
      <c r="AO9" s="37">
        <v>41</v>
      </c>
      <c r="AP9" s="37">
        <v>37.5</v>
      </c>
      <c r="AQ9" s="37">
        <v>35.5</v>
      </c>
      <c r="AR9" s="37">
        <v>37</v>
      </c>
      <c r="AS9" s="37">
        <v>41.5</v>
      </c>
      <c r="AT9" s="37">
        <v>39.5</v>
      </c>
      <c r="AU9" s="37">
        <v>38</v>
      </c>
      <c r="AV9" s="37">
        <v>33</v>
      </c>
      <c r="AW9" s="37">
        <v>29</v>
      </c>
      <c r="AX9" s="37">
        <v>30</v>
      </c>
      <c r="AY9" s="37">
        <v>46.5</v>
      </c>
      <c r="AZ9" s="37">
        <v>54.5</v>
      </c>
      <c r="BA9" s="37">
        <v>43</v>
      </c>
      <c r="BB9" s="37">
        <v>41</v>
      </c>
      <c r="BC9" s="37">
        <v>38.5</v>
      </c>
      <c r="BD9" s="37">
        <v>40</v>
      </c>
      <c r="BE9" s="37">
        <v>41.63</v>
      </c>
      <c r="BF9" s="37">
        <v>39.909999999999997</v>
      </c>
      <c r="BG9" s="37">
        <v>38.619999999999997</v>
      </c>
      <c r="BH9" s="37">
        <v>34.33</v>
      </c>
      <c r="BI9" s="37">
        <v>30.89</v>
      </c>
      <c r="BJ9" s="37">
        <v>31.75</v>
      </c>
      <c r="BK9" s="37">
        <v>45.92</v>
      </c>
      <c r="BL9" s="37">
        <v>52.79</v>
      </c>
      <c r="BM9" s="37">
        <v>42.91</v>
      </c>
      <c r="BN9" s="37">
        <v>41.2</v>
      </c>
      <c r="BO9" s="37">
        <v>39.049999999999997</v>
      </c>
      <c r="BP9" s="37">
        <v>40.340000000000003</v>
      </c>
      <c r="BQ9" s="37">
        <v>41.73</v>
      </c>
      <c r="BR9" s="37">
        <v>40.26</v>
      </c>
      <c r="BS9" s="37">
        <v>39.15</v>
      </c>
      <c r="BT9" s="37">
        <v>35.47</v>
      </c>
      <c r="BU9" s="37">
        <v>32.53</v>
      </c>
      <c r="BV9" s="37">
        <v>33.270000000000003</v>
      </c>
      <c r="BW9" s="37">
        <v>45.42</v>
      </c>
      <c r="BX9" s="37">
        <v>51.31</v>
      </c>
      <c r="BY9" s="37">
        <v>42.84</v>
      </c>
      <c r="BZ9" s="37">
        <v>41.37</v>
      </c>
      <c r="CA9" s="37">
        <v>39.53</v>
      </c>
      <c r="CB9" s="37">
        <v>40.64</v>
      </c>
      <c r="CC9" s="37">
        <v>42</v>
      </c>
      <c r="CD9" s="37">
        <v>40.659999999999997</v>
      </c>
      <c r="CE9" s="37">
        <v>39.659999999999997</v>
      </c>
      <c r="CF9" s="37">
        <v>36.31</v>
      </c>
      <c r="CG9" s="37">
        <v>33.64</v>
      </c>
      <c r="CH9" s="37">
        <v>34.31</v>
      </c>
      <c r="CI9" s="37">
        <v>45.35</v>
      </c>
      <c r="CJ9" s="37">
        <v>50.71</v>
      </c>
      <c r="CK9" s="37">
        <v>43.01</v>
      </c>
      <c r="CL9" s="37">
        <v>41.68</v>
      </c>
      <c r="CM9" s="37">
        <v>40.01</v>
      </c>
      <c r="CN9" s="37">
        <v>41.01</v>
      </c>
      <c r="CO9" s="37">
        <v>42.27</v>
      </c>
      <c r="CP9" s="37">
        <v>41.05</v>
      </c>
      <c r="CQ9" s="37">
        <v>40.15</v>
      </c>
      <c r="CR9" s="37">
        <v>37.11</v>
      </c>
      <c r="CS9" s="37">
        <v>34.68</v>
      </c>
      <c r="CT9" s="37">
        <v>35.29</v>
      </c>
      <c r="CU9" s="37">
        <v>45.33</v>
      </c>
      <c r="CV9" s="37">
        <v>50.2</v>
      </c>
      <c r="CW9" s="37">
        <v>43.21</v>
      </c>
      <c r="CX9" s="37">
        <v>42</v>
      </c>
      <c r="CY9" s="37">
        <v>40.479999999999997</v>
      </c>
      <c r="CZ9" s="37">
        <v>41.39</v>
      </c>
      <c r="DA9" s="37">
        <v>42.68</v>
      </c>
      <c r="DB9" s="37">
        <v>41.55</v>
      </c>
      <c r="DC9" s="37">
        <v>40.71</v>
      </c>
      <c r="DD9" s="37">
        <v>37.880000000000003</v>
      </c>
      <c r="DE9" s="37">
        <v>35.619999999999997</v>
      </c>
      <c r="DF9" s="37">
        <v>36.19</v>
      </c>
      <c r="DG9" s="37">
        <v>45.54</v>
      </c>
      <c r="DH9" s="37">
        <v>50.07</v>
      </c>
      <c r="DI9" s="37">
        <v>43.56</v>
      </c>
      <c r="DJ9" s="37">
        <v>42.43</v>
      </c>
      <c r="DK9" s="37">
        <v>41.02</v>
      </c>
      <c r="DL9" s="37">
        <v>41.88</v>
      </c>
      <c r="DM9" s="37">
        <v>43.11</v>
      </c>
      <c r="DN9" s="37">
        <v>42.06</v>
      </c>
      <c r="DO9" s="37">
        <v>41.27</v>
      </c>
      <c r="DP9" s="37">
        <v>38.64</v>
      </c>
      <c r="DQ9" s="37">
        <v>36.53</v>
      </c>
      <c r="DR9" s="37">
        <v>37.06</v>
      </c>
      <c r="DS9" s="37">
        <v>45.77</v>
      </c>
      <c r="DT9" s="37">
        <v>49.99</v>
      </c>
      <c r="DU9" s="37">
        <v>43.93</v>
      </c>
      <c r="DV9" s="37">
        <v>42.88</v>
      </c>
      <c r="DW9" s="37">
        <v>41.56</v>
      </c>
      <c r="DX9" s="37">
        <v>42.36</v>
      </c>
      <c r="DY9" s="37">
        <v>43.53</v>
      </c>
      <c r="DZ9" s="37">
        <v>42.56</v>
      </c>
      <c r="EA9" s="37">
        <v>41.82</v>
      </c>
      <c r="EB9" s="37">
        <v>39.369999999999997</v>
      </c>
      <c r="EC9" s="37">
        <v>37.409999999999997</v>
      </c>
      <c r="ED9" s="37">
        <v>37.909999999999997</v>
      </c>
      <c r="EE9" s="37">
        <v>46.01</v>
      </c>
      <c r="EF9" s="37">
        <v>49.95</v>
      </c>
      <c r="EG9" s="37">
        <v>44.3</v>
      </c>
      <c r="EH9" s="37">
        <v>43.33</v>
      </c>
      <c r="EI9" s="37">
        <v>42.1</v>
      </c>
      <c r="EJ9" s="37">
        <v>42.84</v>
      </c>
    </row>
    <row r="10" spans="1:140" ht="13.7" customHeight="1" x14ac:dyDescent="0.2">
      <c r="A10" s="96" t="s">
        <v>121</v>
      </c>
      <c r="B10" s="58" t="s">
        <v>143</v>
      </c>
      <c r="C10" s="37">
        <v>24.6875</v>
      </c>
      <c r="D10" s="37">
        <v>30</v>
      </c>
      <c r="E10" s="59">
        <v>29.114583333333332</v>
      </c>
      <c r="F10" s="37">
        <v>31.875</v>
      </c>
      <c r="G10" s="37">
        <v>32.25</v>
      </c>
      <c r="H10" s="37">
        <v>31.5</v>
      </c>
      <c r="I10" s="37">
        <v>29.75</v>
      </c>
      <c r="J10" s="37">
        <v>30.5</v>
      </c>
      <c r="K10" s="37">
        <v>29</v>
      </c>
      <c r="L10" s="37">
        <v>28</v>
      </c>
      <c r="M10" s="37">
        <v>30.5</v>
      </c>
      <c r="N10" s="37">
        <v>29.166666666666668</v>
      </c>
      <c r="O10" s="37">
        <v>46.5</v>
      </c>
      <c r="P10" s="37">
        <v>44</v>
      </c>
      <c r="Q10" s="37">
        <v>51</v>
      </c>
      <c r="R10" s="37">
        <v>44.5</v>
      </c>
      <c r="S10" s="37">
        <v>37.5</v>
      </c>
      <c r="T10" s="37">
        <v>38.5</v>
      </c>
      <c r="U10" s="37">
        <v>36.5</v>
      </c>
      <c r="V10" s="37">
        <v>37.5</v>
      </c>
      <c r="W10" s="59">
        <v>36.184313725490199</v>
      </c>
      <c r="X10" s="37">
        <v>41.94019607843137</v>
      </c>
      <c r="Y10" s="37">
        <v>42.289261744966439</v>
      </c>
      <c r="Z10" s="37">
        <v>42.684901960784316</v>
      </c>
      <c r="AA10" s="37">
        <v>44.325313725490197</v>
      </c>
      <c r="AB10" s="113">
        <v>46.365585937500001</v>
      </c>
      <c r="AC10" s="60">
        <v>42.835163652024114</v>
      </c>
      <c r="AD10" s="55"/>
      <c r="AE10" s="55"/>
      <c r="AF10" s="56"/>
      <c r="AG10" s="61">
        <v>32.25</v>
      </c>
      <c r="AH10" s="61">
        <v>31.5</v>
      </c>
      <c r="AI10" s="61">
        <v>30.5</v>
      </c>
      <c r="AJ10" s="61">
        <v>29</v>
      </c>
      <c r="AK10" s="61">
        <v>28</v>
      </c>
      <c r="AL10" s="61">
        <v>30.5</v>
      </c>
      <c r="AM10" s="61">
        <v>44</v>
      </c>
      <c r="AN10" s="61">
        <v>51</v>
      </c>
      <c r="AO10" s="61">
        <v>44.5</v>
      </c>
      <c r="AP10" s="61">
        <v>38.5</v>
      </c>
      <c r="AQ10" s="61">
        <v>36.5</v>
      </c>
      <c r="AR10" s="61">
        <v>37.5</v>
      </c>
      <c r="AS10" s="61">
        <v>42</v>
      </c>
      <c r="AT10" s="61">
        <v>40.25</v>
      </c>
      <c r="AU10" s="61">
        <v>39.5</v>
      </c>
      <c r="AV10" s="61">
        <v>36.5</v>
      </c>
      <c r="AW10" s="61">
        <v>32.5</v>
      </c>
      <c r="AX10" s="61">
        <v>33.75</v>
      </c>
      <c r="AY10" s="61">
        <v>51</v>
      </c>
      <c r="AZ10" s="61">
        <v>58</v>
      </c>
      <c r="BA10" s="61">
        <v>46.5</v>
      </c>
      <c r="BB10" s="61">
        <v>42.75</v>
      </c>
      <c r="BC10" s="61">
        <v>39.25</v>
      </c>
      <c r="BD10" s="61">
        <v>40.75</v>
      </c>
      <c r="BE10" s="61">
        <v>42.39</v>
      </c>
      <c r="BF10" s="61">
        <v>40.89</v>
      </c>
      <c r="BG10" s="61">
        <v>40.24</v>
      </c>
      <c r="BH10" s="61">
        <v>37.67</v>
      </c>
      <c r="BI10" s="61">
        <v>34.24</v>
      </c>
      <c r="BJ10" s="61">
        <v>35.31</v>
      </c>
      <c r="BK10" s="61">
        <v>50.11</v>
      </c>
      <c r="BL10" s="61">
        <v>56.12</v>
      </c>
      <c r="BM10" s="61">
        <v>46.25</v>
      </c>
      <c r="BN10" s="61">
        <v>43.03</v>
      </c>
      <c r="BO10" s="61">
        <v>40.03</v>
      </c>
      <c r="BP10" s="61">
        <v>41.32</v>
      </c>
      <c r="BQ10" s="61">
        <v>42.71</v>
      </c>
      <c r="BR10" s="61">
        <v>41.43</v>
      </c>
      <c r="BS10" s="61">
        <v>40.880000000000003</v>
      </c>
      <c r="BT10" s="61">
        <v>38.67</v>
      </c>
      <c r="BU10" s="61">
        <v>35.74</v>
      </c>
      <c r="BV10" s="61">
        <v>36.659999999999997</v>
      </c>
      <c r="BW10" s="61">
        <v>49.35</v>
      </c>
      <c r="BX10" s="61">
        <v>54.5</v>
      </c>
      <c r="BY10" s="61">
        <v>46.04</v>
      </c>
      <c r="BZ10" s="61">
        <v>43.29</v>
      </c>
      <c r="CA10" s="61">
        <v>40.72</v>
      </c>
      <c r="CB10" s="61">
        <v>41.82</v>
      </c>
      <c r="CC10" s="61">
        <v>43.18</v>
      </c>
      <c r="CD10" s="61">
        <v>42.02</v>
      </c>
      <c r="CE10" s="61">
        <v>41.52</v>
      </c>
      <c r="CF10" s="61">
        <v>39.520000000000003</v>
      </c>
      <c r="CG10" s="61">
        <v>36.85</v>
      </c>
      <c r="CH10" s="61">
        <v>37.69</v>
      </c>
      <c r="CI10" s="61">
        <v>49.25</v>
      </c>
      <c r="CJ10" s="61">
        <v>53.95</v>
      </c>
      <c r="CK10" s="61">
        <v>46.25</v>
      </c>
      <c r="CL10" s="61">
        <v>43.75</v>
      </c>
      <c r="CM10" s="61">
        <v>41.41</v>
      </c>
      <c r="CN10" s="61">
        <v>42.42</v>
      </c>
      <c r="CO10" s="61">
        <v>43.93</v>
      </c>
      <c r="CP10" s="61">
        <v>42.86</v>
      </c>
      <c r="CQ10" s="61">
        <v>42.41</v>
      </c>
      <c r="CR10" s="61">
        <v>40.58</v>
      </c>
      <c r="CS10" s="61">
        <v>38.130000000000003</v>
      </c>
      <c r="CT10" s="61">
        <v>38.9</v>
      </c>
      <c r="CU10" s="61">
        <v>49.49</v>
      </c>
      <c r="CV10" s="61">
        <v>53.79</v>
      </c>
      <c r="CW10" s="61">
        <v>46.74</v>
      </c>
      <c r="CX10" s="61">
        <v>44.45</v>
      </c>
      <c r="CY10" s="61">
        <v>42.31</v>
      </c>
      <c r="CZ10" s="61">
        <v>43.24</v>
      </c>
      <c r="DA10" s="61">
        <v>44.66</v>
      </c>
      <c r="DB10" s="61">
        <v>43.67</v>
      </c>
      <c r="DC10" s="61">
        <v>43.25</v>
      </c>
      <c r="DD10" s="61">
        <v>41.54</v>
      </c>
      <c r="DE10" s="61">
        <v>39.25</v>
      </c>
      <c r="DF10" s="61">
        <v>39.97</v>
      </c>
      <c r="DG10" s="61">
        <v>49.88</v>
      </c>
      <c r="DH10" s="61">
        <v>53.91</v>
      </c>
      <c r="DI10" s="61">
        <v>47.32</v>
      </c>
      <c r="DJ10" s="61">
        <v>45.17</v>
      </c>
      <c r="DK10" s="61">
        <v>43.17</v>
      </c>
      <c r="DL10" s="61">
        <v>44.04</v>
      </c>
      <c r="DM10" s="61">
        <v>45.51</v>
      </c>
      <c r="DN10" s="61">
        <v>44.58</v>
      </c>
      <c r="DO10" s="61">
        <v>44.18</v>
      </c>
      <c r="DP10" s="61">
        <v>42.58</v>
      </c>
      <c r="DQ10" s="61">
        <v>40.44</v>
      </c>
      <c r="DR10" s="61">
        <v>41.12</v>
      </c>
      <c r="DS10" s="61">
        <v>50.4</v>
      </c>
      <c r="DT10" s="61">
        <v>54.18</v>
      </c>
      <c r="DU10" s="61">
        <v>48</v>
      </c>
      <c r="DV10" s="61">
        <v>45.99</v>
      </c>
      <c r="DW10" s="61">
        <v>44.12</v>
      </c>
      <c r="DX10" s="61">
        <v>44.93</v>
      </c>
      <c r="DY10" s="61">
        <v>46.36</v>
      </c>
      <c r="DZ10" s="61">
        <v>45.48</v>
      </c>
      <c r="EA10" s="61">
        <v>45.11</v>
      </c>
      <c r="EB10" s="61">
        <v>43.61</v>
      </c>
      <c r="EC10" s="61">
        <v>41.6</v>
      </c>
      <c r="ED10" s="61">
        <v>42.24</v>
      </c>
      <c r="EE10" s="61">
        <v>50.95</v>
      </c>
      <c r="EF10" s="61">
        <v>54.49</v>
      </c>
      <c r="EG10" s="61">
        <v>48.7</v>
      </c>
      <c r="EH10" s="61">
        <v>46.81</v>
      </c>
      <c r="EI10" s="61">
        <v>45.06</v>
      </c>
      <c r="EJ10" s="61">
        <v>45.82</v>
      </c>
    </row>
    <row r="11" spans="1:140" ht="13.7" customHeight="1" x14ac:dyDescent="0.2">
      <c r="A11" s="96" t="s">
        <v>122</v>
      </c>
      <c r="B11" s="43"/>
      <c r="C11" s="37">
        <v>26.184999999999999</v>
      </c>
      <c r="D11" s="37">
        <v>32.671999999999997</v>
      </c>
      <c r="E11" s="59">
        <v>31.590833333333332</v>
      </c>
      <c r="F11" s="37">
        <v>32.75</v>
      </c>
      <c r="G11" s="37">
        <v>33.5</v>
      </c>
      <c r="H11" s="37">
        <v>32</v>
      </c>
      <c r="I11" s="37">
        <v>30.675000000000001</v>
      </c>
      <c r="J11" s="37">
        <v>31.85</v>
      </c>
      <c r="K11" s="37">
        <v>29.5</v>
      </c>
      <c r="L11" s="37">
        <v>29</v>
      </c>
      <c r="M11" s="37">
        <v>36</v>
      </c>
      <c r="N11" s="37">
        <v>31.5</v>
      </c>
      <c r="O11" s="37">
        <v>50</v>
      </c>
      <c r="P11" s="37">
        <v>48.25</v>
      </c>
      <c r="Q11" s="37">
        <v>54.5</v>
      </c>
      <c r="R11" s="37">
        <v>47.25</v>
      </c>
      <c r="S11" s="37">
        <v>38.25</v>
      </c>
      <c r="T11" s="37">
        <v>37.25</v>
      </c>
      <c r="U11" s="37">
        <v>38.25</v>
      </c>
      <c r="V11" s="37">
        <v>39.25</v>
      </c>
      <c r="W11" s="59">
        <v>38.05627450980392</v>
      </c>
      <c r="X11" s="37">
        <v>43.491176470588236</v>
      </c>
      <c r="Y11" s="37">
        <v>43.592751677852348</v>
      </c>
      <c r="Z11" s="37">
        <v>44.359176470588238</v>
      </c>
      <c r="AA11" s="37">
        <v>45.06339215686274</v>
      </c>
      <c r="AB11" s="113">
        <v>45.663984375000005</v>
      </c>
      <c r="AC11" s="60">
        <v>43.844233419465994</v>
      </c>
      <c r="AD11" s="55"/>
      <c r="AE11" s="55"/>
      <c r="AF11" s="56"/>
      <c r="AG11" s="61">
        <v>33.5</v>
      </c>
      <c r="AH11" s="61">
        <v>32</v>
      </c>
      <c r="AI11" s="61">
        <v>31.85</v>
      </c>
      <c r="AJ11" s="61">
        <v>29.5</v>
      </c>
      <c r="AK11" s="61">
        <v>29</v>
      </c>
      <c r="AL11" s="61">
        <v>36</v>
      </c>
      <c r="AM11" s="61">
        <v>48.25</v>
      </c>
      <c r="AN11" s="61">
        <v>54.5</v>
      </c>
      <c r="AO11" s="61">
        <v>47.25</v>
      </c>
      <c r="AP11" s="61">
        <v>37.25</v>
      </c>
      <c r="AQ11" s="61">
        <v>38.25</v>
      </c>
      <c r="AR11" s="61">
        <v>39.25</v>
      </c>
      <c r="AS11" s="61">
        <v>41.75</v>
      </c>
      <c r="AT11" s="61">
        <v>39.75</v>
      </c>
      <c r="AU11" s="61">
        <v>37.75</v>
      </c>
      <c r="AV11" s="61">
        <v>35.75</v>
      </c>
      <c r="AW11" s="61">
        <v>36.25</v>
      </c>
      <c r="AX11" s="61">
        <v>41.25</v>
      </c>
      <c r="AY11" s="61">
        <v>51.75</v>
      </c>
      <c r="AZ11" s="61">
        <v>60.25</v>
      </c>
      <c r="BA11" s="61">
        <v>55.25</v>
      </c>
      <c r="BB11" s="61">
        <v>38.75</v>
      </c>
      <c r="BC11" s="61">
        <v>40.75</v>
      </c>
      <c r="BD11" s="61">
        <v>42.75</v>
      </c>
      <c r="BE11" s="61">
        <v>42.14</v>
      </c>
      <c r="BF11" s="61">
        <v>40.119999999999997</v>
      </c>
      <c r="BG11" s="61">
        <v>38.1</v>
      </c>
      <c r="BH11" s="61">
        <v>36.08</v>
      </c>
      <c r="BI11" s="61">
        <v>36.58</v>
      </c>
      <c r="BJ11" s="61">
        <v>41.63</v>
      </c>
      <c r="BK11" s="61">
        <v>52.23</v>
      </c>
      <c r="BL11" s="61">
        <v>60.8</v>
      </c>
      <c r="BM11" s="61">
        <v>55.76</v>
      </c>
      <c r="BN11" s="61">
        <v>39.11</v>
      </c>
      <c r="BO11" s="61">
        <v>41.12</v>
      </c>
      <c r="BP11" s="61">
        <v>43.14</v>
      </c>
      <c r="BQ11" s="61">
        <v>42.54</v>
      </c>
      <c r="BR11" s="61">
        <v>40.5</v>
      </c>
      <c r="BS11" s="61">
        <v>38.46</v>
      </c>
      <c r="BT11" s="61">
        <v>36.42</v>
      </c>
      <c r="BU11" s="61">
        <v>36.92</v>
      </c>
      <c r="BV11" s="61">
        <v>42.01</v>
      </c>
      <c r="BW11" s="61">
        <v>52.7</v>
      </c>
      <c r="BX11" s="61">
        <v>61.34</v>
      </c>
      <c r="BY11" s="61">
        <v>56.25</v>
      </c>
      <c r="BZ11" s="61">
        <v>39.450000000000003</v>
      </c>
      <c r="CA11" s="61">
        <v>41.48</v>
      </c>
      <c r="CB11" s="61">
        <v>43.51</v>
      </c>
      <c r="CC11" s="61">
        <v>42.88</v>
      </c>
      <c r="CD11" s="61">
        <v>40.82</v>
      </c>
      <c r="CE11" s="61">
        <v>38.76</v>
      </c>
      <c r="CF11" s="61">
        <v>36.700000000000003</v>
      </c>
      <c r="CG11" s="61">
        <v>37.21</v>
      </c>
      <c r="CH11" s="61">
        <v>42.34</v>
      </c>
      <c r="CI11" s="61">
        <v>53.11</v>
      </c>
      <c r="CJ11" s="61">
        <v>61.83</v>
      </c>
      <c r="CK11" s="61">
        <v>56.69</v>
      </c>
      <c r="CL11" s="61">
        <v>39.76</v>
      </c>
      <c r="CM11" s="61">
        <v>41.8</v>
      </c>
      <c r="CN11" s="61">
        <v>43.85</v>
      </c>
      <c r="CO11" s="61">
        <v>43.26</v>
      </c>
      <c r="CP11" s="61">
        <v>41.17</v>
      </c>
      <c r="CQ11" s="61">
        <v>39.090000000000003</v>
      </c>
      <c r="CR11" s="61">
        <v>37.01</v>
      </c>
      <c r="CS11" s="61">
        <v>37.51</v>
      </c>
      <c r="CT11" s="61">
        <v>42.67</v>
      </c>
      <c r="CU11" s="61">
        <v>53.52</v>
      </c>
      <c r="CV11" s="61">
        <v>62.29</v>
      </c>
      <c r="CW11" s="61">
        <v>57.1</v>
      </c>
      <c r="CX11" s="61">
        <v>40.04</v>
      </c>
      <c r="CY11" s="61">
        <v>42.09</v>
      </c>
      <c r="CZ11" s="61">
        <v>44.14</v>
      </c>
      <c r="DA11" s="61">
        <v>43.52</v>
      </c>
      <c r="DB11" s="61">
        <v>41.42</v>
      </c>
      <c r="DC11" s="61">
        <v>39.32</v>
      </c>
      <c r="DD11" s="61">
        <v>37.22</v>
      </c>
      <c r="DE11" s="61">
        <v>37.72</v>
      </c>
      <c r="DF11" s="61">
        <v>42.91</v>
      </c>
      <c r="DG11" s="61">
        <v>53.81</v>
      </c>
      <c r="DH11" s="61">
        <v>62.62</v>
      </c>
      <c r="DI11" s="61">
        <v>57.4</v>
      </c>
      <c r="DJ11" s="61">
        <v>40.24</v>
      </c>
      <c r="DK11" s="61">
        <v>42.31</v>
      </c>
      <c r="DL11" s="61">
        <v>44.36</v>
      </c>
      <c r="DM11" s="61">
        <v>43.71</v>
      </c>
      <c r="DN11" s="61">
        <v>41.6</v>
      </c>
      <c r="DO11" s="61">
        <v>39.49</v>
      </c>
      <c r="DP11" s="61">
        <v>37.380000000000003</v>
      </c>
      <c r="DQ11" s="61">
        <v>37.89</v>
      </c>
      <c r="DR11" s="61">
        <v>43.1</v>
      </c>
      <c r="DS11" s="61">
        <v>54.05</v>
      </c>
      <c r="DT11" s="61">
        <v>62.9</v>
      </c>
      <c r="DU11" s="61">
        <v>57.66</v>
      </c>
      <c r="DV11" s="61">
        <v>40.42</v>
      </c>
      <c r="DW11" s="61">
        <v>42.49</v>
      </c>
      <c r="DX11" s="61">
        <v>44.56</v>
      </c>
      <c r="DY11" s="61">
        <v>43.9</v>
      </c>
      <c r="DZ11" s="61">
        <v>41.78</v>
      </c>
      <c r="EA11" s="61">
        <v>39.659999999999997</v>
      </c>
      <c r="EB11" s="61">
        <v>37.549999999999997</v>
      </c>
      <c r="EC11" s="61">
        <v>38.06</v>
      </c>
      <c r="ED11" s="61">
        <v>43.29</v>
      </c>
      <c r="EE11" s="61">
        <v>54.29</v>
      </c>
      <c r="EF11" s="61">
        <v>63.18</v>
      </c>
      <c r="EG11" s="61">
        <v>57.91</v>
      </c>
      <c r="EH11" s="61">
        <v>40.6</v>
      </c>
      <c r="EI11" s="61">
        <v>42.68</v>
      </c>
      <c r="EJ11" s="61">
        <v>44.76</v>
      </c>
    </row>
    <row r="12" spans="1:140" ht="13.7" customHeight="1" x14ac:dyDescent="0.2">
      <c r="A12" s="96" t="s">
        <v>123</v>
      </c>
      <c r="B12" s="43"/>
      <c r="C12" s="37">
        <v>21.326249427795378</v>
      </c>
      <c r="D12" s="37">
        <v>29.356000030517574</v>
      </c>
      <c r="E12" s="59">
        <v>28.017708263397207</v>
      </c>
      <c r="F12" s="37">
        <v>32.225000000000001</v>
      </c>
      <c r="G12" s="37">
        <v>32.6</v>
      </c>
      <c r="H12" s="37">
        <v>31.85</v>
      </c>
      <c r="I12" s="37">
        <v>30.375</v>
      </c>
      <c r="J12" s="37">
        <v>31.5</v>
      </c>
      <c r="K12" s="37">
        <v>29.25</v>
      </c>
      <c r="L12" s="37">
        <v>29</v>
      </c>
      <c r="M12" s="37">
        <v>36</v>
      </c>
      <c r="N12" s="37">
        <v>31.416666666666668</v>
      </c>
      <c r="O12" s="37">
        <v>49.583333333333336</v>
      </c>
      <c r="P12" s="37">
        <v>48</v>
      </c>
      <c r="Q12" s="37">
        <v>54.5</v>
      </c>
      <c r="R12" s="37">
        <v>46.25</v>
      </c>
      <c r="S12" s="37">
        <v>37</v>
      </c>
      <c r="T12" s="37">
        <v>37</v>
      </c>
      <c r="U12" s="37">
        <v>36</v>
      </c>
      <c r="V12" s="37">
        <v>38</v>
      </c>
      <c r="W12" s="59">
        <v>37.51450980392157</v>
      </c>
      <c r="X12" s="37">
        <v>42.25686274509804</v>
      </c>
      <c r="Y12" s="37">
        <v>42.3455033557047</v>
      </c>
      <c r="Z12" s="37">
        <v>43.114745098039215</v>
      </c>
      <c r="AA12" s="37">
        <v>43.755715686274492</v>
      </c>
      <c r="AB12" s="113">
        <v>44.310351562500003</v>
      </c>
      <c r="AC12" s="60">
        <v>42.618025408407213</v>
      </c>
      <c r="AD12" s="55"/>
      <c r="AE12" s="55"/>
      <c r="AF12" s="56"/>
      <c r="AG12" s="61">
        <v>32.6</v>
      </c>
      <c r="AH12" s="61">
        <v>31.85</v>
      </c>
      <c r="AI12" s="61">
        <v>31.5</v>
      </c>
      <c r="AJ12" s="61">
        <v>29.25</v>
      </c>
      <c r="AK12" s="61">
        <v>29</v>
      </c>
      <c r="AL12" s="61">
        <v>36</v>
      </c>
      <c r="AM12" s="61">
        <v>48</v>
      </c>
      <c r="AN12" s="61">
        <v>54.5</v>
      </c>
      <c r="AO12" s="61">
        <v>46.25</v>
      </c>
      <c r="AP12" s="61">
        <v>37</v>
      </c>
      <c r="AQ12" s="61">
        <v>36</v>
      </c>
      <c r="AR12" s="61">
        <v>38</v>
      </c>
      <c r="AS12" s="61">
        <v>39.75</v>
      </c>
      <c r="AT12" s="61">
        <v>38.75</v>
      </c>
      <c r="AU12" s="61">
        <v>37</v>
      </c>
      <c r="AV12" s="61">
        <v>35.75</v>
      </c>
      <c r="AW12" s="61">
        <v>36.25</v>
      </c>
      <c r="AX12" s="61">
        <v>41.25</v>
      </c>
      <c r="AY12" s="61">
        <v>51.75</v>
      </c>
      <c r="AZ12" s="61">
        <v>60.25</v>
      </c>
      <c r="BA12" s="61">
        <v>50</v>
      </c>
      <c r="BB12" s="61">
        <v>38.5</v>
      </c>
      <c r="BC12" s="61">
        <v>38.25</v>
      </c>
      <c r="BD12" s="61">
        <v>39.5</v>
      </c>
      <c r="BE12" s="61">
        <v>40.21</v>
      </c>
      <c r="BF12" s="61">
        <v>39.19</v>
      </c>
      <c r="BG12" s="61">
        <v>37.42</v>
      </c>
      <c r="BH12" s="61">
        <v>36.15</v>
      </c>
      <c r="BI12" s="61">
        <v>36.64</v>
      </c>
      <c r="BJ12" s="61">
        <v>41.69</v>
      </c>
      <c r="BK12" s="61">
        <v>52.29</v>
      </c>
      <c r="BL12" s="61">
        <v>60.87</v>
      </c>
      <c r="BM12" s="61">
        <v>50.5</v>
      </c>
      <c r="BN12" s="61">
        <v>38.880000000000003</v>
      </c>
      <c r="BO12" s="61">
        <v>38.619999999999997</v>
      </c>
      <c r="BP12" s="61">
        <v>39.869999999999997</v>
      </c>
      <c r="BQ12" s="61">
        <v>40.57</v>
      </c>
      <c r="BR12" s="61">
        <v>39.53</v>
      </c>
      <c r="BS12" s="61">
        <v>37.74</v>
      </c>
      <c r="BT12" s="61">
        <v>36.450000000000003</v>
      </c>
      <c r="BU12" s="61">
        <v>36.950000000000003</v>
      </c>
      <c r="BV12" s="61">
        <v>42.03</v>
      </c>
      <c r="BW12" s="61">
        <v>52.71</v>
      </c>
      <c r="BX12" s="61">
        <v>61.35</v>
      </c>
      <c r="BY12" s="61">
        <v>50.9</v>
      </c>
      <c r="BZ12" s="61">
        <v>39.18</v>
      </c>
      <c r="CA12" s="61">
        <v>38.909999999999997</v>
      </c>
      <c r="CB12" s="61">
        <v>40.17</v>
      </c>
      <c r="CC12" s="61">
        <v>40.85</v>
      </c>
      <c r="CD12" s="61">
        <v>39.81</v>
      </c>
      <c r="CE12" s="61">
        <v>38</v>
      </c>
      <c r="CF12" s="61">
        <v>36.700000000000003</v>
      </c>
      <c r="CG12" s="61">
        <v>37.21</v>
      </c>
      <c r="CH12" s="61">
        <v>42.32</v>
      </c>
      <c r="CI12" s="61">
        <v>53.08</v>
      </c>
      <c r="CJ12" s="61">
        <v>61.78</v>
      </c>
      <c r="CK12" s="61">
        <v>51.25</v>
      </c>
      <c r="CL12" s="61">
        <v>39.450000000000003</v>
      </c>
      <c r="CM12" s="61">
        <v>39.19</v>
      </c>
      <c r="CN12" s="61">
        <v>40.450000000000003</v>
      </c>
      <c r="CO12" s="61">
        <v>41.15</v>
      </c>
      <c r="CP12" s="61">
        <v>40.1</v>
      </c>
      <c r="CQ12" s="61">
        <v>38.270000000000003</v>
      </c>
      <c r="CR12" s="61">
        <v>36.96</v>
      </c>
      <c r="CS12" s="61">
        <v>37.47</v>
      </c>
      <c r="CT12" s="61">
        <v>42.62</v>
      </c>
      <c r="CU12" s="61">
        <v>53.44</v>
      </c>
      <c r="CV12" s="61">
        <v>62.2</v>
      </c>
      <c r="CW12" s="61">
        <v>51.59</v>
      </c>
      <c r="CX12" s="61">
        <v>39.71</v>
      </c>
      <c r="CY12" s="61">
        <v>39.44</v>
      </c>
      <c r="CZ12" s="61">
        <v>40.71</v>
      </c>
      <c r="DA12" s="61">
        <v>41.41</v>
      </c>
      <c r="DB12" s="61">
        <v>40.35</v>
      </c>
      <c r="DC12" s="61">
        <v>38.5</v>
      </c>
      <c r="DD12" s="61">
        <v>37.18</v>
      </c>
      <c r="DE12" s="61">
        <v>37.68</v>
      </c>
      <c r="DF12" s="61">
        <v>42.86</v>
      </c>
      <c r="DG12" s="61">
        <v>53.74</v>
      </c>
      <c r="DH12" s="61">
        <v>62.54</v>
      </c>
      <c r="DI12" s="61">
        <v>51.87</v>
      </c>
      <c r="DJ12" s="61">
        <v>39.92</v>
      </c>
      <c r="DK12" s="61">
        <v>39.64</v>
      </c>
      <c r="DL12" s="61">
        <v>40.92</v>
      </c>
      <c r="DM12" s="61">
        <v>41.6</v>
      </c>
      <c r="DN12" s="61">
        <v>40.53</v>
      </c>
      <c r="DO12" s="61">
        <v>38.68</v>
      </c>
      <c r="DP12" s="61">
        <v>37.35</v>
      </c>
      <c r="DQ12" s="61">
        <v>37.86</v>
      </c>
      <c r="DR12" s="61">
        <v>43.06</v>
      </c>
      <c r="DS12" s="61">
        <v>53.99</v>
      </c>
      <c r="DT12" s="61">
        <v>62.82</v>
      </c>
      <c r="DU12" s="61">
        <v>52.11</v>
      </c>
      <c r="DV12" s="61">
        <v>40.1</v>
      </c>
      <c r="DW12" s="61">
        <v>39.82</v>
      </c>
      <c r="DX12" s="61">
        <v>41.1</v>
      </c>
      <c r="DY12" s="61">
        <v>41.79</v>
      </c>
      <c r="DZ12" s="61">
        <v>40.71</v>
      </c>
      <c r="EA12" s="61">
        <v>38.85</v>
      </c>
      <c r="EB12" s="61">
        <v>37.520000000000003</v>
      </c>
      <c r="EC12" s="61">
        <v>38.03</v>
      </c>
      <c r="ED12" s="61">
        <v>43.25</v>
      </c>
      <c r="EE12" s="61">
        <v>54.23</v>
      </c>
      <c r="EF12" s="61">
        <v>63.11</v>
      </c>
      <c r="EG12" s="61">
        <v>52.35</v>
      </c>
      <c r="EH12" s="61">
        <v>40.29</v>
      </c>
      <c r="EI12" s="61">
        <v>40</v>
      </c>
      <c r="EJ12" s="61">
        <v>41.29</v>
      </c>
    </row>
    <row r="13" spans="1:140" ht="13.7" customHeight="1" x14ac:dyDescent="0.2">
      <c r="A13" s="96" t="s">
        <v>124</v>
      </c>
      <c r="B13" s="58" t="s">
        <v>144</v>
      </c>
      <c r="C13" s="37">
        <v>25.695</v>
      </c>
      <c r="D13" s="37">
        <v>30.700000030517582</v>
      </c>
      <c r="E13" s="59">
        <v>29.86583335876465</v>
      </c>
      <c r="F13" s="37">
        <v>32.225000000000001</v>
      </c>
      <c r="G13" s="37">
        <v>32.6</v>
      </c>
      <c r="H13" s="37">
        <v>31.85</v>
      </c>
      <c r="I13" s="37">
        <v>30.375</v>
      </c>
      <c r="J13" s="37">
        <v>31.5</v>
      </c>
      <c r="K13" s="37">
        <v>29.25</v>
      </c>
      <c r="L13" s="37">
        <v>33.5</v>
      </c>
      <c r="M13" s="37">
        <v>40</v>
      </c>
      <c r="N13" s="37">
        <v>34.25</v>
      </c>
      <c r="O13" s="37">
        <v>50</v>
      </c>
      <c r="P13" s="37">
        <v>48</v>
      </c>
      <c r="Q13" s="37">
        <v>55.75</v>
      </c>
      <c r="R13" s="37">
        <v>46.25</v>
      </c>
      <c r="S13" s="37">
        <v>37</v>
      </c>
      <c r="T13" s="37">
        <v>37</v>
      </c>
      <c r="U13" s="37">
        <v>36</v>
      </c>
      <c r="V13" s="37">
        <v>38</v>
      </c>
      <c r="W13" s="59">
        <v>38.3243137254902</v>
      </c>
      <c r="X13" s="37">
        <v>43.52058823529412</v>
      </c>
      <c r="Y13" s="37">
        <v>43.375469798657726</v>
      </c>
      <c r="Z13" s="37">
        <v>44.366627450980396</v>
      </c>
      <c r="AA13" s="37">
        <v>45.108607843137243</v>
      </c>
      <c r="AB13" s="113">
        <v>45.667734375000002</v>
      </c>
      <c r="AC13" s="60">
        <v>43.879513350822734</v>
      </c>
      <c r="AD13" s="55"/>
      <c r="AE13" s="55"/>
      <c r="AF13" s="56"/>
      <c r="AG13" s="61">
        <v>32.6</v>
      </c>
      <c r="AH13" s="61">
        <v>31.85</v>
      </c>
      <c r="AI13" s="61">
        <v>31.5</v>
      </c>
      <c r="AJ13" s="61">
        <v>29.25</v>
      </c>
      <c r="AK13" s="61">
        <v>33.5</v>
      </c>
      <c r="AL13" s="61">
        <v>40</v>
      </c>
      <c r="AM13" s="61">
        <v>48</v>
      </c>
      <c r="AN13" s="61">
        <v>55.75</v>
      </c>
      <c r="AO13" s="61">
        <v>46.25</v>
      </c>
      <c r="AP13" s="61">
        <v>37</v>
      </c>
      <c r="AQ13" s="61">
        <v>36</v>
      </c>
      <c r="AR13" s="61">
        <v>38</v>
      </c>
      <c r="AS13" s="61">
        <v>39.75</v>
      </c>
      <c r="AT13" s="61">
        <v>38.75</v>
      </c>
      <c r="AU13" s="61">
        <v>37</v>
      </c>
      <c r="AV13" s="61">
        <v>37.5</v>
      </c>
      <c r="AW13" s="61">
        <v>38.25</v>
      </c>
      <c r="AX13" s="61">
        <v>44.25</v>
      </c>
      <c r="AY13" s="61">
        <v>57.25</v>
      </c>
      <c r="AZ13" s="61">
        <v>63</v>
      </c>
      <c r="BA13" s="61">
        <v>50</v>
      </c>
      <c r="BB13" s="61">
        <v>38.5</v>
      </c>
      <c r="BC13" s="61">
        <v>38.25</v>
      </c>
      <c r="BD13" s="61">
        <v>39.5</v>
      </c>
      <c r="BE13" s="61">
        <v>40.119999999999997</v>
      </c>
      <c r="BF13" s="61">
        <v>39.11</v>
      </c>
      <c r="BG13" s="61">
        <v>37.340000000000003</v>
      </c>
      <c r="BH13" s="61">
        <v>37.85</v>
      </c>
      <c r="BI13" s="61">
        <v>38.6</v>
      </c>
      <c r="BJ13" s="61">
        <v>44.66</v>
      </c>
      <c r="BK13" s="61">
        <v>57.78</v>
      </c>
      <c r="BL13" s="61">
        <v>63.58</v>
      </c>
      <c r="BM13" s="61">
        <v>50.46</v>
      </c>
      <c r="BN13" s="61">
        <v>38.85</v>
      </c>
      <c r="BO13" s="61">
        <v>38.6</v>
      </c>
      <c r="BP13" s="61">
        <v>39.86</v>
      </c>
      <c r="BQ13" s="61">
        <v>40.5</v>
      </c>
      <c r="BR13" s="61">
        <v>39.479999999999997</v>
      </c>
      <c r="BS13" s="61">
        <v>37.69</v>
      </c>
      <c r="BT13" s="61">
        <v>38.200000000000003</v>
      </c>
      <c r="BU13" s="61">
        <v>38.96</v>
      </c>
      <c r="BV13" s="61">
        <v>45.06</v>
      </c>
      <c r="BW13" s="61">
        <v>58.3</v>
      </c>
      <c r="BX13" s="61">
        <v>64.14</v>
      </c>
      <c r="BY13" s="61">
        <v>50.9</v>
      </c>
      <c r="BZ13" s="61">
        <v>39.19</v>
      </c>
      <c r="CA13" s="61">
        <v>38.93</v>
      </c>
      <c r="CB13" s="61">
        <v>40.200000000000003</v>
      </c>
      <c r="CC13" s="61">
        <v>40.82</v>
      </c>
      <c r="CD13" s="61">
        <v>39.79</v>
      </c>
      <c r="CE13" s="61">
        <v>37.99</v>
      </c>
      <c r="CF13" s="61">
        <v>38.5</v>
      </c>
      <c r="CG13" s="61">
        <v>39.270000000000003</v>
      </c>
      <c r="CH13" s="61">
        <v>45.42</v>
      </c>
      <c r="CI13" s="61">
        <v>58.76</v>
      </c>
      <c r="CJ13" s="61">
        <v>64.650000000000006</v>
      </c>
      <c r="CK13" s="61">
        <v>51.3</v>
      </c>
      <c r="CL13" s="61">
        <v>39.5</v>
      </c>
      <c r="CM13" s="61">
        <v>39.24</v>
      </c>
      <c r="CN13" s="61">
        <v>40.520000000000003</v>
      </c>
      <c r="CO13" s="61">
        <v>41.18</v>
      </c>
      <c r="CP13" s="61">
        <v>40.130000000000003</v>
      </c>
      <c r="CQ13" s="61">
        <v>38.31</v>
      </c>
      <c r="CR13" s="61">
        <v>38.82</v>
      </c>
      <c r="CS13" s="61">
        <v>39.58</v>
      </c>
      <c r="CT13" s="61">
        <v>45.78</v>
      </c>
      <c r="CU13" s="61">
        <v>59.21</v>
      </c>
      <c r="CV13" s="61">
        <v>65.13</v>
      </c>
      <c r="CW13" s="61">
        <v>51.68</v>
      </c>
      <c r="CX13" s="61">
        <v>39.78</v>
      </c>
      <c r="CY13" s="61">
        <v>39.51</v>
      </c>
      <c r="CZ13" s="61">
        <v>40.79</v>
      </c>
      <c r="DA13" s="61">
        <v>41.43</v>
      </c>
      <c r="DB13" s="61">
        <v>40.369999999999997</v>
      </c>
      <c r="DC13" s="61">
        <v>38.53</v>
      </c>
      <c r="DD13" s="61">
        <v>39.04</v>
      </c>
      <c r="DE13" s="61">
        <v>39.799999999999997</v>
      </c>
      <c r="DF13" s="61">
        <v>46.03</v>
      </c>
      <c r="DG13" s="61">
        <v>59.53</v>
      </c>
      <c r="DH13" s="61">
        <v>65.48</v>
      </c>
      <c r="DI13" s="61">
        <v>51.95</v>
      </c>
      <c r="DJ13" s="61">
        <v>39.99</v>
      </c>
      <c r="DK13" s="61">
        <v>39.71</v>
      </c>
      <c r="DL13" s="61">
        <v>40.99</v>
      </c>
      <c r="DM13" s="61">
        <v>41.62</v>
      </c>
      <c r="DN13" s="61">
        <v>40.549999999999997</v>
      </c>
      <c r="DO13" s="61">
        <v>38.71</v>
      </c>
      <c r="DP13" s="61">
        <v>39.21</v>
      </c>
      <c r="DQ13" s="61">
        <v>39.979999999999997</v>
      </c>
      <c r="DR13" s="61">
        <v>46.23</v>
      </c>
      <c r="DS13" s="61">
        <v>59.79</v>
      </c>
      <c r="DT13" s="61">
        <v>65.77</v>
      </c>
      <c r="DU13" s="61">
        <v>52.18</v>
      </c>
      <c r="DV13" s="61">
        <v>40.159999999999997</v>
      </c>
      <c r="DW13" s="61">
        <v>39.89</v>
      </c>
      <c r="DX13" s="61">
        <v>41.17</v>
      </c>
      <c r="DY13" s="61">
        <v>41.8</v>
      </c>
      <c r="DZ13" s="61">
        <v>40.729999999999997</v>
      </c>
      <c r="EA13" s="61">
        <v>38.880000000000003</v>
      </c>
      <c r="EB13" s="61">
        <v>39.39</v>
      </c>
      <c r="EC13" s="61">
        <v>40.159999999999997</v>
      </c>
      <c r="ED13" s="61">
        <v>46.44</v>
      </c>
      <c r="EE13" s="61">
        <v>60.06</v>
      </c>
      <c r="EF13" s="61">
        <v>66.06</v>
      </c>
      <c r="EG13" s="61">
        <v>52.41</v>
      </c>
      <c r="EH13" s="61">
        <v>40.340000000000003</v>
      </c>
      <c r="EI13" s="61">
        <v>40.06</v>
      </c>
      <c r="EJ13" s="61">
        <v>41.35</v>
      </c>
    </row>
    <row r="14" spans="1:140" ht="13.7" customHeight="1" x14ac:dyDescent="0.2">
      <c r="A14" s="96" t="s">
        <v>125</v>
      </c>
      <c r="B14" s="58" t="s">
        <v>144</v>
      </c>
      <c r="C14" s="37">
        <v>23.65</v>
      </c>
      <c r="D14" s="37">
        <v>27.5</v>
      </c>
      <c r="E14" s="59">
        <v>26.858333333333334</v>
      </c>
      <c r="F14" s="37">
        <v>28.75</v>
      </c>
      <c r="G14" s="37">
        <v>29</v>
      </c>
      <c r="H14" s="37">
        <v>28.5</v>
      </c>
      <c r="I14" s="37">
        <v>28.75</v>
      </c>
      <c r="J14" s="37">
        <v>28.25</v>
      </c>
      <c r="K14" s="37">
        <v>29.25</v>
      </c>
      <c r="L14" s="37">
        <v>32.25</v>
      </c>
      <c r="M14" s="37">
        <v>41.25</v>
      </c>
      <c r="N14" s="37">
        <v>34.25</v>
      </c>
      <c r="O14" s="37">
        <v>53.75</v>
      </c>
      <c r="P14" s="37">
        <v>54.25</v>
      </c>
      <c r="Q14" s="37">
        <v>59.5</v>
      </c>
      <c r="R14" s="37">
        <v>47.5</v>
      </c>
      <c r="S14" s="37">
        <v>35.666666666666664</v>
      </c>
      <c r="T14" s="37">
        <v>36.5</v>
      </c>
      <c r="U14" s="37">
        <v>35</v>
      </c>
      <c r="V14" s="37">
        <v>35.5</v>
      </c>
      <c r="W14" s="59">
        <v>38.104901960784311</v>
      </c>
      <c r="X14" s="37">
        <v>41.299019607843135</v>
      </c>
      <c r="Y14" s="37">
        <v>40.940771812080541</v>
      </c>
      <c r="Z14" s="37">
        <v>41.993568627450983</v>
      </c>
      <c r="AA14" s="37">
        <v>42.67968627450982</v>
      </c>
      <c r="AB14" s="113">
        <v>43.437617187500003</v>
      </c>
      <c r="AC14" s="60">
        <v>41.752411714039631</v>
      </c>
      <c r="AD14" s="55"/>
      <c r="AE14" s="55"/>
      <c r="AF14" s="56"/>
      <c r="AG14" s="61">
        <v>29</v>
      </c>
      <c r="AH14" s="61">
        <v>28.5</v>
      </c>
      <c r="AI14" s="61">
        <v>28.25</v>
      </c>
      <c r="AJ14" s="61">
        <v>29.25</v>
      </c>
      <c r="AK14" s="61">
        <v>32.25</v>
      </c>
      <c r="AL14" s="61">
        <v>41.25</v>
      </c>
      <c r="AM14" s="61">
        <v>54.25</v>
      </c>
      <c r="AN14" s="61">
        <v>59.5</v>
      </c>
      <c r="AO14" s="61">
        <v>47.5</v>
      </c>
      <c r="AP14" s="61">
        <v>36.5</v>
      </c>
      <c r="AQ14" s="61">
        <v>35</v>
      </c>
      <c r="AR14" s="61">
        <v>35.5</v>
      </c>
      <c r="AS14" s="61">
        <v>35.75</v>
      </c>
      <c r="AT14" s="61">
        <v>35.75</v>
      </c>
      <c r="AU14" s="61">
        <v>35.75</v>
      </c>
      <c r="AV14" s="61">
        <v>34.25</v>
      </c>
      <c r="AW14" s="61">
        <v>35.25</v>
      </c>
      <c r="AX14" s="61">
        <v>41.75</v>
      </c>
      <c r="AY14" s="61">
        <v>53.75</v>
      </c>
      <c r="AZ14" s="61">
        <v>63.75</v>
      </c>
      <c r="BA14" s="61">
        <v>50.25</v>
      </c>
      <c r="BB14" s="61">
        <v>37.25</v>
      </c>
      <c r="BC14" s="61">
        <v>36.25</v>
      </c>
      <c r="BD14" s="61">
        <v>35.75</v>
      </c>
      <c r="BE14" s="61">
        <v>36.46</v>
      </c>
      <c r="BF14" s="61">
        <v>36.46</v>
      </c>
      <c r="BG14" s="61">
        <v>36.46</v>
      </c>
      <c r="BH14" s="61">
        <v>35.07</v>
      </c>
      <c r="BI14" s="61">
        <v>35.99</v>
      </c>
      <c r="BJ14" s="61">
        <v>42.02</v>
      </c>
      <c r="BK14" s="61">
        <v>53.14</v>
      </c>
      <c r="BL14" s="61">
        <v>62.41</v>
      </c>
      <c r="BM14" s="61">
        <v>49.9</v>
      </c>
      <c r="BN14" s="61">
        <v>37.85</v>
      </c>
      <c r="BO14" s="61">
        <v>36.92</v>
      </c>
      <c r="BP14" s="61">
        <v>36.46</v>
      </c>
      <c r="BQ14" s="61">
        <v>36.72</v>
      </c>
      <c r="BR14" s="61">
        <v>36.72</v>
      </c>
      <c r="BS14" s="61">
        <v>36.72</v>
      </c>
      <c r="BT14" s="61">
        <v>35.32</v>
      </c>
      <c r="BU14" s="61">
        <v>36.25</v>
      </c>
      <c r="BV14" s="61">
        <v>42.32</v>
      </c>
      <c r="BW14" s="61">
        <v>53.52</v>
      </c>
      <c r="BX14" s="61">
        <v>62.86</v>
      </c>
      <c r="BY14" s="61">
        <v>50.26</v>
      </c>
      <c r="BZ14" s="61">
        <v>38.119999999999997</v>
      </c>
      <c r="CA14" s="61">
        <v>37.19</v>
      </c>
      <c r="CB14" s="61">
        <v>36.72</v>
      </c>
      <c r="CC14" s="61">
        <v>36.979999999999997</v>
      </c>
      <c r="CD14" s="61">
        <v>36.979999999999997</v>
      </c>
      <c r="CE14" s="61">
        <v>36.979999999999997</v>
      </c>
      <c r="CF14" s="61">
        <v>35.57</v>
      </c>
      <c r="CG14" s="61">
        <v>36.51</v>
      </c>
      <c r="CH14" s="61">
        <v>42.63</v>
      </c>
      <c r="CI14" s="61">
        <v>53.91</v>
      </c>
      <c r="CJ14" s="61">
        <v>63.31</v>
      </c>
      <c r="CK14" s="61">
        <v>50.62</v>
      </c>
      <c r="CL14" s="61">
        <v>38.4</v>
      </c>
      <c r="CM14" s="61">
        <v>37.46</v>
      </c>
      <c r="CN14" s="61">
        <v>36.99</v>
      </c>
      <c r="CO14" s="61">
        <v>37.25</v>
      </c>
      <c r="CP14" s="61">
        <v>37.25</v>
      </c>
      <c r="CQ14" s="61">
        <v>37.25</v>
      </c>
      <c r="CR14" s="61">
        <v>35.83</v>
      </c>
      <c r="CS14" s="61">
        <v>36.770000000000003</v>
      </c>
      <c r="CT14" s="61">
        <v>42.93</v>
      </c>
      <c r="CU14" s="61">
        <v>54.29</v>
      </c>
      <c r="CV14" s="61">
        <v>63.76</v>
      </c>
      <c r="CW14" s="61">
        <v>50.98</v>
      </c>
      <c r="CX14" s="61">
        <v>38.67</v>
      </c>
      <c r="CY14" s="61">
        <v>37.72</v>
      </c>
      <c r="CZ14" s="61">
        <v>37.25</v>
      </c>
      <c r="DA14" s="61">
        <v>37.51</v>
      </c>
      <c r="DB14" s="61">
        <v>37.51</v>
      </c>
      <c r="DC14" s="61">
        <v>37.51</v>
      </c>
      <c r="DD14" s="61">
        <v>36.08</v>
      </c>
      <c r="DE14" s="61">
        <v>37.03</v>
      </c>
      <c r="DF14" s="61">
        <v>43.23</v>
      </c>
      <c r="DG14" s="61">
        <v>54.67</v>
      </c>
      <c r="DH14" s="61">
        <v>64.209999999999994</v>
      </c>
      <c r="DI14" s="61">
        <v>51.34</v>
      </c>
      <c r="DJ14" s="61">
        <v>38.94</v>
      </c>
      <c r="DK14" s="61">
        <v>37.99</v>
      </c>
      <c r="DL14" s="61">
        <v>37.51</v>
      </c>
      <c r="DM14" s="61">
        <v>37.770000000000003</v>
      </c>
      <c r="DN14" s="61">
        <v>37.770000000000003</v>
      </c>
      <c r="DO14" s="61">
        <v>37.770000000000003</v>
      </c>
      <c r="DP14" s="61">
        <v>36.33</v>
      </c>
      <c r="DQ14" s="61">
        <v>37.29</v>
      </c>
      <c r="DR14" s="61">
        <v>43.53</v>
      </c>
      <c r="DS14" s="61">
        <v>55.06</v>
      </c>
      <c r="DT14" s="61">
        <v>64.66</v>
      </c>
      <c r="DU14" s="61">
        <v>51.7</v>
      </c>
      <c r="DV14" s="61">
        <v>39.21</v>
      </c>
      <c r="DW14" s="61">
        <v>38.25</v>
      </c>
      <c r="DX14" s="61">
        <v>37.770000000000003</v>
      </c>
      <c r="DY14" s="61">
        <v>38.04</v>
      </c>
      <c r="DZ14" s="61">
        <v>38.04</v>
      </c>
      <c r="EA14" s="61">
        <v>38.04</v>
      </c>
      <c r="EB14" s="61">
        <v>36.590000000000003</v>
      </c>
      <c r="EC14" s="61">
        <v>37.549999999999997</v>
      </c>
      <c r="ED14" s="61">
        <v>43.84</v>
      </c>
      <c r="EE14" s="61">
        <v>55.44</v>
      </c>
      <c r="EF14" s="61">
        <v>65.11</v>
      </c>
      <c r="EG14" s="61">
        <v>52.06</v>
      </c>
      <c r="EH14" s="61">
        <v>39.49</v>
      </c>
      <c r="EI14" s="61">
        <v>38.520000000000003</v>
      </c>
      <c r="EJ14" s="61">
        <v>38.04</v>
      </c>
    </row>
    <row r="15" spans="1:140" ht="13.7" customHeight="1" thickBot="1" x14ac:dyDescent="0.25">
      <c r="A15" s="97" t="s">
        <v>126</v>
      </c>
      <c r="B15" s="63" t="s">
        <v>145</v>
      </c>
      <c r="C15" s="39">
        <v>24.65</v>
      </c>
      <c r="D15" s="39">
        <v>28.501199999999997</v>
      </c>
      <c r="E15" s="64">
        <v>27.859333333333328</v>
      </c>
      <c r="F15" s="39">
        <v>30.125</v>
      </c>
      <c r="G15" s="39">
        <v>30.5</v>
      </c>
      <c r="H15" s="39">
        <v>29.75</v>
      </c>
      <c r="I15" s="39">
        <v>30.375</v>
      </c>
      <c r="J15" s="39">
        <v>29.5</v>
      </c>
      <c r="K15" s="39">
        <v>31.25</v>
      </c>
      <c r="L15" s="39">
        <v>35.25</v>
      </c>
      <c r="M15" s="39">
        <v>46.25</v>
      </c>
      <c r="N15" s="39">
        <v>37.583333333333336</v>
      </c>
      <c r="O15" s="39">
        <v>61.75</v>
      </c>
      <c r="P15" s="39">
        <v>61.25</v>
      </c>
      <c r="Q15" s="39">
        <v>69.5</v>
      </c>
      <c r="R15" s="39">
        <v>54.5</v>
      </c>
      <c r="S15" s="39">
        <v>37.833333333333336</v>
      </c>
      <c r="T15" s="39">
        <v>39</v>
      </c>
      <c r="U15" s="39">
        <v>37</v>
      </c>
      <c r="V15" s="39">
        <v>37.5</v>
      </c>
      <c r="W15" s="64">
        <v>41.821568627450979</v>
      </c>
      <c r="X15" s="39">
        <v>44.634313725490195</v>
      </c>
      <c r="Y15" s="39">
        <v>44.136342281879188</v>
      </c>
      <c r="Z15" s="39">
        <v>45.292784313725498</v>
      </c>
      <c r="AA15" s="39">
        <v>45.840676470588235</v>
      </c>
      <c r="AB15" s="114">
        <v>46.423749999999998</v>
      </c>
      <c r="AC15" s="65">
        <v>44.986431524547811</v>
      </c>
      <c r="AD15" s="55"/>
      <c r="AE15" s="55"/>
      <c r="AF15" s="56"/>
      <c r="AG15" s="37">
        <v>30.5</v>
      </c>
      <c r="AH15" s="37">
        <v>29.75</v>
      </c>
      <c r="AI15" s="37">
        <v>29.5</v>
      </c>
      <c r="AJ15" s="37">
        <v>31.25</v>
      </c>
      <c r="AK15" s="37">
        <v>35.25</v>
      </c>
      <c r="AL15" s="37">
        <v>46.25</v>
      </c>
      <c r="AM15" s="37">
        <v>61.25</v>
      </c>
      <c r="AN15" s="37">
        <v>69.5</v>
      </c>
      <c r="AO15" s="37">
        <v>54.5</v>
      </c>
      <c r="AP15" s="37">
        <v>39</v>
      </c>
      <c r="AQ15" s="37">
        <v>37</v>
      </c>
      <c r="AR15" s="37">
        <v>37.5</v>
      </c>
      <c r="AS15" s="37">
        <v>37.75</v>
      </c>
      <c r="AT15" s="37">
        <v>37.75</v>
      </c>
      <c r="AU15" s="37">
        <v>37.75</v>
      </c>
      <c r="AV15" s="37">
        <v>36.25</v>
      </c>
      <c r="AW15" s="37">
        <v>37.25</v>
      </c>
      <c r="AX15" s="37">
        <v>46.25</v>
      </c>
      <c r="AY15" s="37">
        <v>59.75</v>
      </c>
      <c r="AZ15" s="37">
        <v>71.75</v>
      </c>
      <c r="BA15" s="37">
        <v>56.25</v>
      </c>
      <c r="BB15" s="37">
        <v>39.5</v>
      </c>
      <c r="BC15" s="37">
        <v>38</v>
      </c>
      <c r="BD15" s="37">
        <v>37.25</v>
      </c>
      <c r="BE15" s="37">
        <v>38.659999999999997</v>
      </c>
      <c r="BF15" s="37">
        <v>38.659999999999997</v>
      </c>
      <c r="BG15" s="37">
        <v>38.659999999999997</v>
      </c>
      <c r="BH15" s="37">
        <v>37.270000000000003</v>
      </c>
      <c r="BI15" s="37">
        <v>38.19</v>
      </c>
      <c r="BJ15" s="37">
        <v>46.35</v>
      </c>
      <c r="BK15" s="37">
        <v>58.74</v>
      </c>
      <c r="BL15" s="37">
        <v>69.709999999999994</v>
      </c>
      <c r="BM15" s="37">
        <v>55.5</v>
      </c>
      <c r="BN15" s="37">
        <v>40.26</v>
      </c>
      <c r="BO15" s="37">
        <v>38.9</v>
      </c>
      <c r="BP15" s="37">
        <v>38.229999999999997</v>
      </c>
      <c r="BQ15" s="37">
        <v>39.04</v>
      </c>
      <c r="BR15" s="37">
        <v>39.04</v>
      </c>
      <c r="BS15" s="37">
        <v>39.04</v>
      </c>
      <c r="BT15" s="37">
        <v>37.64</v>
      </c>
      <c r="BU15" s="37">
        <v>38.57</v>
      </c>
      <c r="BV15" s="37">
        <v>46.45</v>
      </c>
      <c r="BW15" s="37">
        <v>58.72</v>
      </c>
      <c r="BX15" s="37">
        <v>69.5</v>
      </c>
      <c r="BY15" s="37">
        <v>55.46</v>
      </c>
      <c r="BZ15" s="37">
        <v>40.619999999999997</v>
      </c>
      <c r="CA15" s="37">
        <v>39.33</v>
      </c>
      <c r="CB15" s="37">
        <v>38.68</v>
      </c>
      <c r="CC15" s="37">
        <v>39.4</v>
      </c>
      <c r="CD15" s="37">
        <v>39.4</v>
      </c>
      <c r="CE15" s="37">
        <v>39.4</v>
      </c>
      <c r="CF15" s="37">
        <v>37.99</v>
      </c>
      <c r="CG15" s="37">
        <v>38.93</v>
      </c>
      <c r="CH15" s="37">
        <v>46.59</v>
      </c>
      <c r="CI15" s="37">
        <v>58.77</v>
      </c>
      <c r="CJ15" s="37">
        <v>69.39</v>
      </c>
      <c r="CK15" s="37">
        <v>55.48</v>
      </c>
      <c r="CL15" s="37">
        <v>40.97</v>
      </c>
      <c r="CM15" s="37">
        <v>39.72</v>
      </c>
      <c r="CN15" s="37">
        <v>39.1</v>
      </c>
      <c r="CO15" s="37">
        <v>39.700000000000003</v>
      </c>
      <c r="CP15" s="37">
        <v>39.700000000000003</v>
      </c>
      <c r="CQ15" s="37">
        <v>39.700000000000003</v>
      </c>
      <c r="CR15" s="37">
        <v>38.29</v>
      </c>
      <c r="CS15" s="37">
        <v>39.22</v>
      </c>
      <c r="CT15" s="37">
        <v>46.77</v>
      </c>
      <c r="CU15" s="37">
        <v>58.93</v>
      </c>
      <c r="CV15" s="37">
        <v>69.5</v>
      </c>
      <c r="CW15" s="37">
        <v>55.62</v>
      </c>
      <c r="CX15" s="37">
        <v>41.25</v>
      </c>
      <c r="CY15" s="37">
        <v>40.03</v>
      </c>
      <c r="CZ15" s="37">
        <v>39.42</v>
      </c>
      <c r="DA15" s="37">
        <v>39.97</v>
      </c>
      <c r="DB15" s="37">
        <v>39.97</v>
      </c>
      <c r="DC15" s="37">
        <v>39.97</v>
      </c>
      <c r="DD15" s="37">
        <v>38.549999999999997</v>
      </c>
      <c r="DE15" s="37">
        <v>39.5</v>
      </c>
      <c r="DF15" s="37">
        <v>46.97</v>
      </c>
      <c r="DG15" s="37">
        <v>59.14</v>
      </c>
      <c r="DH15" s="37">
        <v>69.69</v>
      </c>
      <c r="DI15" s="37">
        <v>55.81</v>
      </c>
      <c r="DJ15" s="37">
        <v>41.52</v>
      </c>
      <c r="DK15" s="37">
        <v>40.32</v>
      </c>
      <c r="DL15" s="37">
        <v>39.71</v>
      </c>
      <c r="DM15" s="37">
        <v>40.24</v>
      </c>
      <c r="DN15" s="37">
        <v>40.24</v>
      </c>
      <c r="DO15" s="37">
        <v>40.24</v>
      </c>
      <c r="DP15" s="37">
        <v>38.799999999999997</v>
      </c>
      <c r="DQ15" s="37">
        <v>39.76</v>
      </c>
      <c r="DR15" s="37">
        <v>47.18</v>
      </c>
      <c r="DS15" s="37">
        <v>59.36</v>
      </c>
      <c r="DT15" s="37">
        <v>69.89</v>
      </c>
      <c r="DU15" s="37">
        <v>56.01</v>
      </c>
      <c r="DV15" s="37">
        <v>41.78</v>
      </c>
      <c r="DW15" s="37">
        <v>40.590000000000003</v>
      </c>
      <c r="DX15" s="37">
        <v>39.99</v>
      </c>
      <c r="DY15" s="37">
        <v>40.46</v>
      </c>
      <c r="DZ15" s="37">
        <v>40.46</v>
      </c>
      <c r="EA15" s="37">
        <v>40.47</v>
      </c>
      <c r="EB15" s="37">
        <v>39.020000000000003</v>
      </c>
      <c r="EC15" s="37">
        <v>39.979999999999997</v>
      </c>
      <c r="ED15" s="37">
        <v>47.34</v>
      </c>
      <c r="EE15" s="37">
        <v>59.53</v>
      </c>
      <c r="EF15" s="37">
        <v>70.05</v>
      </c>
      <c r="EG15" s="37">
        <v>56.16</v>
      </c>
      <c r="EH15" s="37">
        <v>42.01</v>
      </c>
      <c r="EI15" s="37">
        <v>40.83</v>
      </c>
      <c r="EJ15" s="37">
        <v>40.24</v>
      </c>
    </row>
    <row r="16" spans="1:140" ht="13.7" customHeight="1" x14ac:dyDescent="0.2">
      <c r="A16" s="66"/>
      <c r="B16" s="6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8"/>
      <c r="AD16" s="55"/>
      <c r="AE16" s="55"/>
      <c r="AF16" s="56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</row>
    <row r="17" spans="1:140" ht="13.7" customHeight="1" thickBot="1" x14ac:dyDescent="0.3">
      <c r="A17" s="68" t="s">
        <v>189</v>
      </c>
      <c r="B17" s="6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55"/>
      <c r="AE17" s="55"/>
      <c r="AF17" s="5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</row>
    <row r="18" spans="1:140" ht="13.7" customHeight="1" thickBot="1" x14ac:dyDescent="0.25">
      <c r="A18" s="115" t="s">
        <v>146</v>
      </c>
      <c r="B18" s="69" t="s">
        <v>147</v>
      </c>
      <c r="C18" s="70">
        <v>39.74999923706055</v>
      </c>
      <c r="D18" s="70">
        <v>50.990302787780777</v>
      </c>
      <c r="E18" s="71">
        <v>49.116918862660732</v>
      </c>
      <c r="F18" s="70">
        <v>63.472126007080078</v>
      </c>
      <c r="G18" s="70">
        <v>63.314262390136719</v>
      </c>
      <c r="H18" s="70">
        <v>63.629989624023438</v>
      </c>
      <c r="I18" s="70">
        <v>58.601663589477539</v>
      </c>
      <c r="J18" s="70">
        <v>63.299057006835938</v>
      </c>
      <c r="K18" s="70">
        <v>53.904270172119141</v>
      </c>
      <c r="L18" s="70">
        <v>54.799289703369141</v>
      </c>
      <c r="M18" s="70">
        <v>55.654392242431641</v>
      </c>
      <c r="N18" s="70">
        <v>54.785984039306641</v>
      </c>
      <c r="O18" s="70">
        <v>49.791248188044847</v>
      </c>
      <c r="P18" s="70">
        <v>49.346537663456658</v>
      </c>
      <c r="Q18" s="70">
        <v>49.988974860573187</v>
      </c>
      <c r="R18" s="70">
        <v>50.038232040104688</v>
      </c>
      <c r="S18" s="70">
        <v>63.10410934435108</v>
      </c>
      <c r="T18" s="70">
        <v>58.157184273947792</v>
      </c>
      <c r="U18" s="70">
        <v>63.483726209959642</v>
      </c>
      <c r="V18" s="70">
        <v>67.671417549145815</v>
      </c>
      <c r="W18" s="70">
        <v>57.70155047717337</v>
      </c>
      <c r="X18" s="70">
        <v>47.310920178113278</v>
      </c>
      <c r="Y18" s="70">
        <v>46.878298766748031</v>
      </c>
      <c r="Z18" s="70">
        <v>45.37250426833296</v>
      </c>
      <c r="AA18" s="70">
        <v>43.097696002557363</v>
      </c>
      <c r="AB18" s="116">
        <v>44.598932027984574</v>
      </c>
      <c r="AC18" s="117">
        <v>46.032030125819297</v>
      </c>
      <c r="AD18" s="55"/>
      <c r="AE18" s="55"/>
      <c r="AF18" s="56"/>
      <c r="AG18" s="37">
        <v>63.314262390136719</v>
      </c>
      <c r="AH18" s="37">
        <v>63.629989624023438</v>
      </c>
      <c r="AI18" s="37">
        <v>63.299057006835938</v>
      </c>
      <c r="AJ18" s="37">
        <v>53.904270172119141</v>
      </c>
      <c r="AK18" s="37">
        <v>54.799289703369141</v>
      </c>
      <c r="AL18" s="37">
        <v>55.654392242431641</v>
      </c>
      <c r="AM18" s="37">
        <v>49.346537663456658</v>
      </c>
      <c r="AN18" s="37">
        <v>49.988974860573187</v>
      </c>
      <c r="AO18" s="37">
        <v>50.038232040104688</v>
      </c>
      <c r="AP18" s="37">
        <v>58.157184273947792</v>
      </c>
      <c r="AQ18" s="37">
        <v>63.483726209959642</v>
      </c>
      <c r="AR18" s="37">
        <v>67.671417549145815</v>
      </c>
      <c r="AS18" s="37">
        <v>50.112688970842292</v>
      </c>
      <c r="AT18" s="37">
        <v>48.926663403437402</v>
      </c>
      <c r="AU18" s="37">
        <v>47.042229280583946</v>
      </c>
      <c r="AV18" s="37">
        <v>44.865172624002362</v>
      </c>
      <c r="AW18" s="37">
        <v>44.771695342221626</v>
      </c>
      <c r="AX18" s="37">
        <v>45.245652813048757</v>
      </c>
      <c r="AY18" s="37">
        <v>45.704521096619878</v>
      </c>
      <c r="AZ18" s="37">
        <v>46.21354485002567</v>
      </c>
      <c r="BA18" s="37">
        <v>46.202445956036058</v>
      </c>
      <c r="BB18" s="37">
        <v>46.762185888151564</v>
      </c>
      <c r="BC18" s="37">
        <v>49.921706835169353</v>
      </c>
      <c r="BD18" s="37">
        <v>52.168605443726172</v>
      </c>
      <c r="BE18" s="37">
        <v>50.56724820945135</v>
      </c>
      <c r="BF18" s="37">
        <v>49.305469287581595</v>
      </c>
      <c r="BG18" s="37">
        <v>47.272952427988777</v>
      </c>
      <c r="BH18" s="37">
        <v>43.700280803140906</v>
      </c>
      <c r="BI18" s="37">
        <v>43.654653102312125</v>
      </c>
      <c r="BJ18" s="37">
        <v>44.256236645598278</v>
      </c>
      <c r="BK18" s="37">
        <v>44.891224597374205</v>
      </c>
      <c r="BL18" s="37">
        <v>45.52846924814294</v>
      </c>
      <c r="BM18" s="37">
        <v>45.255626578605245</v>
      </c>
      <c r="BN18" s="37">
        <v>45.449440373967086</v>
      </c>
      <c r="BO18" s="37">
        <v>48.483442667649847</v>
      </c>
      <c r="BP18" s="37">
        <v>50.942873052693677</v>
      </c>
      <c r="BQ18" s="37">
        <v>49.054654593993661</v>
      </c>
      <c r="BR18" s="37">
        <v>47.858125693203363</v>
      </c>
      <c r="BS18" s="37">
        <v>45.932478197525271</v>
      </c>
      <c r="BT18" s="37">
        <v>42.693274518273711</v>
      </c>
      <c r="BU18" s="37">
        <v>42.649692069113151</v>
      </c>
      <c r="BV18" s="37">
        <v>43.219620734226297</v>
      </c>
      <c r="BW18" s="37">
        <v>43.821451684008338</v>
      </c>
      <c r="BX18" s="37">
        <v>44.425216763659137</v>
      </c>
      <c r="BY18" s="37">
        <v>44.166588025360717</v>
      </c>
      <c r="BZ18" s="37">
        <v>44.348473608921907</v>
      </c>
      <c r="CA18" s="37">
        <v>47.07578294314149</v>
      </c>
      <c r="CB18" s="37">
        <v>49.408600937407336</v>
      </c>
      <c r="CC18" s="37">
        <v>44.900156316647617</v>
      </c>
      <c r="CD18" s="37">
        <v>43.864637706738478</v>
      </c>
      <c r="CE18" s="37">
        <v>42.172163382905431</v>
      </c>
      <c r="CF18" s="37">
        <v>39.299826960166214</v>
      </c>
      <c r="CG18" s="37">
        <v>39.287420272775059</v>
      </c>
      <c r="CH18" s="37">
        <v>39.827813214963228</v>
      </c>
      <c r="CI18" s="37">
        <v>40.395213108089287</v>
      </c>
      <c r="CJ18" s="37">
        <v>40.964454186608201</v>
      </c>
      <c r="CK18" s="37">
        <v>40.759322909448571</v>
      </c>
      <c r="CL18" s="37">
        <v>40.948863975828836</v>
      </c>
      <c r="CM18" s="37">
        <v>43.36420214082554</v>
      </c>
      <c r="CN18" s="37">
        <v>45.487761899381269</v>
      </c>
      <c r="CO18" s="37">
        <v>46.071358010801532</v>
      </c>
      <c r="CP18" s="37">
        <v>45.009526204423167</v>
      </c>
      <c r="CQ18" s="37">
        <v>43.290924050523579</v>
      </c>
      <c r="CR18" s="37">
        <v>40.388026505845566</v>
      </c>
      <c r="CS18" s="37">
        <v>40.353822067332175</v>
      </c>
      <c r="CT18" s="37">
        <v>40.871586211746354</v>
      </c>
      <c r="CU18" s="37">
        <v>41.415607142071778</v>
      </c>
      <c r="CV18" s="37">
        <v>41.95902516969408</v>
      </c>
      <c r="CW18" s="37">
        <v>41.726713559148571</v>
      </c>
      <c r="CX18" s="37">
        <v>41.888869978643072</v>
      </c>
      <c r="CY18" s="37">
        <v>44.33634824657404</v>
      </c>
      <c r="CZ18" s="37">
        <v>46.428363675581252</v>
      </c>
      <c r="DA18" s="37">
        <v>47.041789769471109</v>
      </c>
      <c r="DB18" s="37">
        <v>45.980996222939289</v>
      </c>
      <c r="DC18" s="37">
        <v>44.264961353864194</v>
      </c>
      <c r="DD18" s="37">
        <v>41.236701236463702</v>
      </c>
      <c r="DE18" s="37">
        <v>41.201222794067988</v>
      </c>
      <c r="DF18" s="37">
        <v>41.716232237618186</v>
      </c>
      <c r="DG18" s="37">
        <v>42.257443523589465</v>
      </c>
      <c r="DH18" s="37">
        <v>42.797973603802397</v>
      </c>
      <c r="DI18" s="37">
        <v>42.564824953141382</v>
      </c>
      <c r="DJ18" s="37">
        <v>42.725131422778986</v>
      </c>
      <c r="DK18" s="37">
        <v>45.16442738630419</v>
      </c>
      <c r="DL18" s="37">
        <v>47.25152438908863</v>
      </c>
      <c r="DM18" s="37">
        <v>47.919573583417773</v>
      </c>
      <c r="DN18" s="37">
        <v>46.884762415133991</v>
      </c>
      <c r="DO18" s="37">
        <v>45.193044742524094</v>
      </c>
      <c r="DP18" s="37">
        <v>41.469575377769409</v>
      </c>
      <c r="DQ18" s="37">
        <v>41.455910560798763</v>
      </c>
      <c r="DR18" s="37">
        <v>41.994146658467386</v>
      </c>
      <c r="DS18" s="37">
        <v>42.558938195379305</v>
      </c>
      <c r="DT18" s="37">
        <v>43.124975884962318</v>
      </c>
      <c r="DU18" s="37">
        <v>42.916898689806509</v>
      </c>
      <c r="DV18" s="37">
        <v>43.102761999382622</v>
      </c>
      <c r="DW18" s="37">
        <v>45.773892895149153</v>
      </c>
      <c r="DX18" s="37">
        <v>47.894634291924788</v>
      </c>
      <c r="DY18" s="37">
        <v>48.603991532276815</v>
      </c>
      <c r="DZ18" s="37">
        <v>47.570785263008311</v>
      </c>
      <c r="EA18" s="37">
        <v>45.87712139863266</v>
      </c>
      <c r="EB18" s="37">
        <v>41.879671427042382</v>
      </c>
      <c r="EC18" s="37">
        <v>41.870778320664769</v>
      </c>
      <c r="ED18" s="37">
        <v>42.416464738252529</v>
      </c>
      <c r="EE18" s="37">
        <v>42.98879461367801</v>
      </c>
      <c r="EF18" s="37">
        <v>43.562675137756443</v>
      </c>
      <c r="EG18" s="37">
        <v>43.358772453290605</v>
      </c>
      <c r="EH18" s="37">
        <v>43.550577843442838</v>
      </c>
      <c r="EI18" s="37">
        <v>45.712188436402784</v>
      </c>
      <c r="EJ18" s="37">
        <v>47.84916764027269</v>
      </c>
    </row>
    <row r="19" spans="1:140" ht="13.7" hidden="1" customHeight="1" x14ac:dyDescent="0.2">
      <c r="A19" s="5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13"/>
      <c r="AC19" s="60"/>
      <c r="AD19" s="55"/>
      <c r="AE19" s="55"/>
      <c r="AF19" s="56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</row>
    <row r="20" spans="1:140" ht="13.7" hidden="1" customHeight="1" x14ac:dyDescent="0.2">
      <c r="A20" s="5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13"/>
      <c r="AC20" s="60"/>
      <c r="AD20" s="55"/>
      <c r="AE20" s="55"/>
      <c r="AF20" s="56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</row>
    <row r="21" spans="1:140" ht="13.7" hidden="1" customHeight="1" x14ac:dyDescent="0.2">
      <c r="A21" s="5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13"/>
      <c r="AC21" s="60"/>
      <c r="AD21" s="55"/>
      <c r="AE21" s="55"/>
      <c r="AF21" s="56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</row>
    <row r="22" spans="1:140" ht="13.7" hidden="1" customHeight="1" x14ac:dyDescent="0.2">
      <c r="A22" s="5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113"/>
      <c r="AC22" s="60"/>
      <c r="AD22" s="55"/>
      <c r="AE22" s="55"/>
      <c r="AF22" s="56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</row>
    <row r="23" spans="1:140" ht="13.7" hidden="1" customHeight="1" x14ac:dyDescent="0.2">
      <c r="A23" s="5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113"/>
      <c r="AC23" s="60"/>
      <c r="AD23" s="55"/>
      <c r="AE23" s="55"/>
      <c r="AF23" s="5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</row>
    <row r="24" spans="1:140" ht="13.7" hidden="1" customHeight="1" x14ac:dyDescent="0.2">
      <c r="A24" s="5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13"/>
      <c r="AC24" s="60"/>
      <c r="AD24" s="55"/>
      <c r="AE24" s="55"/>
      <c r="AF24" s="56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</row>
    <row r="25" spans="1:140" ht="13.7" hidden="1" customHeight="1" thickBot="1" x14ac:dyDescent="0.25">
      <c r="A25" s="62"/>
      <c r="B25" s="7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114"/>
      <c r="AC25" s="65"/>
      <c r="AD25" s="73"/>
      <c r="AE25" s="73"/>
      <c r="AF25" s="56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</row>
    <row r="26" spans="1:140" ht="27" customHeight="1" x14ac:dyDescent="0.2">
      <c r="A26" s="4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 spans="1:140" s="43" customFormat="1" ht="13.5" customHeight="1" thickBot="1" x14ac:dyDescent="0.3">
      <c r="A27" s="74" t="s">
        <v>88</v>
      </c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140" ht="13.7" customHeight="1" x14ac:dyDescent="0.2">
      <c r="A28" s="95" t="s">
        <v>120</v>
      </c>
      <c r="B28" s="43"/>
      <c r="C28" s="38">
        <v>0.85000000000000142</v>
      </c>
      <c r="D28" s="38">
        <v>-0.75</v>
      </c>
      <c r="E28" s="54">
        <v>0.13205128205128247</v>
      </c>
      <c r="F28" s="38">
        <v>-0.375</v>
      </c>
      <c r="G28" s="38">
        <v>-0.5</v>
      </c>
      <c r="H28" s="38">
        <v>-0.25</v>
      </c>
      <c r="I28" s="38">
        <v>-0.75</v>
      </c>
      <c r="J28" s="38">
        <v>-0.5</v>
      </c>
      <c r="K28" s="38">
        <v>-1</v>
      </c>
      <c r="L28" s="38">
        <v>-0.5</v>
      </c>
      <c r="M28" s="38">
        <v>0</v>
      </c>
      <c r="N28" s="38">
        <v>-0.5</v>
      </c>
      <c r="O28" s="38">
        <v>-0.5</v>
      </c>
      <c r="P28" s="38">
        <v>-0.5</v>
      </c>
      <c r="Q28" s="38">
        <v>-0.5</v>
      </c>
      <c r="R28" s="38">
        <v>-0.5</v>
      </c>
      <c r="S28" s="38">
        <v>-0.3333333333333357</v>
      </c>
      <c r="T28" s="38">
        <v>-0.5</v>
      </c>
      <c r="U28" s="38">
        <v>-0.5</v>
      </c>
      <c r="V28" s="38">
        <v>0</v>
      </c>
      <c r="W28" s="54">
        <v>-0.44313725490196276</v>
      </c>
      <c r="X28" s="38">
        <v>-0.43627450980392268</v>
      </c>
      <c r="Y28" s="38">
        <v>-0.43775167785235425</v>
      </c>
      <c r="Z28" s="38">
        <v>-0.43827450980391802</v>
      </c>
      <c r="AA28" s="38">
        <v>-0.43660784313724577</v>
      </c>
      <c r="AB28" s="38">
        <v>-0.43671875000000426</v>
      </c>
      <c r="AC28" s="112">
        <v>-0.42018223503090724</v>
      </c>
      <c r="AD28" s="55"/>
      <c r="AE28" s="55"/>
      <c r="AF28" s="56"/>
      <c r="AG28" s="37">
        <v>698.5</v>
      </c>
      <c r="AH28" s="118">
        <v>620</v>
      </c>
      <c r="AI28" s="118">
        <v>630</v>
      </c>
      <c r="AJ28" s="118">
        <v>594</v>
      </c>
      <c r="AK28" s="118">
        <v>561</v>
      </c>
      <c r="AL28" s="118">
        <v>560</v>
      </c>
      <c r="AM28" s="118">
        <v>902</v>
      </c>
      <c r="AN28" s="118">
        <v>1067</v>
      </c>
      <c r="AO28" s="118">
        <v>820</v>
      </c>
      <c r="AP28" s="118">
        <v>862.5</v>
      </c>
      <c r="AQ28" s="118">
        <v>710</v>
      </c>
      <c r="AR28" s="118">
        <v>777</v>
      </c>
      <c r="AS28" s="118">
        <v>913</v>
      </c>
      <c r="AT28" s="118">
        <v>790</v>
      </c>
      <c r="AU28" s="118">
        <v>798</v>
      </c>
      <c r="AV28" s="118">
        <v>726</v>
      </c>
      <c r="AW28" s="118">
        <v>609</v>
      </c>
      <c r="AX28" s="118">
        <v>630</v>
      </c>
      <c r="AY28" s="118">
        <v>1023</v>
      </c>
      <c r="AZ28" s="118">
        <v>1144.5</v>
      </c>
      <c r="BA28" s="118">
        <v>903</v>
      </c>
      <c r="BB28" s="118">
        <v>943</v>
      </c>
      <c r="BC28" s="118">
        <v>731.5</v>
      </c>
      <c r="BD28" s="118">
        <v>880</v>
      </c>
      <c r="BE28" s="118">
        <v>874.23</v>
      </c>
      <c r="BF28" s="118">
        <v>798.2</v>
      </c>
      <c r="BG28" s="118">
        <v>888.26</v>
      </c>
      <c r="BH28" s="118">
        <v>755.26</v>
      </c>
      <c r="BI28" s="118">
        <v>617.79999999999995</v>
      </c>
      <c r="BJ28" s="118">
        <v>698.5</v>
      </c>
      <c r="BK28" s="118">
        <v>964.32</v>
      </c>
      <c r="BL28" s="118">
        <v>1161.3800000000001</v>
      </c>
      <c r="BM28" s="118">
        <v>901.11</v>
      </c>
      <c r="BN28" s="118">
        <v>865.2</v>
      </c>
      <c r="BO28" s="118">
        <v>820.05</v>
      </c>
      <c r="BP28" s="118">
        <v>927.82</v>
      </c>
      <c r="BQ28" s="118">
        <v>876.33</v>
      </c>
      <c r="BR28" s="118">
        <v>805.2</v>
      </c>
      <c r="BS28" s="118">
        <v>900.45</v>
      </c>
      <c r="BT28" s="118">
        <v>744.87</v>
      </c>
      <c r="BU28" s="118">
        <v>683.13</v>
      </c>
      <c r="BV28" s="118">
        <v>731.94</v>
      </c>
      <c r="BW28" s="118">
        <v>908.4</v>
      </c>
      <c r="BX28" s="118">
        <v>1180.1300000000001</v>
      </c>
      <c r="BY28" s="118">
        <v>899.64</v>
      </c>
      <c r="BZ28" s="118">
        <v>868.77</v>
      </c>
      <c r="CA28" s="118">
        <v>830.13</v>
      </c>
      <c r="CB28" s="118">
        <v>853.44</v>
      </c>
      <c r="CC28" s="118">
        <v>882</v>
      </c>
      <c r="CD28" s="118">
        <v>813.2</v>
      </c>
      <c r="CE28" s="118">
        <v>912.18</v>
      </c>
      <c r="CF28" s="118">
        <v>726.2</v>
      </c>
      <c r="CG28" s="118">
        <v>740.08</v>
      </c>
      <c r="CH28" s="118">
        <v>754.82</v>
      </c>
      <c r="CI28" s="118">
        <v>907</v>
      </c>
      <c r="CJ28" s="118">
        <v>1166.33</v>
      </c>
      <c r="CK28" s="118">
        <v>860.2</v>
      </c>
      <c r="CL28" s="118">
        <v>916.96</v>
      </c>
      <c r="CM28" s="118">
        <v>840.21</v>
      </c>
      <c r="CN28" s="118">
        <v>820.2</v>
      </c>
      <c r="CO28" s="118">
        <v>929.94</v>
      </c>
      <c r="CP28" s="118">
        <v>821</v>
      </c>
      <c r="CQ28" s="118">
        <v>883.3</v>
      </c>
      <c r="CR28" s="118">
        <v>779.31</v>
      </c>
      <c r="CS28" s="118">
        <v>762.96</v>
      </c>
      <c r="CT28" s="118">
        <v>741.09</v>
      </c>
      <c r="CU28" s="118">
        <v>951.93</v>
      </c>
      <c r="CV28" s="118">
        <v>1154.5999999999999</v>
      </c>
      <c r="CW28" s="118">
        <v>820.99</v>
      </c>
      <c r="CX28" s="118">
        <v>966</v>
      </c>
      <c r="CY28" s="118">
        <v>850.08</v>
      </c>
      <c r="CZ28" s="118">
        <v>827.8</v>
      </c>
      <c r="DA28" s="118">
        <v>938.96</v>
      </c>
      <c r="DB28" s="118">
        <v>872.55</v>
      </c>
      <c r="DC28" s="118">
        <v>854.91</v>
      </c>
      <c r="DD28" s="118">
        <v>833.36</v>
      </c>
      <c r="DE28" s="118">
        <v>748.02</v>
      </c>
      <c r="DF28" s="118">
        <v>759.99</v>
      </c>
      <c r="DG28" s="118">
        <v>1001.88</v>
      </c>
      <c r="DH28" s="118">
        <v>1051.47</v>
      </c>
      <c r="DI28" s="118">
        <v>914.76</v>
      </c>
      <c r="DJ28" s="118">
        <v>975.89</v>
      </c>
      <c r="DK28" s="118">
        <v>779.38</v>
      </c>
      <c r="DL28" s="118">
        <v>921.36</v>
      </c>
      <c r="DM28" s="118">
        <v>905.31</v>
      </c>
      <c r="DN28" s="118">
        <v>841.2</v>
      </c>
      <c r="DO28" s="118">
        <v>907.94</v>
      </c>
      <c r="DP28" s="118">
        <v>850.08</v>
      </c>
      <c r="DQ28" s="118">
        <v>730.6</v>
      </c>
      <c r="DR28" s="118">
        <v>815.32</v>
      </c>
      <c r="DS28" s="118">
        <v>1006.94</v>
      </c>
      <c r="DT28" s="118">
        <v>1049.79</v>
      </c>
      <c r="DU28" s="118">
        <v>922.53</v>
      </c>
      <c r="DV28" s="118">
        <v>943.36</v>
      </c>
      <c r="DW28" s="118">
        <v>831.2</v>
      </c>
      <c r="DX28" s="118">
        <v>931.92</v>
      </c>
      <c r="DY28" s="118">
        <v>870.6</v>
      </c>
      <c r="DZ28" s="118">
        <v>851.2</v>
      </c>
      <c r="EA28" s="118">
        <v>961.86</v>
      </c>
      <c r="EB28" s="118">
        <v>866.14</v>
      </c>
      <c r="EC28" s="118">
        <v>748.2</v>
      </c>
      <c r="ED28" s="118">
        <v>834.02</v>
      </c>
      <c r="EE28" s="118">
        <v>966.21</v>
      </c>
      <c r="EF28" s="118">
        <v>1098.9000000000001</v>
      </c>
      <c r="EG28" s="118">
        <v>930.3</v>
      </c>
      <c r="EH28" s="118">
        <v>909.93</v>
      </c>
      <c r="EI28" s="118">
        <v>884.1</v>
      </c>
      <c r="EJ28" s="118">
        <v>985.32</v>
      </c>
    </row>
    <row r="29" spans="1:140" ht="13.7" customHeight="1" x14ac:dyDescent="0.2">
      <c r="A29" s="96" t="s">
        <v>121</v>
      </c>
      <c r="B29" s="58"/>
      <c r="C29" s="37">
        <v>1.258928571428573</v>
      </c>
      <c r="D29" s="37">
        <v>-0.75</v>
      </c>
      <c r="E29" s="59">
        <v>5.4143772893773701E-2</v>
      </c>
      <c r="F29" s="37">
        <v>-0.375</v>
      </c>
      <c r="G29" s="37">
        <v>-0.5</v>
      </c>
      <c r="H29" s="37">
        <v>-0.25</v>
      </c>
      <c r="I29" s="37">
        <v>-0.75</v>
      </c>
      <c r="J29" s="37">
        <v>-0.5</v>
      </c>
      <c r="K29" s="37">
        <v>-1</v>
      </c>
      <c r="L29" s="37">
        <v>-0.5</v>
      </c>
      <c r="M29" s="37">
        <v>0</v>
      </c>
      <c r="N29" s="37">
        <v>-0.5</v>
      </c>
      <c r="O29" s="37">
        <v>-0.5</v>
      </c>
      <c r="P29" s="37">
        <v>-0.5</v>
      </c>
      <c r="Q29" s="37">
        <v>-0.5</v>
      </c>
      <c r="R29" s="37">
        <v>-0.5</v>
      </c>
      <c r="S29" s="37">
        <v>-0.3333333333333357</v>
      </c>
      <c r="T29" s="37">
        <v>-0.5</v>
      </c>
      <c r="U29" s="37">
        <v>-0.5</v>
      </c>
      <c r="V29" s="37">
        <v>0</v>
      </c>
      <c r="W29" s="59">
        <v>-0.44313725490195566</v>
      </c>
      <c r="X29" s="37">
        <v>-0.43627450980392268</v>
      </c>
      <c r="Y29" s="37">
        <v>-0.43775167785235425</v>
      </c>
      <c r="Z29" s="37">
        <v>-0.43490196078430898</v>
      </c>
      <c r="AA29" s="37">
        <v>-0.43748039215686418</v>
      </c>
      <c r="AB29" s="37">
        <v>-0.43410156249999687</v>
      </c>
      <c r="AC29" s="60">
        <v>-0.41929049107889682</v>
      </c>
      <c r="AD29" s="55"/>
      <c r="AE29" s="55"/>
      <c r="AF29" s="56"/>
      <c r="AG29" s="37">
        <v>709.5</v>
      </c>
      <c r="AH29" s="118">
        <v>630</v>
      </c>
      <c r="AI29" s="118">
        <v>640.5</v>
      </c>
      <c r="AJ29" s="118">
        <v>638</v>
      </c>
      <c r="AK29" s="118">
        <v>616</v>
      </c>
      <c r="AL29" s="118">
        <v>610</v>
      </c>
      <c r="AM29" s="118">
        <v>968</v>
      </c>
      <c r="AN29" s="118">
        <v>1122</v>
      </c>
      <c r="AO29" s="118">
        <v>890</v>
      </c>
      <c r="AP29" s="118">
        <v>885.5</v>
      </c>
      <c r="AQ29" s="118">
        <v>730</v>
      </c>
      <c r="AR29" s="118">
        <v>787.5</v>
      </c>
      <c r="AS29" s="118">
        <v>924</v>
      </c>
      <c r="AT29" s="118">
        <v>805</v>
      </c>
      <c r="AU29" s="118">
        <v>829.5</v>
      </c>
      <c r="AV29" s="118">
        <v>803</v>
      </c>
      <c r="AW29" s="118">
        <v>682.5</v>
      </c>
      <c r="AX29" s="118">
        <v>708.75</v>
      </c>
      <c r="AY29" s="118">
        <v>1122</v>
      </c>
      <c r="AZ29" s="118">
        <v>1218</v>
      </c>
      <c r="BA29" s="118">
        <v>976.5</v>
      </c>
      <c r="BB29" s="118">
        <v>983.25</v>
      </c>
      <c r="BC29" s="118">
        <v>745.75</v>
      </c>
      <c r="BD29" s="118">
        <v>896.5</v>
      </c>
      <c r="BE29" s="118">
        <v>890.19</v>
      </c>
      <c r="BF29" s="118">
        <v>817.8</v>
      </c>
      <c r="BG29" s="118">
        <v>925.52</v>
      </c>
      <c r="BH29" s="118">
        <v>828.74</v>
      </c>
      <c r="BI29" s="118">
        <v>684.8</v>
      </c>
      <c r="BJ29" s="118">
        <v>776.82</v>
      </c>
      <c r="BK29" s="118">
        <v>1052.31</v>
      </c>
      <c r="BL29" s="118">
        <v>1234.6400000000001</v>
      </c>
      <c r="BM29" s="118">
        <v>971.25</v>
      </c>
      <c r="BN29" s="118">
        <v>903.63</v>
      </c>
      <c r="BO29" s="118">
        <v>840.63</v>
      </c>
      <c r="BP29" s="118">
        <v>950.36</v>
      </c>
      <c r="BQ29" s="118">
        <v>896.91</v>
      </c>
      <c r="BR29" s="118">
        <v>828.6</v>
      </c>
      <c r="BS29" s="118">
        <v>940.24</v>
      </c>
      <c r="BT29" s="118">
        <v>812.07</v>
      </c>
      <c r="BU29" s="118">
        <v>750.54</v>
      </c>
      <c r="BV29" s="118">
        <v>806.52</v>
      </c>
      <c r="BW29" s="118">
        <v>987</v>
      </c>
      <c r="BX29" s="118">
        <v>1253.5</v>
      </c>
      <c r="BY29" s="118">
        <v>966.84</v>
      </c>
      <c r="BZ29" s="118">
        <v>909.09</v>
      </c>
      <c r="CA29" s="118">
        <v>855.12</v>
      </c>
      <c r="CB29" s="118">
        <v>878.22</v>
      </c>
      <c r="CC29" s="118">
        <v>906.78</v>
      </c>
      <c r="CD29" s="118">
        <v>840.4</v>
      </c>
      <c r="CE29" s="118">
        <v>954.96</v>
      </c>
      <c r="CF29" s="118">
        <v>790.4</v>
      </c>
      <c r="CG29" s="118">
        <v>810.7</v>
      </c>
      <c r="CH29" s="118">
        <v>829.18</v>
      </c>
      <c r="CI29" s="118">
        <v>985</v>
      </c>
      <c r="CJ29" s="118">
        <v>1240.8499999999999</v>
      </c>
      <c r="CK29" s="118">
        <v>925</v>
      </c>
      <c r="CL29" s="118">
        <v>962.5</v>
      </c>
      <c r="CM29" s="118">
        <v>869.61</v>
      </c>
      <c r="CN29" s="118">
        <v>848.4</v>
      </c>
      <c r="CO29" s="118">
        <v>966.46</v>
      </c>
      <c r="CP29" s="118">
        <v>857.2</v>
      </c>
      <c r="CQ29" s="118">
        <v>933.02</v>
      </c>
      <c r="CR29" s="118">
        <v>852.18</v>
      </c>
      <c r="CS29" s="118">
        <v>838.86</v>
      </c>
      <c r="CT29" s="118">
        <v>816.9</v>
      </c>
      <c r="CU29" s="118">
        <v>1039.29</v>
      </c>
      <c r="CV29" s="118">
        <v>1237.17</v>
      </c>
      <c r="CW29" s="118">
        <v>888.06</v>
      </c>
      <c r="CX29" s="118">
        <v>1022.35</v>
      </c>
      <c r="CY29" s="118">
        <v>888.51</v>
      </c>
      <c r="CZ29" s="118">
        <v>864.8</v>
      </c>
      <c r="DA29" s="118">
        <v>982.52</v>
      </c>
      <c r="DB29" s="118">
        <v>917.07</v>
      </c>
      <c r="DC29" s="118">
        <v>908.25</v>
      </c>
      <c r="DD29" s="118">
        <v>913.88</v>
      </c>
      <c r="DE29" s="118">
        <v>824.25</v>
      </c>
      <c r="DF29" s="118">
        <v>839.37</v>
      </c>
      <c r="DG29" s="118">
        <v>1097.3599999999999</v>
      </c>
      <c r="DH29" s="118">
        <v>1132.1099999999999</v>
      </c>
      <c r="DI29" s="118">
        <v>993.72</v>
      </c>
      <c r="DJ29" s="118">
        <v>1038.9100000000001</v>
      </c>
      <c r="DK29" s="118">
        <v>820.23</v>
      </c>
      <c r="DL29" s="118">
        <v>968.88</v>
      </c>
      <c r="DM29" s="118">
        <v>955.71</v>
      </c>
      <c r="DN29" s="118">
        <v>891.6</v>
      </c>
      <c r="DO29" s="118">
        <v>971.96</v>
      </c>
      <c r="DP29" s="118">
        <v>936.76</v>
      </c>
      <c r="DQ29" s="118">
        <v>808.8</v>
      </c>
      <c r="DR29" s="118">
        <v>904.64</v>
      </c>
      <c r="DS29" s="118">
        <v>1108.8</v>
      </c>
      <c r="DT29" s="118">
        <v>1137.78</v>
      </c>
      <c r="DU29" s="118">
        <v>1008</v>
      </c>
      <c r="DV29" s="118">
        <v>1011.78</v>
      </c>
      <c r="DW29" s="118">
        <v>882.4</v>
      </c>
      <c r="DX29" s="118">
        <v>988.46</v>
      </c>
      <c r="DY29" s="118">
        <v>927.2</v>
      </c>
      <c r="DZ29" s="118">
        <v>909.6</v>
      </c>
      <c r="EA29" s="118">
        <v>1037.53</v>
      </c>
      <c r="EB29" s="118">
        <v>959.42</v>
      </c>
      <c r="EC29" s="118">
        <v>832</v>
      </c>
      <c r="ED29" s="118">
        <v>929.28</v>
      </c>
      <c r="EE29" s="118">
        <v>1069.95</v>
      </c>
      <c r="EF29" s="118">
        <v>1198.78</v>
      </c>
      <c r="EG29" s="118">
        <v>1022.7</v>
      </c>
      <c r="EH29" s="118">
        <v>983.01</v>
      </c>
      <c r="EI29" s="118">
        <v>946.26</v>
      </c>
      <c r="EJ29" s="118">
        <v>1053.8599999999999</v>
      </c>
    </row>
    <row r="30" spans="1:140" ht="13.7" customHeight="1" x14ac:dyDescent="0.2">
      <c r="A30" s="96" t="s">
        <v>122</v>
      </c>
      <c r="B30" s="43"/>
      <c r="C30" s="37">
        <v>1.885</v>
      </c>
      <c r="D30" s="37">
        <v>0</v>
      </c>
      <c r="E30" s="59">
        <v>0.850833333333334</v>
      </c>
      <c r="F30" s="37">
        <v>-1.075</v>
      </c>
      <c r="G30" s="37">
        <v>-0.75</v>
      </c>
      <c r="H30" s="37">
        <v>-1.4</v>
      </c>
      <c r="I30" s="37">
        <v>-0.875</v>
      </c>
      <c r="J30" s="37">
        <v>-1.25</v>
      </c>
      <c r="K30" s="37">
        <v>-0.5</v>
      </c>
      <c r="L30" s="37">
        <v>-0.5</v>
      </c>
      <c r="M30" s="37">
        <v>-0.5</v>
      </c>
      <c r="N30" s="37">
        <v>-0.5</v>
      </c>
      <c r="O30" s="37">
        <v>-0.75</v>
      </c>
      <c r="P30" s="37">
        <v>-0.75</v>
      </c>
      <c r="Q30" s="37">
        <v>-0.75</v>
      </c>
      <c r="R30" s="37">
        <v>-0.75</v>
      </c>
      <c r="S30" s="37">
        <v>-0.25</v>
      </c>
      <c r="T30" s="37">
        <v>-0.25</v>
      </c>
      <c r="U30" s="37">
        <v>-0.25</v>
      </c>
      <c r="V30" s="37">
        <v>-0.25</v>
      </c>
      <c r="W30" s="59">
        <v>-0.6539215686274531</v>
      </c>
      <c r="X30" s="37">
        <v>-0.72843137254901791</v>
      </c>
      <c r="Y30" s="37">
        <v>-0.70697986577180671</v>
      </c>
      <c r="Z30" s="37">
        <v>-0.67521568627450534</v>
      </c>
      <c r="AA30" s="37">
        <v>-0.591019607843144</v>
      </c>
      <c r="AB30" s="37">
        <v>-0.57957031250000313</v>
      </c>
      <c r="AC30" s="60">
        <v>-0.60915298328789191</v>
      </c>
      <c r="AD30" s="55"/>
      <c r="AE30" s="55"/>
      <c r="AF30" s="56"/>
      <c r="AG30" s="37">
        <v>737</v>
      </c>
      <c r="AH30" s="118">
        <v>640</v>
      </c>
      <c r="AI30" s="118">
        <v>668.85</v>
      </c>
      <c r="AJ30" s="118">
        <v>649</v>
      </c>
      <c r="AK30" s="118">
        <v>638</v>
      </c>
      <c r="AL30" s="118">
        <v>720</v>
      </c>
      <c r="AM30" s="118">
        <v>1061.5</v>
      </c>
      <c r="AN30" s="118">
        <v>1199</v>
      </c>
      <c r="AO30" s="118">
        <v>945</v>
      </c>
      <c r="AP30" s="118">
        <v>856.75</v>
      </c>
      <c r="AQ30" s="118">
        <v>765</v>
      </c>
      <c r="AR30" s="118">
        <v>824.25</v>
      </c>
      <c r="AS30" s="118">
        <v>918.5</v>
      </c>
      <c r="AT30" s="118">
        <v>795</v>
      </c>
      <c r="AU30" s="118">
        <v>792.75</v>
      </c>
      <c r="AV30" s="118">
        <v>786.5</v>
      </c>
      <c r="AW30" s="118">
        <v>761.25</v>
      </c>
      <c r="AX30" s="118">
        <v>866.25</v>
      </c>
      <c r="AY30" s="118">
        <v>1138.5</v>
      </c>
      <c r="AZ30" s="118">
        <v>1265.25</v>
      </c>
      <c r="BA30" s="118">
        <v>1160.25</v>
      </c>
      <c r="BB30" s="118">
        <v>891.25</v>
      </c>
      <c r="BC30" s="118">
        <v>774.25</v>
      </c>
      <c r="BD30" s="118">
        <v>940.5</v>
      </c>
      <c r="BE30" s="118">
        <v>884.94</v>
      </c>
      <c r="BF30" s="118">
        <v>802.4</v>
      </c>
      <c r="BG30" s="118">
        <v>876.3</v>
      </c>
      <c r="BH30" s="118">
        <v>793.76</v>
      </c>
      <c r="BI30" s="118">
        <v>731.6</v>
      </c>
      <c r="BJ30" s="118">
        <v>915.86</v>
      </c>
      <c r="BK30" s="118">
        <v>1096.83</v>
      </c>
      <c r="BL30" s="118">
        <v>1337.6</v>
      </c>
      <c r="BM30" s="118">
        <v>1170.96</v>
      </c>
      <c r="BN30" s="118">
        <v>821.31</v>
      </c>
      <c r="BO30" s="118">
        <v>863.52</v>
      </c>
      <c r="BP30" s="118">
        <v>992.22</v>
      </c>
      <c r="BQ30" s="118">
        <v>893.34</v>
      </c>
      <c r="BR30" s="118">
        <v>810</v>
      </c>
      <c r="BS30" s="118">
        <v>884.58</v>
      </c>
      <c r="BT30" s="118">
        <v>764.82</v>
      </c>
      <c r="BU30" s="118">
        <v>775.32</v>
      </c>
      <c r="BV30" s="118">
        <v>924.22</v>
      </c>
      <c r="BW30" s="118">
        <v>1054</v>
      </c>
      <c r="BX30" s="118">
        <v>1410.82</v>
      </c>
      <c r="BY30" s="118">
        <v>1181.25</v>
      </c>
      <c r="BZ30" s="118">
        <v>828.45</v>
      </c>
      <c r="CA30" s="118">
        <v>871.08</v>
      </c>
      <c r="CB30" s="118">
        <v>913.71</v>
      </c>
      <c r="CC30" s="118">
        <v>900.48</v>
      </c>
      <c r="CD30" s="118">
        <v>816.4</v>
      </c>
      <c r="CE30" s="118">
        <v>891.48</v>
      </c>
      <c r="CF30" s="118">
        <v>734</v>
      </c>
      <c r="CG30" s="118">
        <v>818.62</v>
      </c>
      <c r="CH30" s="118">
        <v>931.48</v>
      </c>
      <c r="CI30" s="118">
        <v>1062.2</v>
      </c>
      <c r="CJ30" s="118">
        <v>1422.09</v>
      </c>
      <c r="CK30" s="118">
        <v>1133.8</v>
      </c>
      <c r="CL30" s="118">
        <v>874.72</v>
      </c>
      <c r="CM30" s="118">
        <v>877.8</v>
      </c>
      <c r="CN30" s="118">
        <v>877</v>
      </c>
      <c r="CO30" s="118">
        <v>951.72</v>
      </c>
      <c r="CP30" s="118">
        <v>823.4</v>
      </c>
      <c r="CQ30" s="118">
        <v>859.98</v>
      </c>
      <c r="CR30" s="118">
        <v>777.21</v>
      </c>
      <c r="CS30" s="118">
        <v>825.22</v>
      </c>
      <c r="CT30" s="118">
        <v>896.07</v>
      </c>
      <c r="CU30" s="118">
        <v>1123.92</v>
      </c>
      <c r="CV30" s="118">
        <v>1432.67</v>
      </c>
      <c r="CW30" s="118">
        <v>1084.9000000000001</v>
      </c>
      <c r="CX30" s="118">
        <v>920.92</v>
      </c>
      <c r="CY30" s="118">
        <v>883.89</v>
      </c>
      <c r="CZ30" s="118">
        <v>882.8</v>
      </c>
      <c r="DA30" s="118">
        <v>957.44</v>
      </c>
      <c r="DB30" s="118">
        <v>869.82</v>
      </c>
      <c r="DC30" s="118">
        <v>825.72</v>
      </c>
      <c r="DD30" s="118">
        <v>818.84</v>
      </c>
      <c r="DE30" s="118">
        <v>792.12</v>
      </c>
      <c r="DF30" s="118">
        <v>901.11</v>
      </c>
      <c r="DG30" s="118">
        <v>1183.82</v>
      </c>
      <c r="DH30" s="118">
        <v>1315.02</v>
      </c>
      <c r="DI30" s="118">
        <v>1205.4000000000001</v>
      </c>
      <c r="DJ30" s="118">
        <v>925.52</v>
      </c>
      <c r="DK30" s="118">
        <v>803.89</v>
      </c>
      <c r="DL30" s="118">
        <v>975.92</v>
      </c>
      <c r="DM30" s="118">
        <v>917.91</v>
      </c>
      <c r="DN30" s="118">
        <v>832</v>
      </c>
      <c r="DO30" s="118">
        <v>868.78</v>
      </c>
      <c r="DP30" s="118">
        <v>822.36</v>
      </c>
      <c r="DQ30" s="118">
        <v>757.8</v>
      </c>
      <c r="DR30" s="118">
        <v>948.2</v>
      </c>
      <c r="DS30" s="118">
        <v>1189.0999999999999</v>
      </c>
      <c r="DT30" s="118">
        <v>1320.9</v>
      </c>
      <c r="DU30" s="118">
        <v>1210.8599999999999</v>
      </c>
      <c r="DV30" s="118">
        <v>889.24</v>
      </c>
      <c r="DW30" s="118">
        <v>849.8</v>
      </c>
      <c r="DX30" s="118">
        <v>980.32</v>
      </c>
      <c r="DY30" s="118">
        <v>878</v>
      </c>
      <c r="DZ30" s="118">
        <v>835.6</v>
      </c>
      <c r="EA30" s="118">
        <v>912.18</v>
      </c>
      <c r="EB30" s="118">
        <v>826.1</v>
      </c>
      <c r="EC30" s="118">
        <v>761.2</v>
      </c>
      <c r="ED30" s="118">
        <v>952.38</v>
      </c>
      <c r="EE30" s="118">
        <v>1140.0899999999999</v>
      </c>
      <c r="EF30" s="118">
        <v>1389.96</v>
      </c>
      <c r="EG30" s="118">
        <v>1216.1099999999999</v>
      </c>
      <c r="EH30" s="118">
        <v>852.6</v>
      </c>
      <c r="EI30" s="118">
        <v>896.28</v>
      </c>
      <c r="EJ30" s="118">
        <v>1029.48</v>
      </c>
    </row>
    <row r="31" spans="1:140" ht="13.7" customHeight="1" x14ac:dyDescent="0.2">
      <c r="A31" s="96" t="s">
        <v>123</v>
      </c>
      <c r="B31" s="43"/>
      <c r="C31" s="37">
        <v>0.27196414947508885</v>
      </c>
      <c r="D31" s="37">
        <v>-1.3440000000000012</v>
      </c>
      <c r="E31" s="59">
        <v>-0.45635759353637795</v>
      </c>
      <c r="F31" s="37">
        <v>-0.125</v>
      </c>
      <c r="G31" s="37">
        <v>0</v>
      </c>
      <c r="H31" s="37">
        <v>-0.25</v>
      </c>
      <c r="I31" s="37">
        <v>-0.625</v>
      </c>
      <c r="J31" s="37">
        <v>-0.5</v>
      </c>
      <c r="K31" s="37">
        <v>-0.75</v>
      </c>
      <c r="L31" s="37">
        <v>-0.5</v>
      </c>
      <c r="M31" s="37">
        <v>-0.5</v>
      </c>
      <c r="N31" s="37">
        <v>-0.58333333333333215</v>
      </c>
      <c r="O31" s="37">
        <v>-0.75</v>
      </c>
      <c r="P31" s="37">
        <v>-0.75</v>
      </c>
      <c r="Q31" s="37">
        <v>-0.75</v>
      </c>
      <c r="R31" s="37">
        <v>-0.75</v>
      </c>
      <c r="S31" s="37">
        <v>-0.6666666666666643</v>
      </c>
      <c r="T31" s="37">
        <v>-0.5</v>
      </c>
      <c r="U31" s="37">
        <v>-0.75</v>
      </c>
      <c r="V31" s="37">
        <v>-0.75</v>
      </c>
      <c r="W31" s="59">
        <v>-0.56176470588235361</v>
      </c>
      <c r="X31" s="37">
        <v>-0.70686274509803582</v>
      </c>
      <c r="Y31" s="37">
        <v>-0.67942953020134667</v>
      </c>
      <c r="Z31" s="37">
        <v>-0.70964705882353485</v>
      </c>
      <c r="AA31" s="37">
        <v>-0.70884313725490955</v>
      </c>
      <c r="AB31" s="37">
        <v>-0.71105468749999545</v>
      </c>
      <c r="AC31" s="60">
        <v>-0.67754073284935856</v>
      </c>
      <c r="AD31" s="55"/>
      <c r="AE31" s="55"/>
      <c r="AF31" s="56"/>
      <c r="AG31" s="37">
        <v>717.2</v>
      </c>
      <c r="AH31" s="118">
        <v>637</v>
      </c>
      <c r="AI31" s="118">
        <v>661.5</v>
      </c>
      <c r="AJ31" s="118">
        <v>643.5</v>
      </c>
      <c r="AK31" s="118">
        <v>638</v>
      </c>
      <c r="AL31" s="118">
        <v>720</v>
      </c>
      <c r="AM31" s="118">
        <v>1056</v>
      </c>
      <c r="AN31" s="118">
        <v>1199</v>
      </c>
      <c r="AO31" s="118">
        <v>925</v>
      </c>
      <c r="AP31" s="118">
        <v>851</v>
      </c>
      <c r="AQ31" s="118">
        <v>720</v>
      </c>
      <c r="AR31" s="118">
        <v>798</v>
      </c>
      <c r="AS31" s="118">
        <v>874.5</v>
      </c>
      <c r="AT31" s="118">
        <v>775</v>
      </c>
      <c r="AU31" s="118">
        <v>777</v>
      </c>
      <c r="AV31" s="118">
        <v>786.5</v>
      </c>
      <c r="AW31" s="118">
        <v>761.25</v>
      </c>
      <c r="AX31" s="118">
        <v>866.25</v>
      </c>
      <c r="AY31" s="118">
        <v>1138.5</v>
      </c>
      <c r="AZ31" s="118">
        <v>1265.25</v>
      </c>
      <c r="BA31" s="118">
        <v>1050</v>
      </c>
      <c r="BB31" s="118">
        <v>885.5</v>
      </c>
      <c r="BC31" s="118">
        <v>726.75</v>
      </c>
      <c r="BD31" s="118">
        <v>869</v>
      </c>
      <c r="BE31" s="118">
        <v>844.41</v>
      </c>
      <c r="BF31" s="118">
        <v>783.8</v>
      </c>
      <c r="BG31" s="118">
        <v>860.66</v>
      </c>
      <c r="BH31" s="118">
        <v>795.3</v>
      </c>
      <c r="BI31" s="118">
        <v>732.8</v>
      </c>
      <c r="BJ31" s="118">
        <v>917.18</v>
      </c>
      <c r="BK31" s="118">
        <v>1098.0899999999999</v>
      </c>
      <c r="BL31" s="118">
        <v>1339.14</v>
      </c>
      <c r="BM31" s="118">
        <v>1060.5</v>
      </c>
      <c r="BN31" s="118">
        <v>816.48</v>
      </c>
      <c r="BO31" s="118">
        <v>811.02</v>
      </c>
      <c r="BP31" s="118">
        <v>917.01</v>
      </c>
      <c r="BQ31" s="118">
        <v>851.97</v>
      </c>
      <c r="BR31" s="118">
        <v>790.6</v>
      </c>
      <c r="BS31" s="118">
        <v>868.02</v>
      </c>
      <c r="BT31" s="118">
        <v>765.45</v>
      </c>
      <c r="BU31" s="118">
        <v>775.95</v>
      </c>
      <c r="BV31" s="118">
        <v>924.66</v>
      </c>
      <c r="BW31" s="118">
        <v>1054.2</v>
      </c>
      <c r="BX31" s="118">
        <v>1411.05</v>
      </c>
      <c r="BY31" s="118">
        <v>1068.9000000000001</v>
      </c>
      <c r="BZ31" s="118">
        <v>822.78</v>
      </c>
      <c r="CA31" s="118">
        <v>817.11</v>
      </c>
      <c r="CB31" s="118">
        <v>843.57</v>
      </c>
      <c r="CC31" s="118">
        <v>857.85</v>
      </c>
      <c r="CD31" s="118">
        <v>796.2</v>
      </c>
      <c r="CE31" s="118">
        <v>874</v>
      </c>
      <c r="CF31" s="118">
        <v>734</v>
      </c>
      <c r="CG31" s="118">
        <v>818.62</v>
      </c>
      <c r="CH31" s="118">
        <v>931.04</v>
      </c>
      <c r="CI31" s="118">
        <v>1061.5999999999999</v>
      </c>
      <c r="CJ31" s="118">
        <v>1420.94</v>
      </c>
      <c r="CK31" s="118">
        <v>1025</v>
      </c>
      <c r="CL31" s="118">
        <v>867.9</v>
      </c>
      <c r="CM31" s="118">
        <v>822.99</v>
      </c>
      <c r="CN31" s="118">
        <v>809</v>
      </c>
      <c r="CO31" s="118">
        <v>905.3</v>
      </c>
      <c r="CP31" s="118">
        <v>802</v>
      </c>
      <c r="CQ31" s="118">
        <v>841.94</v>
      </c>
      <c r="CR31" s="118">
        <v>776.16</v>
      </c>
      <c r="CS31" s="118">
        <v>824.34</v>
      </c>
      <c r="CT31" s="118">
        <v>895.02</v>
      </c>
      <c r="CU31" s="118">
        <v>1122.24</v>
      </c>
      <c r="CV31" s="118">
        <v>1430.6</v>
      </c>
      <c r="CW31" s="118">
        <v>980.21</v>
      </c>
      <c r="CX31" s="118">
        <v>913.33</v>
      </c>
      <c r="CY31" s="118">
        <v>828.24</v>
      </c>
      <c r="CZ31" s="118">
        <v>814.2</v>
      </c>
      <c r="DA31" s="118">
        <v>911.02</v>
      </c>
      <c r="DB31" s="118">
        <v>847.35</v>
      </c>
      <c r="DC31" s="118">
        <v>808.5</v>
      </c>
      <c r="DD31" s="118">
        <v>817.96</v>
      </c>
      <c r="DE31" s="118">
        <v>791.28</v>
      </c>
      <c r="DF31" s="118">
        <v>900.06</v>
      </c>
      <c r="DG31" s="118">
        <v>1182.28</v>
      </c>
      <c r="DH31" s="118">
        <v>1313.34</v>
      </c>
      <c r="DI31" s="118">
        <v>1089.27</v>
      </c>
      <c r="DJ31" s="118">
        <v>918.16</v>
      </c>
      <c r="DK31" s="118">
        <v>753.16</v>
      </c>
      <c r="DL31" s="118">
        <v>900.24</v>
      </c>
      <c r="DM31" s="118">
        <v>873.6</v>
      </c>
      <c r="DN31" s="118">
        <v>810.6</v>
      </c>
      <c r="DO31" s="118">
        <v>850.96</v>
      </c>
      <c r="DP31" s="118">
        <v>821.7</v>
      </c>
      <c r="DQ31" s="118">
        <v>757.2</v>
      </c>
      <c r="DR31" s="118">
        <v>947.32</v>
      </c>
      <c r="DS31" s="118">
        <v>1187.78</v>
      </c>
      <c r="DT31" s="118">
        <v>1319.22</v>
      </c>
      <c r="DU31" s="118">
        <v>1094.31</v>
      </c>
      <c r="DV31" s="118">
        <v>882.2</v>
      </c>
      <c r="DW31" s="118">
        <v>796.4</v>
      </c>
      <c r="DX31" s="118">
        <v>904.2</v>
      </c>
      <c r="DY31" s="118">
        <v>835.8</v>
      </c>
      <c r="DZ31" s="118">
        <v>814.2</v>
      </c>
      <c r="EA31" s="118">
        <v>893.55</v>
      </c>
      <c r="EB31" s="118">
        <v>825.44</v>
      </c>
      <c r="EC31" s="118">
        <v>760.6</v>
      </c>
      <c r="ED31" s="118">
        <v>951.5</v>
      </c>
      <c r="EE31" s="118">
        <v>1138.83</v>
      </c>
      <c r="EF31" s="118">
        <v>1388.42</v>
      </c>
      <c r="EG31" s="118">
        <v>1099.3499999999999</v>
      </c>
      <c r="EH31" s="118">
        <v>846.09</v>
      </c>
      <c r="EI31" s="118">
        <v>840</v>
      </c>
      <c r="EJ31" s="118">
        <v>949.67</v>
      </c>
    </row>
    <row r="32" spans="1:140" ht="13.7" customHeight="1" x14ac:dyDescent="0.2">
      <c r="A32" s="96" t="s">
        <v>124</v>
      </c>
      <c r="B32" s="58"/>
      <c r="C32" s="37">
        <v>1.7407142857142865</v>
      </c>
      <c r="D32" s="37">
        <v>0</v>
      </c>
      <c r="E32" s="59">
        <v>0.72253663199288809</v>
      </c>
      <c r="F32" s="37">
        <v>-0.125</v>
      </c>
      <c r="G32" s="37">
        <v>0</v>
      </c>
      <c r="H32" s="37">
        <v>-0.25</v>
      </c>
      <c r="I32" s="37">
        <v>-0.75</v>
      </c>
      <c r="J32" s="37">
        <v>-0.5</v>
      </c>
      <c r="K32" s="37">
        <v>-1</v>
      </c>
      <c r="L32" s="37">
        <v>-1</v>
      </c>
      <c r="M32" s="37">
        <v>-1</v>
      </c>
      <c r="N32" s="37">
        <v>-1</v>
      </c>
      <c r="O32" s="37">
        <v>-0.75</v>
      </c>
      <c r="P32" s="37">
        <v>-0.75</v>
      </c>
      <c r="Q32" s="37">
        <v>-0.75</v>
      </c>
      <c r="R32" s="37">
        <v>-0.75</v>
      </c>
      <c r="S32" s="37">
        <v>-0.75</v>
      </c>
      <c r="T32" s="37">
        <v>-0.75</v>
      </c>
      <c r="U32" s="37">
        <v>-0.75</v>
      </c>
      <c r="V32" s="37">
        <v>-0.75</v>
      </c>
      <c r="W32" s="59">
        <v>-0.68823529411764639</v>
      </c>
      <c r="X32" s="37">
        <v>-0.83235294117646674</v>
      </c>
      <c r="Y32" s="37">
        <v>-0.77909395973153295</v>
      </c>
      <c r="Z32" s="37">
        <v>-0.78258823529411359</v>
      </c>
      <c r="AA32" s="37">
        <v>-0.69507843137256486</v>
      </c>
      <c r="AB32" s="37">
        <v>-0.68507812499999687</v>
      </c>
      <c r="AC32" s="60">
        <v>-0.70482215472635801</v>
      </c>
      <c r="AD32" s="55"/>
      <c r="AE32" s="55"/>
      <c r="AF32" s="56"/>
      <c r="AG32" s="37">
        <v>717.2</v>
      </c>
      <c r="AH32" s="118">
        <v>637</v>
      </c>
      <c r="AI32" s="118">
        <v>661.5</v>
      </c>
      <c r="AJ32" s="118">
        <v>643.5</v>
      </c>
      <c r="AK32" s="118">
        <v>737</v>
      </c>
      <c r="AL32" s="118">
        <v>800</v>
      </c>
      <c r="AM32" s="118">
        <v>1056</v>
      </c>
      <c r="AN32" s="118">
        <v>1226.5</v>
      </c>
      <c r="AO32" s="118">
        <v>925</v>
      </c>
      <c r="AP32" s="118">
        <v>851</v>
      </c>
      <c r="AQ32" s="118">
        <v>720</v>
      </c>
      <c r="AR32" s="118">
        <v>798</v>
      </c>
      <c r="AS32" s="118">
        <v>874.5</v>
      </c>
      <c r="AT32" s="118">
        <v>775</v>
      </c>
      <c r="AU32" s="118">
        <v>777</v>
      </c>
      <c r="AV32" s="118">
        <v>825</v>
      </c>
      <c r="AW32" s="118">
        <v>803.25</v>
      </c>
      <c r="AX32" s="118">
        <v>929.25</v>
      </c>
      <c r="AY32" s="118">
        <v>1259.5</v>
      </c>
      <c r="AZ32" s="118">
        <v>1323</v>
      </c>
      <c r="BA32" s="118">
        <v>1050</v>
      </c>
      <c r="BB32" s="118">
        <v>885.5</v>
      </c>
      <c r="BC32" s="118">
        <v>726.75</v>
      </c>
      <c r="BD32" s="118">
        <v>869</v>
      </c>
      <c r="BE32" s="118">
        <v>842.52</v>
      </c>
      <c r="BF32" s="118">
        <v>782.2</v>
      </c>
      <c r="BG32" s="118">
        <v>858.82</v>
      </c>
      <c r="BH32" s="118">
        <v>832.7</v>
      </c>
      <c r="BI32" s="118">
        <v>772</v>
      </c>
      <c r="BJ32" s="118">
        <v>982.52</v>
      </c>
      <c r="BK32" s="118">
        <v>1213.3800000000001</v>
      </c>
      <c r="BL32" s="118">
        <v>1398.76</v>
      </c>
      <c r="BM32" s="118">
        <v>1059.6600000000001</v>
      </c>
      <c r="BN32" s="118">
        <v>815.85</v>
      </c>
      <c r="BO32" s="118">
        <v>810.6</v>
      </c>
      <c r="BP32" s="118">
        <v>916.78</v>
      </c>
      <c r="BQ32" s="118">
        <v>850.5</v>
      </c>
      <c r="BR32" s="118">
        <v>789.6</v>
      </c>
      <c r="BS32" s="118">
        <v>866.87</v>
      </c>
      <c r="BT32" s="118">
        <v>802.2</v>
      </c>
      <c r="BU32" s="118">
        <v>818.16</v>
      </c>
      <c r="BV32" s="118">
        <v>991.32</v>
      </c>
      <c r="BW32" s="118">
        <v>1166</v>
      </c>
      <c r="BX32" s="118">
        <v>1475.22</v>
      </c>
      <c r="BY32" s="118">
        <v>1068.9000000000001</v>
      </c>
      <c r="BZ32" s="118">
        <v>822.99</v>
      </c>
      <c r="CA32" s="118">
        <v>817.53</v>
      </c>
      <c r="CB32" s="118">
        <v>844.2</v>
      </c>
      <c r="CC32" s="118">
        <v>857.22</v>
      </c>
      <c r="CD32" s="118">
        <v>795.8</v>
      </c>
      <c r="CE32" s="118">
        <v>873.77</v>
      </c>
      <c r="CF32" s="118">
        <v>770</v>
      </c>
      <c r="CG32" s="118">
        <v>863.94</v>
      </c>
      <c r="CH32" s="118">
        <v>999.24</v>
      </c>
      <c r="CI32" s="118">
        <v>1175.2</v>
      </c>
      <c r="CJ32" s="118">
        <v>1486.95</v>
      </c>
      <c r="CK32" s="118">
        <v>1026</v>
      </c>
      <c r="CL32" s="118">
        <v>869</v>
      </c>
      <c r="CM32" s="118">
        <v>824.04</v>
      </c>
      <c r="CN32" s="118">
        <v>810.4</v>
      </c>
      <c r="CO32" s="118">
        <v>905.96</v>
      </c>
      <c r="CP32" s="118">
        <v>802.6</v>
      </c>
      <c r="CQ32" s="118">
        <v>842.82</v>
      </c>
      <c r="CR32" s="118">
        <v>815.22</v>
      </c>
      <c r="CS32" s="118">
        <v>870.76</v>
      </c>
      <c r="CT32" s="118">
        <v>961.38</v>
      </c>
      <c r="CU32" s="118">
        <v>1243.4100000000001</v>
      </c>
      <c r="CV32" s="118">
        <v>1497.99</v>
      </c>
      <c r="CW32" s="118">
        <v>981.92</v>
      </c>
      <c r="CX32" s="118">
        <v>914.94</v>
      </c>
      <c r="CY32" s="118">
        <v>829.71</v>
      </c>
      <c r="CZ32" s="118">
        <v>815.8</v>
      </c>
      <c r="DA32" s="118">
        <v>911.46</v>
      </c>
      <c r="DB32" s="118">
        <v>847.77</v>
      </c>
      <c r="DC32" s="118">
        <v>809.13</v>
      </c>
      <c r="DD32" s="118">
        <v>858.88</v>
      </c>
      <c r="DE32" s="118">
        <v>835.8</v>
      </c>
      <c r="DF32" s="118">
        <v>966.63</v>
      </c>
      <c r="DG32" s="118">
        <v>1309.6600000000001</v>
      </c>
      <c r="DH32" s="118">
        <v>1375.08</v>
      </c>
      <c r="DI32" s="118">
        <v>1090.95</v>
      </c>
      <c r="DJ32" s="118">
        <v>919.77</v>
      </c>
      <c r="DK32" s="118">
        <v>754.49</v>
      </c>
      <c r="DL32" s="118">
        <v>901.78</v>
      </c>
      <c r="DM32" s="118">
        <v>874.02</v>
      </c>
      <c r="DN32" s="118">
        <v>811</v>
      </c>
      <c r="DO32" s="118">
        <v>851.62</v>
      </c>
      <c r="DP32" s="118">
        <v>862.62</v>
      </c>
      <c r="DQ32" s="118">
        <v>799.6</v>
      </c>
      <c r="DR32" s="118">
        <v>1017.06</v>
      </c>
      <c r="DS32" s="118">
        <v>1315.38</v>
      </c>
      <c r="DT32" s="118">
        <v>1381.17</v>
      </c>
      <c r="DU32" s="118">
        <v>1095.78</v>
      </c>
      <c r="DV32" s="118">
        <v>883.52</v>
      </c>
      <c r="DW32" s="118">
        <v>797.8</v>
      </c>
      <c r="DX32" s="118">
        <v>905.74</v>
      </c>
      <c r="DY32" s="118">
        <v>836</v>
      </c>
      <c r="DZ32" s="118">
        <v>814.6</v>
      </c>
      <c r="EA32" s="118">
        <v>894.24</v>
      </c>
      <c r="EB32" s="118">
        <v>866.58</v>
      </c>
      <c r="EC32" s="118">
        <v>803.2</v>
      </c>
      <c r="ED32" s="118">
        <v>1021.68</v>
      </c>
      <c r="EE32" s="118">
        <v>1261.26</v>
      </c>
      <c r="EF32" s="118">
        <v>1453.32</v>
      </c>
      <c r="EG32" s="118">
        <v>1100.6099999999999</v>
      </c>
      <c r="EH32" s="118">
        <v>847.14</v>
      </c>
      <c r="EI32" s="118">
        <v>841.26</v>
      </c>
      <c r="EJ32" s="118">
        <v>951.05</v>
      </c>
    </row>
    <row r="33" spans="1:140" ht="13.7" customHeight="1" x14ac:dyDescent="0.2">
      <c r="A33" s="96" t="s">
        <v>125</v>
      </c>
      <c r="B33" s="43"/>
      <c r="C33" s="37">
        <v>1.2714285714285687</v>
      </c>
      <c r="D33" s="37">
        <v>0.25</v>
      </c>
      <c r="E33" s="59">
        <v>0.73250915750915624</v>
      </c>
      <c r="F33" s="37">
        <v>-1.25</v>
      </c>
      <c r="G33" s="37">
        <v>-1.25</v>
      </c>
      <c r="H33" s="37">
        <v>-1.25</v>
      </c>
      <c r="I33" s="37">
        <v>-1.125</v>
      </c>
      <c r="J33" s="37">
        <v>-1.25</v>
      </c>
      <c r="K33" s="37">
        <v>-1</v>
      </c>
      <c r="L33" s="37">
        <v>-1</v>
      </c>
      <c r="M33" s="37">
        <v>-1</v>
      </c>
      <c r="N33" s="37">
        <v>-1</v>
      </c>
      <c r="O33" s="37">
        <v>-1</v>
      </c>
      <c r="P33" s="37">
        <v>-1</v>
      </c>
      <c r="Q33" s="37">
        <v>-1</v>
      </c>
      <c r="R33" s="37">
        <v>-1</v>
      </c>
      <c r="S33" s="37">
        <v>-0.3333333333333357</v>
      </c>
      <c r="T33" s="37">
        <v>-0.5</v>
      </c>
      <c r="U33" s="37">
        <v>0</v>
      </c>
      <c r="V33" s="37">
        <v>-0.5</v>
      </c>
      <c r="W33" s="59">
        <v>-0.89705882352941302</v>
      </c>
      <c r="X33" s="37">
        <v>-0.75</v>
      </c>
      <c r="Y33" s="37">
        <v>-0.75067114093959475</v>
      </c>
      <c r="Z33" s="37">
        <v>-0.74909803921568852</v>
      </c>
      <c r="AA33" s="37">
        <v>-0.75064705882351745</v>
      </c>
      <c r="AB33" s="37">
        <v>-0.74742187500000057</v>
      </c>
      <c r="AC33" s="60">
        <v>-0.73671970961418509</v>
      </c>
      <c r="AD33" s="55"/>
      <c r="AE33" s="55"/>
      <c r="AF33" s="56"/>
      <c r="AG33" s="37">
        <v>638</v>
      </c>
      <c r="AH33" s="118">
        <v>570</v>
      </c>
      <c r="AI33" s="118">
        <v>593.25</v>
      </c>
      <c r="AJ33" s="118">
        <v>643.5</v>
      </c>
      <c r="AK33" s="118">
        <v>709.5</v>
      </c>
      <c r="AL33" s="118">
        <v>825</v>
      </c>
      <c r="AM33" s="118">
        <v>1193.5</v>
      </c>
      <c r="AN33" s="118">
        <v>1309</v>
      </c>
      <c r="AO33" s="118">
        <v>950</v>
      </c>
      <c r="AP33" s="118">
        <v>839.5</v>
      </c>
      <c r="AQ33" s="118">
        <v>700</v>
      </c>
      <c r="AR33" s="118">
        <v>745.5</v>
      </c>
      <c r="AS33" s="118">
        <v>786.5</v>
      </c>
      <c r="AT33" s="118">
        <v>715</v>
      </c>
      <c r="AU33" s="118">
        <v>750.75</v>
      </c>
      <c r="AV33" s="118">
        <v>753.5</v>
      </c>
      <c r="AW33" s="118">
        <v>740.25</v>
      </c>
      <c r="AX33" s="118">
        <v>876.75</v>
      </c>
      <c r="AY33" s="118">
        <v>1182.5</v>
      </c>
      <c r="AZ33" s="118">
        <v>1338.75</v>
      </c>
      <c r="BA33" s="118">
        <v>1055.25</v>
      </c>
      <c r="BB33" s="118">
        <v>856.75</v>
      </c>
      <c r="BC33" s="118">
        <v>688.75</v>
      </c>
      <c r="BD33" s="118">
        <v>786.5</v>
      </c>
      <c r="BE33" s="118">
        <v>765.66</v>
      </c>
      <c r="BF33" s="118">
        <v>729.2</v>
      </c>
      <c r="BG33" s="118">
        <v>838.58</v>
      </c>
      <c r="BH33" s="118">
        <v>771.54</v>
      </c>
      <c r="BI33" s="118">
        <v>719.8</v>
      </c>
      <c r="BJ33" s="118">
        <v>924.44</v>
      </c>
      <c r="BK33" s="118">
        <v>1115.94</v>
      </c>
      <c r="BL33" s="118">
        <v>1373.02</v>
      </c>
      <c r="BM33" s="118">
        <v>1047.9000000000001</v>
      </c>
      <c r="BN33" s="118">
        <v>794.85</v>
      </c>
      <c r="BO33" s="118">
        <v>775.32</v>
      </c>
      <c r="BP33" s="118">
        <v>838.58</v>
      </c>
      <c r="BQ33" s="118">
        <v>771.12</v>
      </c>
      <c r="BR33" s="118">
        <v>734.4</v>
      </c>
      <c r="BS33" s="118">
        <v>844.56</v>
      </c>
      <c r="BT33" s="118">
        <v>741.72</v>
      </c>
      <c r="BU33" s="118">
        <v>761.25</v>
      </c>
      <c r="BV33" s="118">
        <v>931.04</v>
      </c>
      <c r="BW33" s="118">
        <v>1070.4000000000001</v>
      </c>
      <c r="BX33" s="118">
        <v>1445.78</v>
      </c>
      <c r="BY33" s="118">
        <v>1055.46</v>
      </c>
      <c r="BZ33" s="118">
        <v>800.52</v>
      </c>
      <c r="CA33" s="118">
        <v>780.99</v>
      </c>
      <c r="CB33" s="118">
        <v>771.12</v>
      </c>
      <c r="CC33" s="118">
        <v>776.58</v>
      </c>
      <c r="CD33" s="118">
        <v>739.6</v>
      </c>
      <c r="CE33" s="118">
        <v>850.54</v>
      </c>
      <c r="CF33" s="118">
        <v>711.4</v>
      </c>
      <c r="CG33" s="118">
        <v>803.22</v>
      </c>
      <c r="CH33" s="118">
        <v>937.86</v>
      </c>
      <c r="CI33" s="118">
        <v>1078.2</v>
      </c>
      <c r="CJ33" s="118">
        <v>1456.13</v>
      </c>
      <c r="CK33" s="118">
        <v>1012.4</v>
      </c>
      <c r="CL33" s="118">
        <v>844.8</v>
      </c>
      <c r="CM33" s="118">
        <v>786.66</v>
      </c>
      <c r="CN33" s="118">
        <v>739.8</v>
      </c>
      <c r="CO33" s="118">
        <v>819.5</v>
      </c>
      <c r="CP33" s="118">
        <v>745</v>
      </c>
      <c r="CQ33" s="118">
        <v>819.5</v>
      </c>
      <c r="CR33" s="118">
        <v>752.43</v>
      </c>
      <c r="CS33" s="118">
        <v>808.94</v>
      </c>
      <c r="CT33" s="118">
        <v>901.53</v>
      </c>
      <c r="CU33" s="118">
        <v>1140.0899999999999</v>
      </c>
      <c r="CV33" s="118">
        <v>1466.48</v>
      </c>
      <c r="CW33" s="118">
        <v>968.62</v>
      </c>
      <c r="CX33" s="118">
        <v>889.41</v>
      </c>
      <c r="CY33" s="118">
        <v>792.12</v>
      </c>
      <c r="CZ33" s="118">
        <v>745</v>
      </c>
      <c r="DA33" s="118">
        <v>825.22</v>
      </c>
      <c r="DB33" s="118">
        <v>787.71</v>
      </c>
      <c r="DC33" s="118">
        <v>787.71</v>
      </c>
      <c r="DD33" s="118">
        <v>793.76</v>
      </c>
      <c r="DE33" s="118">
        <v>777.63</v>
      </c>
      <c r="DF33" s="118">
        <v>907.83</v>
      </c>
      <c r="DG33" s="118">
        <v>1202.74</v>
      </c>
      <c r="DH33" s="118">
        <v>1348.41</v>
      </c>
      <c r="DI33" s="118">
        <v>1078.1400000000001</v>
      </c>
      <c r="DJ33" s="118">
        <v>895.62</v>
      </c>
      <c r="DK33" s="118">
        <v>721.81</v>
      </c>
      <c r="DL33" s="118">
        <v>825.22</v>
      </c>
      <c r="DM33" s="118">
        <v>793.17</v>
      </c>
      <c r="DN33" s="118">
        <v>755.4</v>
      </c>
      <c r="DO33" s="118">
        <v>830.94</v>
      </c>
      <c r="DP33" s="118">
        <v>799.26</v>
      </c>
      <c r="DQ33" s="118">
        <v>745.8</v>
      </c>
      <c r="DR33" s="118">
        <v>957.66</v>
      </c>
      <c r="DS33" s="118">
        <v>1211.32</v>
      </c>
      <c r="DT33" s="118">
        <v>1357.86</v>
      </c>
      <c r="DU33" s="118">
        <v>1085.7</v>
      </c>
      <c r="DV33" s="118">
        <v>862.62</v>
      </c>
      <c r="DW33" s="118">
        <v>765</v>
      </c>
      <c r="DX33" s="118">
        <v>830.94</v>
      </c>
      <c r="DY33" s="118">
        <v>760.8</v>
      </c>
      <c r="DZ33" s="118">
        <v>760.8</v>
      </c>
      <c r="EA33" s="118">
        <v>874.92</v>
      </c>
      <c r="EB33" s="118">
        <v>804.98</v>
      </c>
      <c r="EC33" s="118">
        <v>751</v>
      </c>
      <c r="ED33" s="118">
        <v>964.48</v>
      </c>
      <c r="EE33" s="118">
        <v>1164.24</v>
      </c>
      <c r="EF33" s="118">
        <v>1432.42</v>
      </c>
      <c r="EG33" s="118">
        <v>1093.26</v>
      </c>
      <c r="EH33" s="118">
        <v>829.29</v>
      </c>
      <c r="EI33" s="118">
        <v>808.92</v>
      </c>
      <c r="EJ33" s="118">
        <v>874.92</v>
      </c>
    </row>
    <row r="34" spans="1:140" ht="13.7" customHeight="1" thickBot="1" x14ac:dyDescent="0.25">
      <c r="A34" s="97" t="s">
        <v>126</v>
      </c>
      <c r="B34" s="63"/>
      <c r="C34" s="39">
        <v>1.2714285714285687</v>
      </c>
      <c r="D34" s="39">
        <v>0.2511999999999972</v>
      </c>
      <c r="E34" s="64">
        <v>0.73350915750915036</v>
      </c>
      <c r="F34" s="39">
        <v>-1.25</v>
      </c>
      <c r="G34" s="39">
        <v>-1.25</v>
      </c>
      <c r="H34" s="39">
        <v>-1.25</v>
      </c>
      <c r="I34" s="39">
        <v>-1.125</v>
      </c>
      <c r="J34" s="39">
        <v>-1.25</v>
      </c>
      <c r="K34" s="39">
        <v>-1</v>
      </c>
      <c r="L34" s="39">
        <v>-1</v>
      </c>
      <c r="M34" s="39">
        <v>-1</v>
      </c>
      <c r="N34" s="39">
        <v>-1</v>
      </c>
      <c r="O34" s="39">
        <v>-1</v>
      </c>
      <c r="P34" s="39">
        <v>-1</v>
      </c>
      <c r="Q34" s="39">
        <v>-1</v>
      </c>
      <c r="R34" s="39">
        <v>-1</v>
      </c>
      <c r="S34" s="39">
        <v>-0.3333333333333286</v>
      </c>
      <c r="T34" s="39">
        <v>-0.5</v>
      </c>
      <c r="U34" s="39">
        <v>0</v>
      </c>
      <c r="V34" s="39">
        <v>-0.5</v>
      </c>
      <c r="W34" s="64">
        <v>-0.89705882352941302</v>
      </c>
      <c r="X34" s="39">
        <v>-0.75</v>
      </c>
      <c r="Y34" s="39">
        <v>-0.75067114093959475</v>
      </c>
      <c r="Z34" s="39">
        <v>-0.74909803921568852</v>
      </c>
      <c r="AA34" s="39">
        <v>-0.75064705882351745</v>
      </c>
      <c r="AB34" s="39">
        <v>-0.74742187500000057</v>
      </c>
      <c r="AC34" s="65">
        <v>-0.7347868182109778</v>
      </c>
      <c r="AD34" s="55"/>
      <c r="AE34" s="55"/>
      <c r="AF34" s="56"/>
      <c r="AG34" s="37">
        <v>671</v>
      </c>
      <c r="AH34" s="118">
        <v>595</v>
      </c>
      <c r="AI34" s="118">
        <v>619.5</v>
      </c>
      <c r="AJ34" s="118">
        <v>687.5</v>
      </c>
      <c r="AK34" s="118">
        <v>775.5</v>
      </c>
      <c r="AL34" s="118">
        <v>925</v>
      </c>
      <c r="AM34" s="118">
        <v>1347.5</v>
      </c>
      <c r="AN34" s="118">
        <v>1529</v>
      </c>
      <c r="AO34" s="118">
        <v>1090</v>
      </c>
      <c r="AP34" s="118">
        <v>897</v>
      </c>
      <c r="AQ34" s="118">
        <v>740</v>
      </c>
      <c r="AR34" s="118">
        <v>787.5</v>
      </c>
      <c r="AS34" s="118">
        <v>830.5</v>
      </c>
      <c r="AT34" s="118">
        <v>755</v>
      </c>
      <c r="AU34" s="118">
        <v>792.75</v>
      </c>
      <c r="AV34" s="118">
        <v>797.5</v>
      </c>
      <c r="AW34" s="118">
        <v>782.25</v>
      </c>
      <c r="AX34" s="118">
        <v>971.25</v>
      </c>
      <c r="AY34" s="118">
        <v>1314.5</v>
      </c>
      <c r="AZ34" s="118">
        <v>1506.75</v>
      </c>
      <c r="BA34" s="118">
        <v>1181.25</v>
      </c>
      <c r="BB34" s="118">
        <v>908.5</v>
      </c>
      <c r="BC34" s="118">
        <v>722</v>
      </c>
      <c r="BD34" s="118">
        <v>819.5</v>
      </c>
      <c r="BE34" s="118">
        <v>811.86</v>
      </c>
      <c r="BF34" s="118">
        <v>773.2</v>
      </c>
      <c r="BG34" s="118">
        <v>889.18</v>
      </c>
      <c r="BH34" s="118">
        <v>819.94</v>
      </c>
      <c r="BI34" s="118">
        <v>763.8</v>
      </c>
      <c r="BJ34" s="118">
        <v>1019.7</v>
      </c>
      <c r="BK34" s="118">
        <v>1233.54</v>
      </c>
      <c r="BL34" s="118">
        <v>1533.62</v>
      </c>
      <c r="BM34" s="118">
        <v>1165.5</v>
      </c>
      <c r="BN34" s="118">
        <v>845.46</v>
      </c>
      <c r="BO34" s="118">
        <v>816.9</v>
      </c>
      <c r="BP34" s="118">
        <v>879.29</v>
      </c>
      <c r="BQ34" s="118">
        <v>819.84</v>
      </c>
      <c r="BR34" s="118">
        <v>780.8</v>
      </c>
      <c r="BS34" s="118">
        <v>897.92</v>
      </c>
      <c r="BT34" s="118">
        <v>790.44</v>
      </c>
      <c r="BU34" s="118">
        <v>809.97</v>
      </c>
      <c r="BV34" s="118">
        <v>1021.9</v>
      </c>
      <c r="BW34" s="118">
        <v>1174.4000000000001</v>
      </c>
      <c r="BX34" s="118">
        <v>1598.5</v>
      </c>
      <c r="BY34" s="118">
        <v>1164.6600000000001</v>
      </c>
      <c r="BZ34" s="118">
        <v>853.02</v>
      </c>
      <c r="CA34" s="118">
        <v>825.93</v>
      </c>
      <c r="CB34" s="118">
        <v>812.28</v>
      </c>
      <c r="CC34" s="118">
        <v>827.4</v>
      </c>
      <c r="CD34" s="118">
        <v>788</v>
      </c>
      <c r="CE34" s="118">
        <v>906.2</v>
      </c>
      <c r="CF34" s="118">
        <v>759.8</v>
      </c>
      <c r="CG34" s="118">
        <v>856.46</v>
      </c>
      <c r="CH34" s="118">
        <v>1024.98</v>
      </c>
      <c r="CI34" s="118">
        <v>1175.4000000000001</v>
      </c>
      <c r="CJ34" s="118">
        <v>1595.97</v>
      </c>
      <c r="CK34" s="118">
        <v>1109.5999999999999</v>
      </c>
      <c r="CL34" s="118">
        <v>901.34</v>
      </c>
      <c r="CM34" s="118">
        <v>834.12</v>
      </c>
      <c r="CN34" s="118">
        <v>782</v>
      </c>
      <c r="CO34" s="118">
        <v>873.4</v>
      </c>
      <c r="CP34" s="118">
        <v>794</v>
      </c>
      <c r="CQ34" s="118">
        <v>873.4</v>
      </c>
      <c r="CR34" s="118">
        <v>804.09</v>
      </c>
      <c r="CS34" s="118">
        <v>862.84</v>
      </c>
      <c r="CT34" s="118">
        <v>982.17</v>
      </c>
      <c r="CU34" s="118">
        <v>1237.53</v>
      </c>
      <c r="CV34" s="118">
        <v>1598.5</v>
      </c>
      <c r="CW34" s="118">
        <v>1056.78</v>
      </c>
      <c r="CX34" s="118">
        <v>948.75</v>
      </c>
      <c r="CY34" s="118">
        <v>840.63</v>
      </c>
      <c r="CZ34" s="118">
        <v>788.4</v>
      </c>
      <c r="DA34" s="118">
        <v>879.34</v>
      </c>
      <c r="DB34" s="118">
        <v>839.37</v>
      </c>
      <c r="DC34" s="118">
        <v>839.37</v>
      </c>
      <c r="DD34" s="118">
        <v>848.1</v>
      </c>
      <c r="DE34" s="118">
        <v>829.5</v>
      </c>
      <c r="DF34" s="118">
        <v>986.37</v>
      </c>
      <c r="DG34" s="118">
        <v>1301.08</v>
      </c>
      <c r="DH34" s="118">
        <v>1463.49</v>
      </c>
      <c r="DI34" s="118">
        <v>1172.01</v>
      </c>
      <c r="DJ34" s="118">
        <v>954.96</v>
      </c>
      <c r="DK34" s="118">
        <v>766.08</v>
      </c>
      <c r="DL34" s="118">
        <v>873.62</v>
      </c>
      <c r="DM34" s="118">
        <v>845.04</v>
      </c>
      <c r="DN34" s="118">
        <v>804.8</v>
      </c>
      <c r="DO34" s="118">
        <v>885.28</v>
      </c>
      <c r="DP34" s="118">
        <v>853.6</v>
      </c>
      <c r="DQ34" s="118">
        <v>795.2</v>
      </c>
      <c r="DR34" s="118">
        <v>1037.96</v>
      </c>
      <c r="DS34" s="118">
        <v>1305.92</v>
      </c>
      <c r="DT34" s="118">
        <v>1467.69</v>
      </c>
      <c r="DU34" s="118">
        <v>1176.21</v>
      </c>
      <c r="DV34" s="118">
        <v>919.16</v>
      </c>
      <c r="DW34" s="118">
        <v>811.8</v>
      </c>
      <c r="DX34" s="118">
        <v>879.78</v>
      </c>
      <c r="DY34" s="118">
        <v>809.2</v>
      </c>
      <c r="DZ34" s="118">
        <v>809.2</v>
      </c>
      <c r="EA34" s="118">
        <v>930.81</v>
      </c>
      <c r="EB34" s="118">
        <v>858.44</v>
      </c>
      <c r="EC34" s="118">
        <v>799.6</v>
      </c>
      <c r="ED34" s="118">
        <v>1041.48</v>
      </c>
      <c r="EE34" s="118">
        <v>1250.1300000000001</v>
      </c>
      <c r="EF34" s="118">
        <v>1541.1</v>
      </c>
      <c r="EG34" s="118">
        <v>1179.3599999999999</v>
      </c>
      <c r="EH34" s="118">
        <v>882.21</v>
      </c>
      <c r="EI34" s="118">
        <v>857.43</v>
      </c>
      <c r="EJ34" s="118">
        <v>925.52</v>
      </c>
    </row>
    <row r="35" spans="1:140" ht="13.7" customHeight="1" thickBot="1" x14ac:dyDescent="0.25">
      <c r="A35" s="11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55"/>
      <c r="AE35" s="55"/>
      <c r="AF35" s="56"/>
      <c r="AG35" s="37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</row>
    <row r="36" spans="1:140" ht="13.7" hidden="1" customHeight="1" thickBot="1" x14ac:dyDescent="0.25">
      <c r="A36" s="53" t="s">
        <v>146</v>
      </c>
      <c r="B36" s="6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112"/>
      <c r="AD36" s="55"/>
      <c r="AE36" s="55"/>
      <c r="AF36" s="56"/>
      <c r="AG36" s="37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</row>
    <row r="37" spans="1:140" ht="13.7" customHeight="1" thickBot="1" x14ac:dyDescent="0.25">
      <c r="A37" s="115" t="s">
        <v>146</v>
      </c>
      <c r="B37" s="69"/>
      <c r="C37" s="70">
        <v>3.4928575788225444</v>
      </c>
      <c r="D37" s="70">
        <v>-1.4004493865966197</v>
      </c>
      <c r="E37" s="71">
        <v>0.4493075766231982</v>
      </c>
      <c r="F37" s="70">
        <v>-1.7499989957449884</v>
      </c>
      <c r="G37" s="70">
        <v>-1.7499979914899626</v>
      </c>
      <c r="H37" s="70">
        <v>-1.75</v>
      </c>
      <c r="I37" s="70">
        <v>-2.375</v>
      </c>
      <c r="J37" s="70">
        <v>-1.75</v>
      </c>
      <c r="K37" s="70">
        <v>-3</v>
      </c>
      <c r="L37" s="70">
        <v>-3</v>
      </c>
      <c r="M37" s="70">
        <v>-3</v>
      </c>
      <c r="N37" s="70">
        <v>-3</v>
      </c>
      <c r="O37" s="70">
        <v>-1.1888752765280444</v>
      </c>
      <c r="P37" s="70">
        <v>-1.1910526058672062</v>
      </c>
      <c r="Q37" s="70">
        <v>-1.1958394820618565</v>
      </c>
      <c r="R37" s="70">
        <v>-1.1797337416550704</v>
      </c>
      <c r="S37" s="70">
        <v>-1.6825315774448697</v>
      </c>
      <c r="T37" s="70">
        <v>-1.4355360636425445</v>
      </c>
      <c r="U37" s="70">
        <v>-1.7968673021156292</v>
      </c>
      <c r="V37" s="70">
        <v>-1.8151913665764283</v>
      </c>
      <c r="W37" s="71">
        <v>-1.9036468658216421</v>
      </c>
      <c r="X37" s="70">
        <v>-1.4539847817484102</v>
      </c>
      <c r="Y37" s="70">
        <v>-1.3764247811903374</v>
      </c>
      <c r="Z37" s="70">
        <v>-1.2577373406530441</v>
      </c>
      <c r="AA37" s="70">
        <v>0.37066939213514161</v>
      </c>
      <c r="AB37" s="70">
        <v>0.49318865559328628</v>
      </c>
      <c r="AC37" s="117">
        <v>-0.43985767702298517</v>
      </c>
      <c r="AD37" s="55"/>
      <c r="AE37" s="55"/>
      <c r="AF37" s="56"/>
      <c r="AG37" s="37">
        <v>1392.9137725830078</v>
      </c>
      <c r="AH37" s="118">
        <v>1272.5997924804688</v>
      </c>
      <c r="AI37" s="118">
        <v>1329.2801971435547</v>
      </c>
      <c r="AJ37" s="118">
        <v>1185.8939437866211</v>
      </c>
      <c r="AK37" s="118">
        <v>1205.5843734741211</v>
      </c>
      <c r="AL37" s="118">
        <v>1113.0878448486328</v>
      </c>
      <c r="AM37" s="118">
        <v>1085.6238285960465</v>
      </c>
      <c r="AN37" s="118">
        <v>1099.75744693261</v>
      </c>
      <c r="AO37" s="118">
        <v>1000.7646408020937</v>
      </c>
      <c r="AP37" s="118">
        <v>1337.6152383007993</v>
      </c>
      <c r="AQ37" s="118">
        <v>1269.6745241991928</v>
      </c>
      <c r="AR37" s="118">
        <v>1421.0997685320622</v>
      </c>
      <c r="AS37" s="118">
        <v>1102.4791573585305</v>
      </c>
      <c r="AT37" s="118">
        <v>978.53326806874804</v>
      </c>
      <c r="AU37" s="118">
        <v>987.88681489226292</v>
      </c>
      <c r="AV37" s="118">
        <v>987.03379772805192</v>
      </c>
      <c r="AW37" s="118">
        <v>940.20560218665412</v>
      </c>
      <c r="AX37" s="118">
        <v>950.15870907402393</v>
      </c>
      <c r="AY37" s="118">
        <v>1005.4994641256374</v>
      </c>
      <c r="AZ37" s="118">
        <v>970.48444185053904</v>
      </c>
      <c r="BA37" s="118">
        <v>970.25136507675722</v>
      </c>
      <c r="BB37" s="118">
        <v>1075.530275427486</v>
      </c>
      <c r="BC37" s="118">
        <v>948.51242986821774</v>
      </c>
      <c r="BD37" s="118">
        <v>1147.7093197619758</v>
      </c>
      <c r="BE37" s="118">
        <v>1061.9122123984785</v>
      </c>
      <c r="BF37" s="118">
        <v>986.10938575163186</v>
      </c>
      <c r="BG37" s="118">
        <v>1087.2779058437418</v>
      </c>
      <c r="BH37" s="118">
        <v>961.40617766909997</v>
      </c>
      <c r="BI37" s="118">
        <v>873.09306204624249</v>
      </c>
      <c r="BJ37" s="118">
        <v>973.63720620316212</v>
      </c>
      <c r="BK37" s="118">
        <v>942.71571654485831</v>
      </c>
      <c r="BL37" s="118">
        <v>1001.6263234591447</v>
      </c>
      <c r="BM37" s="118">
        <v>950.36815815071009</v>
      </c>
      <c r="BN37" s="118">
        <v>954.43824785330878</v>
      </c>
      <c r="BO37" s="118">
        <v>1018.1522960206468</v>
      </c>
      <c r="BP37" s="118">
        <v>1171.6860802119545</v>
      </c>
      <c r="BQ37" s="118">
        <v>1030.1477464738668</v>
      </c>
      <c r="BR37" s="118">
        <v>957.16251386406725</v>
      </c>
      <c r="BS37" s="118">
        <v>1056.4469985430812</v>
      </c>
      <c r="BT37" s="118">
        <v>896.55876488374793</v>
      </c>
      <c r="BU37" s="118">
        <v>895.64353345137613</v>
      </c>
      <c r="BV37" s="118">
        <v>950.83165615297855</v>
      </c>
      <c r="BW37" s="118">
        <v>876.42903368016675</v>
      </c>
      <c r="BX37" s="118">
        <v>1021.7799855641601</v>
      </c>
      <c r="BY37" s="118">
        <v>927.49834853257505</v>
      </c>
      <c r="BZ37" s="118">
        <v>931.31794578736003</v>
      </c>
      <c r="CA37" s="118">
        <v>988.59144180597127</v>
      </c>
      <c r="CB37" s="118">
        <v>1037.580619685554</v>
      </c>
      <c r="CC37" s="118">
        <v>942.90328264959999</v>
      </c>
      <c r="CD37" s="118">
        <v>877.29275413476955</v>
      </c>
      <c r="CE37" s="118">
        <v>969.95975780682488</v>
      </c>
      <c r="CF37" s="118">
        <v>785.99653920332435</v>
      </c>
      <c r="CG37" s="118">
        <v>864.3232460010513</v>
      </c>
      <c r="CH37" s="118">
        <v>876.21189072919105</v>
      </c>
      <c r="CI37" s="118">
        <v>807.90426216178571</v>
      </c>
      <c r="CJ37" s="118">
        <v>942.18244629198864</v>
      </c>
      <c r="CK37" s="118">
        <v>815.18645818897141</v>
      </c>
      <c r="CL37" s="118">
        <v>900.87500746823434</v>
      </c>
      <c r="CM37" s="118">
        <v>910.64824495733637</v>
      </c>
      <c r="CN37" s="118">
        <v>909.75523798762538</v>
      </c>
      <c r="CO37" s="118">
        <v>1013.5698762376337</v>
      </c>
      <c r="CP37" s="118">
        <v>900.19052408846335</v>
      </c>
      <c r="CQ37" s="118">
        <v>952.40032911151877</v>
      </c>
      <c r="CR37" s="118">
        <v>848.14855662275693</v>
      </c>
      <c r="CS37" s="118">
        <v>887.78408548130778</v>
      </c>
      <c r="CT37" s="118">
        <v>858.30331044667344</v>
      </c>
      <c r="CU37" s="118">
        <v>869.72774998350735</v>
      </c>
      <c r="CV37" s="118">
        <v>965.05757890296388</v>
      </c>
      <c r="CW37" s="118">
        <v>792.80755762382285</v>
      </c>
      <c r="CX37" s="118">
        <v>963.44400950879071</v>
      </c>
      <c r="CY37" s="118">
        <v>931.06331317805484</v>
      </c>
      <c r="CZ37" s="118">
        <v>928.56727351162499</v>
      </c>
      <c r="DA37" s="118">
        <v>1034.9193749283645</v>
      </c>
      <c r="DB37" s="118">
        <v>965.60092068172503</v>
      </c>
      <c r="DC37" s="118">
        <v>929.56418843114807</v>
      </c>
      <c r="DD37" s="118">
        <v>907.20742720220142</v>
      </c>
      <c r="DE37" s="118">
        <v>865.22567867542773</v>
      </c>
      <c r="DF37" s="118">
        <v>876.04087698998194</v>
      </c>
      <c r="DG37" s="118">
        <v>929.66375751896828</v>
      </c>
      <c r="DH37" s="118">
        <v>898.75744567985032</v>
      </c>
      <c r="DI37" s="118">
        <v>893.86132401596899</v>
      </c>
      <c r="DJ37" s="118">
        <v>982.67802272391668</v>
      </c>
      <c r="DK37" s="118">
        <v>858.12412033977967</v>
      </c>
      <c r="DL37" s="118">
        <v>1039.5335365599499</v>
      </c>
      <c r="DM37" s="118">
        <v>1006.3110452517732</v>
      </c>
      <c r="DN37" s="118">
        <v>937.69524830267983</v>
      </c>
      <c r="DO37" s="118">
        <v>994.2469843355301</v>
      </c>
      <c r="DP37" s="118">
        <v>912.33065831092699</v>
      </c>
      <c r="DQ37" s="118">
        <v>829.11821121597529</v>
      </c>
      <c r="DR37" s="118">
        <v>923.87122648628247</v>
      </c>
      <c r="DS37" s="118">
        <v>936.29664029834476</v>
      </c>
      <c r="DT37" s="118">
        <v>905.62449358420872</v>
      </c>
      <c r="DU37" s="118">
        <v>901.25487248593663</v>
      </c>
      <c r="DV37" s="118">
        <v>948.26076398641771</v>
      </c>
      <c r="DW37" s="118">
        <v>915.47785790298303</v>
      </c>
      <c r="DX37" s="118">
        <v>1053.6819544223454</v>
      </c>
      <c r="DY37" s="118">
        <v>972.07983064553628</v>
      </c>
      <c r="DZ37" s="118">
        <v>951.41570526016619</v>
      </c>
      <c r="EA37" s="118">
        <v>1055.1737921685512</v>
      </c>
      <c r="EB37" s="118">
        <v>921.35277139493246</v>
      </c>
      <c r="EC37" s="118">
        <v>837.41556641329544</v>
      </c>
      <c r="ED37" s="118">
        <v>933.16222424155558</v>
      </c>
      <c r="EE37" s="118">
        <v>902.76468688723821</v>
      </c>
      <c r="EF37" s="118">
        <v>958.37885303064172</v>
      </c>
      <c r="EG37" s="118">
        <v>910.53422151910274</v>
      </c>
      <c r="EH37" s="118">
        <v>914.56213471229955</v>
      </c>
      <c r="EI37" s="118">
        <v>959.95595716445848</v>
      </c>
      <c r="EJ37" s="118">
        <v>1100.530855726272</v>
      </c>
    </row>
    <row r="38" spans="1:140" ht="36" hidden="1" customHeight="1" x14ac:dyDescent="0.2">
      <c r="A38" s="66"/>
      <c r="B38" s="43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55"/>
      <c r="AE38" s="55"/>
      <c r="AF38" s="56"/>
      <c r="AG38" s="37">
        <v>0</v>
      </c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</row>
    <row r="39" spans="1:140" ht="11.25" hidden="1" customHeight="1" x14ac:dyDescent="0.2">
      <c r="A39" s="5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60"/>
      <c r="AD39" s="55"/>
      <c r="AE39" s="55"/>
      <c r="AF39" s="56"/>
      <c r="AG39" s="37">
        <v>0</v>
      </c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</row>
    <row r="40" spans="1:140" ht="11.25" hidden="1" customHeight="1" x14ac:dyDescent="0.2">
      <c r="A40" s="5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60"/>
      <c r="AD40" s="55"/>
      <c r="AE40" s="55"/>
      <c r="AF40" s="56"/>
      <c r="AG40" s="37">
        <v>0</v>
      </c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</row>
    <row r="41" spans="1:140" ht="11.25" hidden="1" customHeight="1" x14ac:dyDescent="0.2">
      <c r="A41" s="5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60"/>
      <c r="AD41" s="55"/>
      <c r="AE41" s="55"/>
      <c r="AF41" s="56"/>
      <c r="AG41" s="37">
        <v>0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</row>
    <row r="42" spans="1:140" ht="11.25" hidden="1" customHeight="1" x14ac:dyDescent="0.2">
      <c r="A42" s="5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60"/>
      <c r="AD42" s="55"/>
      <c r="AE42" s="55"/>
      <c r="AF42" s="56"/>
      <c r="AG42" s="37">
        <v>0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</row>
    <row r="43" spans="1:140" ht="11.25" hidden="1" customHeight="1" x14ac:dyDescent="0.2">
      <c r="A43" s="5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60"/>
      <c r="AD43" s="55"/>
      <c r="AE43" s="55"/>
      <c r="AF43" s="56"/>
      <c r="AG43" s="37">
        <v>0</v>
      </c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</row>
    <row r="44" spans="1:140" s="43" customFormat="1" ht="12" hidden="1" customHeight="1" x14ac:dyDescent="0.2">
      <c r="A44" s="62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65"/>
    </row>
    <row r="45" spans="1:140" s="43" customFormat="1" ht="11.25" hidden="1" customHeight="1" x14ac:dyDescent="0.2">
      <c r="A45" s="7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140" s="43" customFormat="1" ht="12" hidden="1" thickBot="1" x14ac:dyDescent="0.25">
      <c r="A46" s="120">
        <v>37218</v>
      </c>
      <c r="B46" s="43" t="s">
        <v>142</v>
      </c>
      <c r="C46" s="37"/>
      <c r="D46" s="37"/>
      <c r="E46" s="37"/>
      <c r="F46" s="63"/>
      <c r="G46" s="37"/>
      <c r="H46" s="37"/>
      <c r="I46" s="63"/>
      <c r="J46" s="37"/>
      <c r="K46" s="37"/>
      <c r="L46" s="37"/>
      <c r="M46" s="37"/>
      <c r="N46" s="37"/>
      <c r="O46" s="63"/>
      <c r="P46" s="37"/>
      <c r="Q46" s="37"/>
      <c r="R46" s="37"/>
      <c r="S46" s="63"/>
      <c r="T46" s="37"/>
      <c r="U46" s="37"/>
      <c r="V46" s="37"/>
      <c r="W46" s="37"/>
      <c r="X46" s="37"/>
      <c r="Y46" s="37"/>
      <c r="Z46" s="37"/>
      <c r="AA46" s="37"/>
      <c r="AB46" s="39"/>
      <c r="AC46" s="37"/>
    </row>
    <row r="47" spans="1:140" s="43" customFormat="1" ht="11.25" hidden="1" customHeight="1" x14ac:dyDescent="0.2">
      <c r="A47" s="53" t="s">
        <v>120</v>
      </c>
      <c r="B47" s="58" t="s">
        <v>142</v>
      </c>
      <c r="C47" s="121">
        <v>20.65</v>
      </c>
      <c r="D47" s="121">
        <v>30.25</v>
      </c>
      <c r="E47" s="38">
        <v>28.034615384615385</v>
      </c>
      <c r="F47" s="38">
        <v>31.75</v>
      </c>
      <c r="G47" s="38">
        <v>32.25</v>
      </c>
      <c r="H47" s="38">
        <v>31.25</v>
      </c>
      <c r="I47" s="38">
        <v>29.25</v>
      </c>
      <c r="J47" s="38">
        <v>30.5</v>
      </c>
      <c r="K47" s="38">
        <v>28</v>
      </c>
      <c r="L47" s="38">
        <v>26</v>
      </c>
      <c r="M47" s="38">
        <v>28</v>
      </c>
      <c r="N47" s="38">
        <v>27.333333333333332</v>
      </c>
      <c r="O47" s="38">
        <v>44</v>
      </c>
      <c r="P47" s="38">
        <v>41.5</v>
      </c>
      <c r="Q47" s="38">
        <v>49</v>
      </c>
      <c r="R47" s="38">
        <v>41.5</v>
      </c>
      <c r="S47" s="38">
        <v>37</v>
      </c>
      <c r="T47" s="38">
        <v>38</v>
      </c>
      <c r="U47" s="38">
        <v>36</v>
      </c>
      <c r="V47" s="38">
        <v>37</v>
      </c>
      <c r="W47" s="121">
        <v>34.96078431372549</v>
      </c>
      <c r="X47" s="121">
        <v>40.008823529411764</v>
      </c>
      <c r="Y47" s="121">
        <v>40.550704697986582</v>
      </c>
      <c r="Z47" s="121">
        <v>40.761529411764705</v>
      </c>
      <c r="AA47" s="121">
        <v>41.82592156862745</v>
      </c>
      <c r="AB47" s="122">
        <v>43.041328125000007</v>
      </c>
      <c r="AC47" s="111">
        <v>40.578425129087755</v>
      </c>
      <c r="AG47" s="43">
        <v>32.25</v>
      </c>
      <c r="AH47" s="43">
        <v>31.25</v>
      </c>
      <c r="AI47" s="43">
        <v>35</v>
      </c>
    </row>
    <row r="48" spans="1:140" s="43" customFormat="1" ht="11.25" hidden="1" customHeight="1" x14ac:dyDescent="0.2">
      <c r="A48" s="57" t="s">
        <v>121</v>
      </c>
      <c r="B48" s="43" t="s">
        <v>143</v>
      </c>
      <c r="C48" s="122">
        <v>23.428571428571427</v>
      </c>
      <c r="D48" s="122">
        <v>30.75</v>
      </c>
      <c r="E48" s="37">
        <v>29.060439560439558</v>
      </c>
      <c r="F48" s="37">
        <v>32.25</v>
      </c>
      <c r="G48" s="37">
        <v>32.75</v>
      </c>
      <c r="H48" s="37">
        <v>31.75</v>
      </c>
      <c r="I48" s="37">
        <v>30.5</v>
      </c>
      <c r="J48" s="37">
        <v>31</v>
      </c>
      <c r="K48" s="37">
        <v>30</v>
      </c>
      <c r="L48" s="37">
        <v>28.5</v>
      </c>
      <c r="M48" s="37">
        <v>30.5</v>
      </c>
      <c r="N48" s="37">
        <v>29.666666666666668</v>
      </c>
      <c r="O48" s="37">
        <v>47</v>
      </c>
      <c r="P48" s="37">
        <v>44.5</v>
      </c>
      <c r="Q48" s="37">
        <v>51.5</v>
      </c>
      <c r="R48" s="37">
        <v>45</v>
      </c>
      <c r="S48" s="37">
        <v>37.833333333333336</v>
      </c>
      <c r="T48" s="37">
        <v>39</v>
      </c>
      <c r="U48" s="37">
        <v>37</v>
      </c>
      <c r="V48" s="37">
        <v>37.5</v>
      </c>
      <c r="W48" s="122">
        <v>36.627450980392155</v>
      </c>
      <c r="X48" s="122">
        <v>42.376470588235293</v>
      </c>
      <c r="Y48" s="122">
        <v>42.727013422818793</v>
      </c>
      <c r="Z48" s="122">
        <v>43.119803921568625</v>
      </c>
      <c r="AA48" s="122">
        <v>44.762794117647061</v>
      </c>
      <c r="AB48" s="122">
        <v>46.799687499999997</v>
      </c>
      <c r="AC48" s="113">
        <v>43.254454143103011</v>
      </c>
      <c r="AG48" s="43">
        <v>32.75</v>
      </c>
      <c r="AH48" s="43">
        <v>31.75</v>
      </c>
      <c r="AI48" s="43">
        <v>35</v>
      </c>
    </row>
    <row r="49" spans="1:35" s="43" customFormat="1" ht="11.25" hidden="1" customHeight="1" x14ac:dyDescent="0.2">
      <c r="A49" s="57" t="s">
        <v>122</v>
      </c>
      <c r="C49" s="122">
        <v>24.3</v>
      </c>
      <c r="D49" s="122">
        <v>32.671999999999997</v>
      </c>
      <c r="E49" s="37">
        <v>30.74</v>
      </c>
      <c r="F49" s="37">
        <v>33.825000000000003</v>
      </c>
      <c r="G49" s="37">
        <v>34.25</v>
      </c>
      <c r="H49" s="37">
        <v>33.4</v>
      </c>
      <c r="I49" s="37">
        <v>31.55</v>
      </c>
      <c r="J49" s="37">
        <v>33.1</v>
      </c>
      <c r="K49" s="37">
        <v>30</v>
      </c>
      <c r="L49" s="37">
        <v>29.5</v>
      </c>
      <c r="M49" s="37">
        <v>36.5</v>
      </c>
      <c r="N49" s="37">
        <v>32</v>
      </c>
      <c r="O49" s="37">
        <v>50.75</v>
      </c>
      <c r="P49" s="37">
        <v>49</v>
      </c>
      <c r="Q49" s="37">
        <v>55.25</v>
      </c>
      <c r="R49" s="37">
        <v>48</v>
      </c>
      <c r="S49" s="37">
        <v>38.5</v>
      </c>
      <c r="T49" s="37">
        <v>37.5</v>
      </c>
      <c r="U49" s="37">
        <v>38.5</v>
      </c>
      <c r="V49" s="37">
        <v>39.5</v>
      </c>
      <c r="W49" s="122">
        <v>38.710196078431373</v>
      </c>
      <c r="X49" s="122">
        <v>44.219607843137254</v>
      </c>
      <c r="Y49" s="122">
        <v>44.299731543624155</v>
      </c>
      <c r="Z49" s="122">
        <v>45.034392156862744</v>
      </c>
      <c r="AA49" s="122">
        <v>45.654411764705884</v>
      </c>
      <c r="AB49" s="122">
        <v>46.243554687500009</v>
      </c>
      <c r="AC49" s="113">
        <v>44.453386402753885</v>
      </c>
      <c r="AG49" s="43">
        <v>34.25</v>
      </c>
      <c r="AH49" s="43">
        <v>33.4</v>
      </c>
      <c r="AI49" s="43">
        <v>38</v>
      </c>
    </row>
    <row r="50" spans="1:35" s="43" customFormat="1" ht="11.25" hidden="1" customHeight="1" x14ac:dyDescent="0.2">
      <c r="A50" s="57" t="s">
        <v>123</v>
      </c>
      <c r="B50" s="58"/>
      <c r="C50" s="122">
        <v>21.05428527832029</v>
      </c>
      <c r="D50" s="122">
        <v>30.700000030517575</v>
      </c>
      <c r="E50" s="37">
        <v>28.474065856933585</v>
      </c>
      <c r="F50" s="37">
        <v>32.35</v>
      </c>
      <c r="G50" s="37">
        <v>32.6</v>
      </c>
      <c r="H50" s="37">
        <v>32.1</v>
      </c>
      <c r="I50" s="37">
        <v>31</v>
      </c>
      <c r="J50" s="37">
        <v>32</v>
      </c>
      <c r="K50" s="37">
        <v>30</v>
      </c>
      <c r="L50" s="37">
        <v>29.5</v>
      </c>
      <c r="M50" s="37">
        <v>36.5</v>
      </c>
      <c r="N50" s="37">
        <v>32</v>
      </c>
      <c r="O50" s="37">
        <v>50.333333333333336</v>
      </c>
      <c r="P50" s="37">
        <v>48.75</v>
      </c>
      <c r="Q50" s="37">
        <v>55.25</v>
      </c>
      <c r="R50" s="37">
        <v>47</v>
      </c>
      <c r="S50" s="37">
        <v>37.666666666666664</v>
      </c>
      <c r="T50" s="37">
        <v>37.5</v>
      </c>
      <c r="U50" s="37">
        <v>36.75</v>
      </c>
      <c r="V50" s="37">
        <v>38.75</v>
      </c>
      <c r="W50" s="122">
        <v>38.076274509803923</v>
      </c>
      <c r="X50" s="122">
        <v>42.963725490196076</v>
      </c>
      <c r="Y50" s="122">
        <v>43.024932885906047</v>
      </c>
      <c r="Z50" s="122">
        <v>43.82439215686275</v>
      </c>
      <c r="AA50" s="122">
        <v>44.464558823529401</v>
      </c>
      <c r="AB50" s="122">
        <v>45.021406249999998</v>
      </c>
      <c r="AC50" s="113">
        <v>43.295566141256572</v>
      </c>
      <c r="AG50" s="43">
        <v>32.6</v>
      </c>
      <c r="AH50" s="43">
        <v>32.1</v>
      </c>
      <c r="AI50" s="43">
        <v>38</v>
      </c>
    </row>
    <row r="51" spans="1:35" s="43" customFormat="1" ht="11.25" hidden="1" customHeight="1" x14ac:dyDescent="0.2">
      <c r="A51" s="57" t="s">
        <v>124</v>
      </c>
      <c r="B51" s="43" t="s">
        <v>144</v>
      </c>
      <c r="C51" s="122">
        <v>23.954285714285714</v>
      </c>
      <c r="D51" s="122">
        <v>30.700000030517575</v>
      </c>
      <c r="E51" s="37">
        <v>29.143296726771762</v>
      </c>
      <c r="F51" s="37">
        <v>32.35</v>
      </c>
      <c r="G51" s="37">
        <v>32.6</v>
      </c>
      <c r="H51" s="37">
        <v>32.1</v>
      </c>
      <c r="I51" s="37">
        <v>31.125</v>
      </c>
      <c r="J51" s="37">
        <v>32</v>
      </c>
      <c r="K51" s="37">
        <v>30.25</v>
      </c>
      <c r="L51" s="37">
        <v>34.5</v>
      </c>
      <c r="M51" s="37">
        <v>41</v>
      </c>
      <c r="N51" s="37">
        <v>35.25</v>
      </c>
      <c r="O51" s="37">
        <v>50.75</v>
      </c>
      <c r="P51" s="37">
        <v>48.75</v>
      </c>
      <c r="Q51" s="37">
        <v>56.5</v>
      </c>
      <c r="R51" s="37">
        <v>47</v>
      </c>
      <c r="S51" s="37">
        <v>37.75</v>
      </c>
      <c r="T51" s="37">
        <v>37.75</v>
      </c>
      <c r="U51" s="37">
        <v>36.75</v>
      </c>
      <c r="V51" s="37">
        <v>38.75</v>
      </c>
      <c r="W51" s="122">
        <v>39.012549019607846</v>
      </c>
      <c r="X51" s="122">
        <v>44.352941176470587</v>
      </c>
      <c r="Y51" s="122">
        <v>44.154563758389259</v>
      </c>
      <c r="Z51" s="122">
        <v>45.149215686274509</v>
      </c>
      <c r="AA51" s="122">
        <v>45.803686274509808</v>
      </c>
      <c r="AB51" s="122">
        <v>46.352812499999999</v>
      </c>
      <c r="AC51" s="113">
        <v>44.584335505549092</v>
      </c>
      <c r="AG51" s="43">
        <v>32.6</v>
      </c>
      <c r="AH51" s="43">
        <v>32.1</v>
      </c>
      <c r="AI51" s="43">
        <v>38</v>
      </c>
    </row>
    <row r="52" spans="1:35" s="43" customFormat="1" ht="11.25" hidden="1" customHeight="1" x14ac:dyDescent="0.2">
      <c r="A52" s="77" t="s">
        <v>125</v>
      </c>
      <c r="B52" s="36"/>
      <c r="C52" s="122">
        <v>22.37857142857143</v>
      </c>
      <c r="D52" s="122">
        <v>27.25</v>
      </c>
      <c r="E52" s="61">
        <v>26.125824175824178</v>
      </c>
      <c r="F52" s="61">
        <v>30</v>
      </c>
      <c r="G52" s="37">
        <v>30.25</v>
      </c>
      <c r="H52" s="37">
        <v>29.75</v>
      </c>
      <c r="I52" s="61">
        <v>29.875</v>
      </c>
      <c r="J52" s="37">
        <v>29.5</v>
      </c>
      <c r="K52" s="37">
        <v>30.25</v>
      </c>
      <c r="L52" s="37">
        <v>33.25</v>
      </c>
      <c r="M52" s="37">
        <v>42.25</v>
      </c>
      <c r="N52" s="37">
        <v>35.25</v>
      </c>
      <c r="O52" s="61">
        <v>54.75</v>
      </c>
      <c r="P52" s="37">
        <v>55.25</v>
      </c>
      <c r="Q52" s="37">
        <v>60.5</v>
      </c>
      <c r="R52" s="37">
        <v>48.5</v>
      </c>
      <c r="S52" s="61">
        <v>36</v>
      </c>
      <c r="T52" s="37">
        <v>37</v>
      </c>
      <c r="U52" s="37">
        <v>35</v>
      </c>
      <c r="V52" s="37">
        <v>36</v>
      </c>
      <c r="W52" s="122">
        <v>39.001960784313724</v>
      </c>
      <c r="X52" s="122">
        <v>42.049019607843135</v>
      </c>
      <c r="Y52" s="122">
        <v>41.691442953020136</v>
      </c>
      <c r="Z52" s="122">
        <v>42.742666666666672</v>
      </c>
      <c r="AA52" s="122">
        <v>43.430333333333337</v>
      </c>
      <c r="AB52" s="122">
        <v>44.185039062500003</v>
      </c>
      <c r="AC52" s="113">
        <v>42.489131423653816</v>
      </c>
      <c r="AG52" s="43">
        <v>30.25</v>
      </c>
      <c r="AH52" s="43">
        <v>29.75</v>
      </c>
      <c r="AI52" s="43">
        <v>35.5</v>
      </c>
    </row>
    <row r="53" spans="1:35" s="43" customFormat="1" ht="11.25" hidden="1" customHeight="1" x14ac:dyDescent="0.2">
      <c r="A53" s="57" t="s">
        <v>126</v>
      </c>
      <c r="B53" s="36">
        <v>55</v>
      </c>
      <c r="C53" s="122">
        <v>23.37857142857143</v>
      </c>
      <c r="D53" s="122">
        <v>28.25</v>
      </c>
      <c r="E53" s="122">
        <v>27.125824175824178</v>
      </c>
      <c r="F53" s="37">
        <v>31.375</v>
      </c>
      <c r="G53" s="122">
        <v>31.75</v>
      </c>
      <c r="H53" s="122">
        <v>31</v>
      </c>
      <c r="I53" s="37">
        <v>31.5</v>
      </c>
      <c r="J53" s="122">
        <v>30.75</v>
      </c>
      <c r="K53" s="122">
        <v>32.25</v>
      </c>
      <c r="L53" s="122">
        <v>36.25</v>
      </c>
      <c r="M53" s="122">
        <v>47.25</v>
      </c>
      <c r="N53" s="122">
        <v>38.583333333333336</v>
      </c>
      <c r="O53" s="37">
        <v>62.75</v>
      </c>
      <c r="P53" s="122">
        <v>62.25</v>
      </c>
      <c r="Q53" s="122">
        <v>70.5</v>
      </c>
      <c r="R53" s="122">
        <v>55.5</v>
      </c>
      <c r="S53" s="37">
        <v>38.166666666666664</v>
      </c>
      <c r="T53" s="122">
        <v>39.5</v>
      </c>
      <c r="U53" s="122">
        <v>37</v>
      </c>
      <c r="V53" s="122">
        <v>38</v>
      </c>
      <c r="W53" s="122">
        <v>42.718627450980392</v>
      </c>
      <c r="X53" s="122">
        <v>45.384313725490195</v>
      </c>
      <c r="Y53" s="122">
        <v>44.887013422818782</v>
      </c>
      <c r="Z53" s="122">
        <v>46.041882352941187</v>
      </c>
      <c r="AA53" s="122">
        <v>46.591323529411753</v>
      </c>
      <c r="AB53" s="122">
        <v>47.171171874999999</v>
      </c>
      <c r="AC53" s="113">
        <v>45.721218342758789</v>
      </c>
      <c r="AG53" s="43">
        <v>31.75</v>
      </c>
      <c r="AH53" s="43">
        <v>31</v>
      </c>
      <c r="AI53" s="43">
        <v>36.75</v>
      </c>
    </row>
    <row r="54" spans="1:35" s="43" customFormat="1" ht="11.25" hidden="1" customHeight="1" x14ac:dyDescent="0.2">
      <c r="A54" s="57"/>
      <c r="B54" s="36"/>
      <c r="C54" s="122"/>
      <c r="D54" s="122"/>
      <c r="E54" s="122"/>
      <c r="F54" s="37"/>
      <c r="G54" s="122"/>
      <c r="H54" s="122"/>
      <c r="I54" s="37"/>
      <c r="J54" s="122"/>
      <c r="K54" s="122"/>
      <c r="L54" s="122"/>
      <c r="M54" s="122"/>
      <c r="N54" s="122"/>
      <c r="O54" s="37"/>
      <c r="P54" s="122"/>
      <c r="Q54" s="122"/>
      <c r="R54" s="122"/>
      <c r="S54" s="37"/>
      <c r="T54" s="122"/>
      <c r="U54" s="122"/>
      <c r="V54" s="122"/>
      <c r="W54" s="122"/>
      <c r="X54" s="122"/>
      <c r="Y54" s="122"/>
      <c r="Z54" s="122"/>
      <c r="AA54" s="122"/>
      <c r="AB54" s="122"/>
      <c r="AC54" s="113"/>
    </row>
    <row r="55" spans="1:35" s="43" customFormat="1" ht="11.25" hidden="1" customHeight="1" x14ac:dyDescent="0.2">
      <c r="A55" s="57" t="s">
        <v>146</v>
      </c>
      <c r="B55" s="36"/>
      <c r="C55" s="122"/>
      <c r="D55" s="122"/>
      <c r="E55" s="122"/>
      <c r="F55" s="37"/>
      <c r="G55" s="122"/>
      <c r="H55" s="122"/>
      <c r="I55" s="37"/>
      <c r="J55" s="122"/>
      <c r="K55" s="122"/>
      <c r="L55" s="122"/>
      <c r="M55" s="122"/>
      <c r="N55" s="122"/>
      <c r="O55" s="37"/>
      <c r="P55" s="122"/>
      <c r="Q55" s="122"/>
      <c r="R55" s="122"/>
      <c r="S55" s="37"/>
      <c r="T55" s="122"/>
      <c r="U55" s="122"/>
      <c r="V55" s="122"/>
      <c r="W55" s="122"/>
      <c r="X55" s="122"/>
      <c r="Y55" s="122"/>
      <c r="Z55" s="122"/>
      <c r="AA55" s="122"/>
      <c r="AB55" s="122"/>
      <c r="AC55" s="113"/>
    </row>
    <row r="56" spans="1:35" s="43" customFormat="1" ht="11.25" hidden="1" customHeight="1" x14ac:dyDescent="0.2">
      <c r="A56" s="57" t="s">
        <v>146</v>
      </c>
      <c r="B56" s="36">
        <v>44.875</v>
      </c>
      <c r="C56" s="122">
        <v>36.257141658238005</v>
      </c>
      <c r="D56" s="122">
        <v>52.390752174377397</v>
      </c>
      <c r="E56" s="122">
        <v>48.667611286037534</v>
      </c>
      <c r="F56" s="37">
        <v>65.222125002825067</v>
      </c>
      <c r="G56" s="122">
        <v>65.064260381626681</v>
      </c>
      <c r="H56" s="122">
        <v>65.379989624023438</v>
      </c>
      <c r="I56" s="37">
        <v>60.976663589477539</v>
      </c>
      <c r="J56" s="122">
        <v>65.049057006835938</v>
      </c>
      <c r="K56" s="122">
        <v>56.904270172119141</v>
      </c>
      <c r="L56" s="122">
        <v>57.799289703369141</v>
      </c>
      <c r="M56" s="122">
        <v>58.654392242431641</v>
      </c>
      <c r="N56" s="122">
        <v>57.785984039306641</v>
      </c>
      <c r="O56" s="37">
        <v>50.980123464572891</v>
      </c>
      <c r="P56" s="122">
        <v>50.537590269323864</v>
      </c>
      <c r="Q56" s="122">
        <v>51.184814342635043</v>
      </c>
      <c r="R56" s="122">
        <v>51.217965781759759</v>
      </c>
      <c r="S56" s="37">
        <v>64.78664092179595</v>
      </c>
      <c r="T56" s="122">
        <v>59.592720337590336</v>
      </c>
      <c r="U56" s="122">
        <v>65.280593512075271</v>
      </c>
      <c r="V56" s="122">
        <v>69.486608915722243</v>
      </c>
      <c r="W56" s="122">
        <v>59.605197342995012</v>
      </c>
      <c r="X56" s="122">
        <v>48.764904959861688</v>
      </c>
      <c r="Y56" s="122">
        <v>48.254723547938369</v>
      </c>
      <c r="Z56" s="122">
        <v>46.630241608986005</v>
      </c>
      <c r="AA56" s="122">
        <v>42.727026610422222</v>
      </c>
      <c r="AB56" s="122">
        <v>44.105743372391288</v>
      </c>
      <c r="AC56" s="113">
        <v>46.471887802842282</v>
      </c>
      <c r="AG56" s="43">
        <v>65.064260381626681</v>
      </c>
      <c r="AH56" s="43">
        <v>65.379989624023438</v>
      </c>
      <c r="AI56" s="43">
        <v>69.03905303955078</v>
      </c>
    </row>
    <row r="57" spans="1:35" s="43" customFormat="1" ht="11.25" hidden="1" customHeight="1" x14ac:dyDescent="0.2">
      <c r="A57" s="57"/>
      <c r="B57" s="36"/>
      <c r="C57" s="122"/>
      <c r="D57" s="122"/>
      <c r="E57" s="122"/>
      <c r="F57" s="37"/>
      <c r="G57" s="122"/>
      <c r="H57" s="122"/>
      <c r="I57" s="37"/>
      <c r="J57" s="122"/>
      <c r="K57" s="122"/>
      <c r="L57" s="122"/>
      <c r="M57" s="122"/>
      <c r="N57" s="122"/>
      <c r="O57" s="37"/>
      <c r="P57" s="122"/>
      <c r="Q57" s="122"/>
      <c r="R57" s="122"/>
      <c r="S57" s="37"/>
      <c r="T57" s="122"/>
      <c r="U57" s="122"/>
      <c r="V57" s="122"/>
      <c r="W57" s="122"/>
      <c r="X57" s="122"/>
      <c r="Y57" s="122"/>
      <c r="Z57" s="122"/>
      <c r="AA57" s="122"/>
      <c r="AB57" s="122"/>
      <c r="AC57" s="113"/>
    </row>
    <row r="58" spans="1:35" s="43" customFormat="1" ht="11.25" hidden="1" customHeight="1" x14ac:dyDescent="0.2">
      <c r="A58" s="57"/>
      <c r="B58" s="36"/>
      <c r="C58" s="122"/>
      <c r="D58" s="122"/>
      <c r="E58" s="122"/>
      <c r="F58" s="37"/>
      <c r="G58" s="122"/>
      <c r="H58" s="122"/>
      <c r="I58" s="37"/>
      <c r="J58" s="122"/>
      <c r="K58" s="122"/>
      <c r="L58" s="122"/>
      <c r="M58" s="122"/>
      <c r="N58" s="122"/>
      <c r="O58" s="37"/>
      <c r="P58" s="122"/>
      <c r="Q58" s="122"/>
      <c r="R58" s="122"/>
      <c r="S58" s="37"/>
      <c r="T58" s="122"/>
      <c r="U58" s="122"/>
      <c r="V58" s="122"/>
      <c r="W58" s="122"/>
      <c r="X58" s="122"/>
      <c r="Y58" s="122"/>
      <c r="Z58" s="122"/>
      <c r="AA58" s="122"/>
      <c r="AB58" s="122"/>
      <c r="AC58" s="113"/>
    </row>
    <row r="59" spans="1:35" s="43" customFormat="1" ht="11.25" hidden="1" customHeight="1" x14ac:dyDescent="0.2">
      <c r="A59" s="57"/>
      <c r="B59" s="36"/>
      <c r="C59" s="122"/>
      <c r="D59" s="122"/>
      <c r="E59" s="122"/>
      <c r="F59" s="37"/>
      <c r="G59" s="122"/>
      <c r="H59" s="122"/>
      <c r="I59" s="37"/>
      <c r="J59" s="122"/>
      <c r="K59" s="122"/>
      <c r="L59" s="122"/>
      <c r="M59" s="122"/>
      <c r="N59" s="122"/>
      <c r="O59" s="37"/>
      <c r="P59" s="122"/>
      <c r="Q59" s="122"/>
      <c r="R59" s="122"/>
      <c r="S59" s="37"/>
      <c r="T59" s="122"/>
      <c r="U59" s="122"/>
      <c r="V59" s="122"/>
      <c r="W59" s="122"/>
      <c r="X59" s="122"/>
      <c r="Y59" s="122"/>
      <c r="Z59" s="122"/>
      <c r="AA59" s="122"/>
      <c r="AB59" s="122"/>
      <c r="AC59" s="113"/>
    </row>
    <row r="60" spans="1:35" s="43" customFormat="1" ht="11.25" hidden="1" customHeight="1" x14ac:dyDescent="0.2">
      <c r="A60" s="57"/>
      <c r="B60" s="36"/>
      <c r="C60" s="122"/>
      <c r="D60" s="122"/>
      <c r="E60" s="122"/>
      <c r="F60" s="37"/>
      <c r="G60" s="122"/>
      <c r="H60" s="122"/>
      <c r="I60" s="37"/>
      <c r="J60" s="122"/>
      <c r="K60" s="122"/>
      <c r="L60" s="122"/>
      <c r="M60" s="122"/>
      <c r="N60" s="122"/>
      <c r="O60" s="37"/>
      <c r="P60" s="122"/>
      <c r="Q60" s="122"/>
      <c r="R60" s="122"/>
      <c r="S60" s="37"/>
      <c r="T60" s="122"/>
      <c r="U60" s="122"/>
      <c r="V60" s="122"/>
      <c r="W60" s="122"/>
      <c r="X60" s="122"/>
      <c r="Y60" s="122"/>
      <c r="Z60" s="122"/>
      <c r="AA60" s="122"/>
      <c r="AB60" s="122"/>
      <c r="AC60" s="113"/>
    </row>
    <row r="61" spans="1:35" ht="11.25" hidden="1" customHeight="1" x14ac:dyDescent="0.2">
      <c r="A61" s="57"/>
      <c r="C61" s="122"/>
      <c r="D61" s="122"/>
      <c r="E61" s="122"/>
      <c r="F61" s="37"/>
      <c r="G61" s="122"/>
      <c r="H61" s="122"/>
      <c r="I61" s="37"/>
      <c r="J61" s="122"/>
      <c r="K61" s="122"/>
      <c r="L61" s="122"/>
      <c r="M61" s="122"/>
      <c r="N61" s="122"/>
      <c r="O61" s="37"/>
      <c r="P61" s="122"/>
      <c r="Q61" s="122"/>
      <c r="R61" s="122"/>
      <c r="S61" s="37"/>
      <c r="T61" s="122"/>
      <c r="U61" s="122"/>
      <c r="V61" s="122"/>
      <c r="W61" s="122"/>
      <c r="X61" s="122"/>
      <c r="Y61" s="122"/>
      <c r="Z61" s="122"/>
      <c r="AA61" s="122"/>
      <c r="AB61" s="122"/>
      <c r="AC61" s="113"/>
    </row>
    <row r="62" spans="1:35" ht="12" hidden="1" customHeight="1" x14ac:dyDescent="0.2">
      <c r="A62" s="57"/>
      <c r="B62" s="72"/>
      <c r="C62" s="122"/>
      <c r="D62" s="122"/>
      <c r="E62" s="122"/>
      <c r="F62" s="37"/>
      <c r="G62" s="122"/>
      <c r="H62" s="122"/>
      <c r="I62" s="37"/>
      <c r="J62" s="122"/>
      <c r="K62" s="122"/>
      <c r="L62" s="122"/>
      <c r="M62" s="122"/>
      <c r="N62" s="122"/>
      <c r="O62" s="37"/>
      <c r="P62" s="122"/>
      <c r="Q62" s="122"/>
      <c r="R62" s="122"/>
      <c r="S62" s="37"/>
      <c r="T62" s="122"/>
      <c r="U62" s="122"/>
      <c r="V62" s="122"/>
      <c r="W62" s="122"/>
      <c r="X62" s="122"/>
      <c r="Y62" s="122"/>
      <c r="Z62" s="122"/>
      <c r="AA62" s="122"/>
      <c r="AB62" s="122"/>
      <c r="AC62" s="113"/>
    </row>
    <row r="63" spans="1:35" ht="12" hidden="1" customHeight="1" x14ac:dyDescent="0.2">
      <c r="A63" s="62"/>
      <c r="C63" s="123"/>
      <c r="D63" s="123"/>
      <c r="E63" s="123"/>
      <c r="F63" s="39"/>
      <c r="G63" s="123"/>
      <c r="H63" s="123"/>
      <c r="I63" s="39"/>
      <c r="J63" s="123"/>
      <c r="K63" s="123"/>
      <c r="L63" s="123"/>
      <c r="M63" s="123"/>
      <c r="N63" s="123"/>
      <c r="O63" s="39"/>
      <c r="P63" s="123"/>
      <c r="Q63" s="123"/>
      <c r="R63" s="123"/>
      <c r="S63" s="39"/>
      <c r="T63" s="123"/>
      <c r="U63" s="123"/>
      <c r="V63" s="123"/>
      <c r="W63" s="123"/>
      <c r="X63" s="123"/>
      <c r="Y63" s="123"/>
      <c r="Z63" s="123"/>
      <c r="AA63" s="123"/>
      <c r="AB63" s="123"/>
      <c r="AC63" s="114"/>
    </row>
    <row r="65" spans="1:31" ht="13.5" customHeight="1" x14ac:dyDescent="0.25">
      <c r="A65" s="40" t="s">
        <v>190</v>
      </c>
      <c r="E65" s="36" t="s">
        <v>148</v>
      </c>
    </row>
    <row r="66" spans="1:31" s="52" customFormat="1" ht="11.25" customHeight="1" thickBot="1" x14ac:dyDescent="0.25">
      <c r="A66" s="78" t="s">
        <v>148</v>
      </c>
      <c r="B66" s="79"/>
      <c r="C66" s="80" t="s">
        <v>131</v>
      </c>
      <c r="D66" s="80" t="s">
        <v>132</v>
      </c>
      <c r="E66" s="80" t="s">
        <v>133</v>
      </c>
      <c r="F66" s="80" t="s">
        <v>134</v>
      </c>
      <c r="G66" s="80">
        <v>37257</v>
      </c>
      <c r="H66" s="80">
        <v>37288</v>
      </c>
      <c r="I66" s="80" t="s">
        <v>135</v>
      </c>
      <c r="J66" s="80">
        <v>37316</v>
      </c>
      <c r="K66" s="80">
        <v>37347</v>
      </c>
      <c r="L66" s="80">
        <v>37377</v>
      </c>
      <c r="M66" s="80">
        <v>37408</v>
      </c>
      <c r="N66" s="81" t="s">
        <v>181</v>
      </c>
      <c r="O66" s="80" t="s">
        <v>182</v>
      </c>
      <c r="P66" s="80">
        <v>37438</v>
      </c>
      <c r="Q66" s="80">
        <v>37469</v>
      </c>
      <c r="R66" s="80">
        <v>37500</v>
      </c>
      <c r="S66" s="80" t="s">
        <v>183</v>
      </c>
      <c r="T66" s="80">
        <v>37530</v>
      </c>
      <c r="U66" s="80">
        <v>37561</v>
      </c>
      <c r="V66" s="80">
        <v>37591</v>
      </c>
      <c r="W66" s="80" t="s">
        <v>136</v>
      </c>
      <c r="X66" s="80" t="s">
        <v>137</v>
      </c>
      <c r="Y66" s="80" t="s">
        <v>138</v>
      </c>
      <c r="Z66" s="80" t="s">
        <v>139</v>
      </c>
      <c r="AA66" s="80" t="s">
        <v>140</v>
      </c>
      <c r="AB66" s="80" t="s">
        <v>141</v>
      </c>
      <c r="AC66" s="81" t="s">
        <v>188</v>
      </c>
      <c r="AD66" s="82"/>
      <c r="AE66" s="82"/>
    </row>
    <row r="67" spans="1:31" ht="13.7" customHeight="1" x14ac:dyDescent="0.2">
      <c r="A67" s="95" t="s">
        <v>120</v>
      </c>
      <c r="B67" s="36" t="s">
        <v>147</v>
      </c>
      <c r="C67" s="83">
        <v>7733.8129496402889</v>
      </c>
      <c r="D67" s="83">
        <v>10942.13649851632</v>
      </c>
      <c r="E67" s="83">
        <v>9337.9747240783036</v>
      </c>
      <c r="F67" s="83">
        <v>10634.832093239151</v>
      </c>
      <c r="G67" s="98">
        <v>10513.245033112582</v>
      </c>
      <c r="H67" s="83">
        <v>10756.419153365718</v>
      </c>
      <c r="I67" s="83" t="e">
        <v>#N/A</v>
      </c>
      <c r="J67" s="83">
        <v>11376.564277588168</v>
      </c>
      <c r="K67" s="83">
        <v>10650.887573964497</v>
      </c>
      <c r="L67" s="83">
        <v>9910.610182666147</v>
      </c>
      <c r="M67" s="83">
        <v>10715.652506697283</v>
      </c>
      <c r="N67" s="83">
        <v>10425.716754442643</v>
      </c>
      <c r="O67" s="83">
        <v>16644.497969637727</v>
      </c>
      <c r="P67" s="83">
        <v>15830.115830115828</v>
      </c>
      <c r="Q67" s="83">
        <v>18490.278307281736</v>
      </c>
      <c r="R67" s="83">
        <v>15613.09977151561</v>
      </c>
      <c r="S67" s="83">
        <v>11449.375971048355</v>
      </c>
      <c r="T67" s="83">
        <v>13321.492007104796</v>
      </c>
      <c r="U67" s="83">
        <v>11093.75</v>
      </c>
      <c r="V67" s="83">
        <v>9932.8859060402683</v>
      </c>
      <c r="W67" s="100">
        <v>11860.969859865865</v>
      </c>
      <c r="X67" s="83">
        <v>12259.786963269842</v>
      </c>
      <c r="Y67" s="83">
        <v>12051.360378589223</v>
      </c>
      <c r="Z67" s="83">
        <v>11630.030736517077</v>
      </c>
      <c r="AA67" s="83">
        <v>11286.45559028047</v>
      </c>
      <c r="AB67" s="83">
        <v>11271.060681216932</v>
      </c>
      <c r="AC67" s="84">
        <v>11385.376990545386</v>
      </c>
    </row>
    <row r="68" spans="1:31" ht="13.7" customHeight="1" x14ac:dyDescent="0.2">
      <c r="A68" s="96" t="s">
        <v>121</v>
      </c>
      <c r="B68" s="36" t="s">
        <v>147</v>
      </c>
      <c r="C68" s="83">
        <v>8483.6769759450162</v>
      </c>
      <c r="D68" s="83">
        <v>11189.854531891084</v>
      </c>
      <c r="E68" s="85">
        <v>9836.7657539180509</v>
      </c>
      <c r="F68" s="83">
        <v>11016.914989680085</v>
      </c>
      <c r="G68" s="83">
        <v>11197.916666666668</v>
      </c>
      <c r="H68" s="83">
        <v>10835.913312693499</v>
      </c>
      <c r="I68" s="83" t="e">
        <v>#N/A</v>
      </c>
      <c r="J68" s="83">
        <v>10769.774011299434</v>
      </c>
      <c r="K68" s="83">
        <v>10902.255639097744</v>
      </c>
      <c r="L68" s="83">
        <v>10378.057820607855</v>
      </c>
      <c r="M68" s="83">
        <v>11139.51789627465</v>
      </c>
      <c r="N68" s="83">
        <v>10806.610451993416</v>
      </c>
      <c r="O68" s="83">
        <v>15905.80970882196</v>
      </c>
      <c r="P68" s="83">
        <v>15172.413793103447</v>
      </c>
      <c r="Q68" s="83">
        <v>17388.339584043639</v>
      </c>
      <c r="R68" s="83">
        <v>15156.6757493188</v>
      </c>
      <c r="S68" s="83">
        <v>11748.670422674615</v>
      </c>
      <c r="T68" s="83">
        <v>13095.238095238095</v>
      </c>
      <c r="U68" s="83">
        <v>11265.432098765432</v>
      </c>
      <c r="V68" s="83">
        <v>10885.34107402032</v>
      </c>
      <c r="W68" s="85">
        <v>11877.449095691598</v>
      </c>
      <c r="X68" s="83">
        <v>12291.968369997474</v>
      </c>
      <c r="Y68" s="83">
        <v>11798.636184687573</v>
      </c>
      <c r="Z68" s="83">
        <v>11641.072328570073</v>
      </c>
      <c r="AA68" s="83">
        <v>11605.447358702275</v>
      </c>
      <c r="AB68" s="83">
        <v>11932.670871294007</v>
      </c>
      <c r="AC68" s="84">
        <v>11569.144280408722</v>
      </c>
    </row>
    <row r="69" spans="1:31" ht="13.7" customHeight="1" x14ac:dyDescent="0.2">
      <c r="A69" s="96" t="s">
        <v>122</v>
      </c>
      <c r="B69" s="36" t="s">
        <v>147</v>
      </c>
      <c r="C69" s="83">
        <v>8529.3159609120521</v>
      </c>
      <c r="D69" s="83">
        <v>11854.86211901306</v>
      </c>
      <c r="E69" s="85">
        <v>10192.089039962557</v>
      </c>
      <c r="F69" s="83">
        <v>11136.234752634417</v>
      </c>
      <c r="G69" s="83">
        <v>11413.96933560477</v>
      </c>
      <c r="H69" s="83">
        <v>10858.500169664065</v>
      </c>
      <c r="I69" s="83" t="e">
        <v>#N/A</v>
      </c>
      <c r="J69" s="83">
        <v>11109.17335193582</v>
      </c>
      <c r="K69" s="83">
        <v>10498.220640569394</v>
      </c>
      <c r="L69" s="83">
        <v>10093.978419770274</v>
      </c>
      <c r="M69" s="83">
        <v>11928.429423459243</v>
      </c>
      <c r="N69" s="83">
        <v>10840.209494599638</v>
      </c>
      <c r="O69" s="83">
        <v>15596.545964843341</v>
      </c>
      <c r="P69" s="83">
        <v>15101.721439749606</v>
      </c>
      <c r="Q69" s="83">
        <v>16857.407980204145</v>
      </c>
      <c r="R69" s="83">
        <v>14830.508474576271</v>
      </c>
      <c r="S69" s="83">
        <v>11161.314794973825</v>
      </c>
      <c r="T69" s="83">
        <v>11732.28346456693</v>
      </c>
      <c r="U69" s="83">
        <v>11200.585651537334</v>
      </c>
      <c r="V69" s="83">
        <v>10551.075268817203</v>
      </c>
      <c r="W69" s="85">
        <v>11829.952185270244</v>
      </c>
      <c r="X69" s="83">
        <v>11550.418680219962</v>
      </c>
      <c r="Y69" s="83">
        <v>11118.000045359888</v>
      </c>
      <c r="Z69" s="83">
        <v>11041.258585116651</v>
      </c>
      <c r="AA69" s="83">
        <v>10684.647722478368</v>
      </c>
      <c r="AB69" s="83">
        <v>10403.951692829969</v>
      </c>
      <c r="AC69" s="84">
        <v>10974.331135891092</v>
      </c>
    </row>
    <row r="70" spans="1:31" ht="13.7" customHeight="1" x14ac:dyDescent="0.2">
      <c r="A70" s="96" t="s">
        <v>123</v>
      </c>
      <c r="B70" s="36" t="s">
        <v>147</v>
      </c>
      <c r="C70" s="83">
        <v>7229.2370941679246</v>
      </c>
      <c r="D70" s="83">
        <v>10949.645665989397</v>
      </c>
      <c r="E70" s="85">
        <v>9089.4413800786606</v>
      </c>
      <c r="F70" s="83">
        <v>11090.637635970368</v>
      </c>
      <c r="G70" s="83">
        <v>11299.826689774696</v>
      </c>
      <c r="H70" s="83">
        <v>10881.44858216604</v>
      </c>
      <c r="I70" s="83" t="e">
        <v>#N/A</v>
      </c>
      <c r="J70" s="83">
        <v>10929.909784871617</v>
      </c>
      <c r="K70" s="83">
        <v>10465.116279069769</v>
      </c>
      <c r="L70" s="83">
        <v>10129.235068110373</v>
      </c>
      <c r="M70" s="83">
        <v>12232.41590214067</v>
      </c>
      <c r="N70" s="83">
        <v>10942.255749773603</v>
      </c>
      <c r="O70" s="83">
        <v>15623.453894035993</v>
      </c>
      <c r="P70" s="83">
        <v>15262.321144674086</v>
      </c>
      <c r="Q70" s="83">
        <v>17068.587535233324</v>
      </c>
      <c r="R70" s="83">
        <v>14539.453002200566</v>
      </c>
      <c r="S70" s="83">
        <v>11114.242086952983</v>
      </c>
      <c r="T70" s="83">
        <v>11878.00963081862</v>
      </c>
      <c r="U70" s="83">
        <v>10730.253353204173</v>
      </c>
      <c r="V70" s="83">
        <v>10734.463276836157</v>
      </c>
      <c r="W70" s="85">
        <v>11798.522797929158</v>
      </c>
      <c r="X70" s="83">
        <v>11961.182076264953</v>
      </c>
      <c r="Y70" s="83">
        <v>11500.1593325591</v>
      </c>
      <c r="Z70" s="83">
        <v>11452.473463265242</v>
      </c>
      <c r="AA70" s="83">
        <v>11036.417274157009</v>
      </c>
      <c r="AB70" s="83">
        <v>10696.266007459086</v>
      </c>
      <c r="AC70" s="84">
        <v>11076.351761673315</v>
      </c>
    </row>
    <row r="71" spans="1:31" ht="13.7" customHeight="1" x14ac:dyDescent="0.2">
      <c r="A71" s="96" t="s">
        <v>124</v>
      </c>
      <c r="B71" s="36" t="s">
        <v>147</v>
      </c>
      <c r="C71" s="83">
        <v>8710.1694915254229</v>
      </c>
      <c r="D71" s="83">
        <v>11450.951149018121</v>
      </c>
      <c r="E71" s="85">
        <v>10080.560320271772</v>
      </c>
      <c r="F71" s="83">
        <v>11090.637635970368</v>
      </c>
      <c r="G71" s="83">
        <v>11299.826689774696</v>
      </c>
      <c r="H71" s="83">
        <v>10881.44858216604</v>
      </c>
      <c r="I71" s="83" t="e">
        <v>#N/A</v>
      </c>
      <c r="J71" s="83">
        <v>10929.909784871617</v>
      </c>
      <c r="K71" s="83">
        <v>10465.116279069769</v>
      </c>
      <c r="L71" s="83">
        <v>11701.012923506809</v>
      </c>
      <c r="M71" s="83">
        <v>13591.573224600745</v>
      </c>
      <c r="N71" s="83">
        <v>11919.234142392443</v>
      </c>
      <c r="O71" s="83">
        <v>15753.94768253166</v>
      </c>
      <c r="P71" s="83">
        <v>15262.321144674086</v>
      </c>
      <c r="Q71" s="83">
        <v>17460.068900720325</v>
      </c>
      <c r="R71" s="83">
        <v>14539.453002200566</v>
      </c>
      <c r="S71" s="83">
        <v>11114.242086952983</v>
      </c>
      <c r="T71" s="83">
        <v>11878.00963081862</v>
      </c>
      <c r="U71" s="83">
        <v>10730.253353204173</v>
      </c>
      <c r="V71" s="83">
        <v>10734.463276836157</v>
      </c>
      <c r="W71" s="85">
        <v>11983.101494781573</v>
      </c>
      <c r="X71" s="83">
        <v>12318.890853034141</v>
      </c>
      <c r="Y71" s="83">
        <v>11779.876829400549</v>
      </c>
      <c r="Z71" s="83">
        <v>11785.008177168515</v>
      </c>
      <c r="AA71" s="83">
        <v>11377.654576207475</v>
      </c>
      <c r="AB71" s="83">
        <v>11023.930472408632</v>
      </c>
      <c r="AC71" s="84">
        <v>11478.431817610379</v>
      </c>
    </row>
    <row r="72" spans="1:31" ht="13.7" customHeight="1" x14ac:dyDescent="0.2">
      <c r="A72" s="96" t="s">
        <v>125</v>
      </c>
      <c r="B72" s="36" t="s">
        <v>147</v>
      </c>
      <c r="C72" s="83">
        <v>8791.8215613382908</v>
      </c>
      <c r="D72" s="83">
        <v>11061.946902654867</v>
      </c>
      <c r="E72" s="85">
        <v>9926.8842319965788</v>
      </c>
      <c r="F72" s="83">
        <v>10665.83284487337</v>
      </c>
      <c r="G72" s="83">
        <v>10861.423220973784</v>
      </c>
      <c r="H72" s="83">
        <v>10470.242468772958</v>
      </c>
      <c r="I72" s="83" t="e">
        <v>#N/A</v>
      </c>
      <c r="J72" s="83">
        <v>10612.321562734787</v>
      </c>
      <c r="K72" s="83">
        <v>11584.158415841584</v>
      </c>
      <c r="L72" s="83">
        <v>12582.910651580178</v>
      </c>
      <c r="M72" s="83">
        <v>15847.099500576256</v>
      </c>
      <c r="N72" s="83">
        <v>13338.056189332672</v>
      </c>
      <c r="O72" s="83">
        <v>19850.918484731006</v>
      </c>
      <c r="P72" s="83">
        <v>20204.841713221602</v>
      </c>
      <c r="Q72" s="83">
        <v>21891.096394407654</v>
      </c>
      <c r="R72" s="83">
        <v>17456.817346563763</v>
      </c>
      <c r="S72" s="83">
        <v>12028.179703873764</v>
      </c>
      <c r="T72" s="83">
        <v>13345.521023765998</v>
      </c>
      <c r="U72" s="83">
        <v>11627.906976744185</v>
      </c>
      <c r="V72" s="83">
        <v>11111.111111111111</v>
      </c>
      <c r="W72" s="85">
        <v>12860.190271736496</v>
      </c>
      <c r="X72" s="83">
        <v>13327.996861395159</v>
      </c>
      <c r="Y72" s="83">
        <v>12629.219345131654</v>
      </c>
      <c r="Z72" s="83">
        <v>12585.170788177411</v>
      </c>
      <c r="AA72" s="83">
        <v>12053.287408959963</v>
      </c>
      <c r="AB72" s="83">
        <v>11707.937033368375</v>
      </c>
      <c r="AC72" s="84">
        <v>12155.812277252235</v>
      </c>
    </row>
    <row r="73" spans="1:31" ht="13.7" customHeight="1" thickBot="1" x14ac:dyDescent="0.25">
      <c r="A73" s="97" t="s">
        <v>126</v>
      </c>
      <c r="B73" s="63" t="s">
        <v>147</v>
      </c>
      <c r="C73" s="86">
        <v>9163.5687732341994</v>
      </c>
      <c r="D73" s="86">
        <v>11464.682220434432</v>
      </c>
      <c r="E73" s="87">
        <v>10314.125496834316</v>
      </c>
      <c r="F73" s="86">
        <v>11176.342301733413</v>
      </c>
      <c r="G73" s="86">
        <v>11423.220973782772</v>
      </c>
      <c r="H73" s="86">
        <v>10929.463629684054</v>
      </c>
      <c r="I73" s="86" t="e">
        <v>#N/A</v>
      </c>
      <c r="J73" s="86">
        <v>11081.893313298271</v>
      </c>
      <c r="K73" s="86">
        <v>12376.237623762376</v>
      </c>
      <c r="L73" s="86">
        <v>13753.413968006242</v>
      </c>
      <c r="M73" s="86">
        <v>17767.960046100652</v>
      </c>
      <c r="N73" s="86">
        <v>14632.537212623089</v>
      </c>
      <c r="O73" s="86">
        <v>22803.863759286582</v>
      </c>
      <c r="P73" s="86">
        <v>22811.918063314712</v>
      </c>
      <c r="Q73" s="86">
        <v>25570.272259013982</v>
      </c>
      <c r="R73" s="86">
        <v>20029.400955531051</v>
      </c>
      <c r="S73" s="86">
        <v>12763.015270693455</v>
      </c>
      <c r="T73" s="86">
        <v>14259.597806215723</v>
      </c>
      <c r="U73" s="86">
        <v>12292.35880398671</v>
      </c>
      <c r="V73" s="86">
        <v>11737.089201877934</v>
      </c>
      <c r="W73" s="87">
        <v>13938.999026561372</v>
      </c>
      <c r="X73" s="86">
        <v>14404.361142047179</v>
      </c>
      <c r="Y73" s="86">
        <v>13614.974097903658</v>
      </c>
      <c r="Z73" s="86">
        <v>13573.922024043004</v>
      </c>
      <c r="AA73" s="86">
        <v>12945.99133103619</v>
      </c>
      <c r="AB73" s="86">
        <v>12512.80288940999</v>
      </c>
      <c r="AC73" s="88">
        <v>13043.596572547958</v>
      </c>
    </row>
    <row r="74" spans="1:31" ht="13.5" customHeight="1" x14ac:dyDescent="0.2">
      <c r="A74" s="66"/>
      <c r="B74" s="67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24"/>
      <c r="AC74" s="89"/>
    </row>
    <row r="75" spans="1:31" ht="13.7" hidden="1" customHeight="1" x14ac:dyDescent="0.2">
      <c r="A75" s="75"/>
      <c r="B75" s="4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90"/>
      <c r="AC75" s="83"/>
    </row>
    <row r="76" spans="1:31" ht="13.7" hidden="1" customHeight="1" x14ac:dyDescent="0.2">
      <c r="A76" s="75"/>
      <c r="B76" s="4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90"/>
      <c r="AC76" s="83"/>
    </row>
    <row r="77" spans="1:31" ht="13.7" hidden="1" customHeight="1" x14ac:dyDescent="0.2">
      <c r="A77" s="75"/>
      <c r="B77" s="4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90"/>
      <c r="AC77" s="83"/>
    </row>
    <row r="78" spans="1:31" ht="13.7" hidden="1" customHeight="1" x14ac:dyDescent="0.2">
      <c r="A78" s="75"/>
      <c r="B78" s="4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90"/>
      <c r="AC78" s="83"/>
    </row>
    <row r="79" spans="1:31" ht="13.7" hidden="1" customHeight="1" x14ac:dyDescent="0.2">
      <c r="A79" s="75"/>
      <c r="B79" s="4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90"/>
      <c r="AC79" s="83"/>
    </row>
    <row r="80" spans="1:31" ht="13.7" hidden="1" customHeight="1" x14ac:dyDescent="0.2">
      <c r="A80" s="75"/>
      <c r="B80" s="4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90"/>
      <c r="AC80" s="83"/>
    </row>
    <row r="81" spans="1:29" ht="13.7" hidden="1" customHeight="1" x14ac:dyDescent="0.2">
      <c r="A81" s="75"/>
      <c r="B81" s="4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90"/>
      <c r="AC81" s="83"/>
    </row>
    <row r="82" spans="1:29" ht="13.7" hidden="1" customHeight="1" x14ac:dyDescent="0.2">
      <c r="A82" s="75"/>
      <c r="B82" s="4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90"/>
      <c r="AC82" s="83"/>
    </row>
    <row r="83" spans="1:29" ht="13.7" hidden="1" customHeight="1" x14ac:dyDescent="0.2">
      <c r="A83" s="75"/>
      <c r="B83" s="75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90"/>
      <c r="AC83" s="83"/>
    </row>
    <row r="84" spans="1:29" ht="13.5" hidden="1" customHeight="1" x14ac:dyDescent="0.2">
      <c r="A84" s="75"/>
      <c r="B84" s="75"/>
      <c r="C84" s="83"/>
      <c r="D84" s="83"/>
      <c r="E84" s="83"/>
      <c r="F84" s="91"/>
      <c r="G84" s="83"/>
      <c r="H84" s="83"/>
      <c r="I84" s="91"/>
      <c r="J84" s="83"/>
      <c r="K84" s="83"/>
      <c r="L84" s="83"/>
      <c r="M84" s="83"/>
      <c r="N84" s="83"/>
      <c r="O84" s="91"/>
      <c r="P84" s="83"/>
      <c r="Q84" s="83"/>
      <c r="R84" s="83"/>
      <c r="S84" s="91"/>
      <c r="T84" s="83"/>
      <c r="U84" s="83"/>
      <c r="V84" s="83"/>
      <c r="W84" s="83"/>
      <c r="X84" s="83"/>
      <c r="Y84" s="83"/>
      <c r="Z84" s="83"/>
      <c r="AA84" s="83"/>
      <c r="AB84" s="83"/>
      <c r="AC84" s="83"/>
    </row>
    <row r="85" spans="1:29" ht="12" customHeight="1" x14ac:dyDescent="0.2"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spans="1:29" ht="17.25" customHeight="1" thickBot="1" x14ac:dyDescent="0.3">
      <c r="A86" s="68" t="s">
        <v>88</v>
      </c>
      <c r="B86" s="7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 spans="1:29" x14ac:dyDescent="0.2">
      <c r="A87" s="95" t="s">
        <v>120</v>
      </c>
      <c r="B87" s="43"/>
      <c r="C87" s="83">
        <v>-179.85611510791296</v>
      </c>
      <c r="D87" s="83">
        <v>-187.37049191782353</v>
      </c>
      <c r="E87" s="85">
        <v>-183.61330351286961</v>
      </c>
      <c r="F87" s="83">
        <v>-35.802484890460619</v>
      </c>
      <c r="G87" s="83">
        <v>-74.410909106722102</v>
      </c>
      <c r="H87" s="83">
        <v>2.805939325800864</v>
      </c>
      <c r="I87" s="83" t="e">
        <v>#N/A</v>
      </c>
      <c r="J87" s="83">
        <v>38.274314762889844</v>
      </c>
      <c r="K87" s="83">
        <v>-139.09315821276687</v>
      </c>
      <c r="L87" s="83">
        <v>35.942503213051168</v>
      </c>
      <c r="M87" s="83">
        <v>240.53092046458551</v>
      </c>
      <c r="N87" s="83">
        <v>45.793421821623269</v>
      </c>
      <c r="O87" s="83">
        <v>184.57997036978486</v>
      </c>
      <c r="P87" s="83">
        <v>169.73847162526181</v>
      </c>
      <c r="Q87" s="83">
        <v>227.14002923477528</v>
      </c>
      <c r="R87" s="83">
        <v>156.86141024931567</v>
      </c>
      <c r="S87" s="83">
        <v>91.226574844702554</v>
      </c>
      <c r="T87" s="83">
        <v>113.28901787990799</v>
      </c>
      <c r="U87" s="83">
        <v>23.639298892989245</v>
      </c>
      <c r="V87" s="83">
        <v>136.75140776121043</v>
      </c>
      <c r="W87" s="85">
        <v>48.044885336346852</v>
      </c>
      <c r="X87" s="83">
        <v>138.04377764757373</v>
      </c>
      <c r="Y87" s="83">
        <v>127.0206320728812</v>
      </c>
      <c r="Z87" s="89">
        <v>88.849269357049707</v>
      </c>
      <c r="AA87" s="89">
        <v>29.563248935923184</v>
      </c>
      <c r="AB87" s="83">
        <v>-26.172349833752378</v>
      </c>
      <c r="AC87" s="93">
        <v>31.676594286162072</v>
      </c>
    </row>
    <row r="88" spans="1:29" x14ac:dyDescent="0.2">
      <c r="A88" s="96" t="s">
        <v>121</v>
      </c>
      <c r="B88" s="58"/>
      <c r="C88" s="83">
        <v>-107.38831615120398</v>
      </c>
      <c r="D88" s="83">
        <v>-335.63272448072894</v>
      </c>
      <c r="E88" s="85">
        <v>-221.51052031596555</v>
      </c>
      <c r="F88" s="83">
        <v>-198.32732271448731</v>
      </c>
      <c r="G88" s="83">
        <v>-269.17016806722677</v>
      </c>
      <c r="H88" s="83">
        <v>-127.48447736174967</v>
      </c>
      <c r="I88" s="83" t="e">
        <v>#N/A</v>
      </c>
      <c r="J88" s="83">
        <v>-88.369596406344499</v>
      </c>
      <c r="K88" s="83">
        <v>-147.46811780833377</v>
      </c>
      <c r="L88" s="83">
        <v>25.71492195184328</v>
      </c>
      <c r="M88" s="83">
        <v>219.36035957576132</v>
      </c>
      <c r="N88" s="83">
        <v>32.53572123975573</v>
      </c>
      <c r="O88" s="83">
        <v>150.59590089319136</v>
      </c>
      <c r="P88" s="83">
        <v>138.63000931966235</v>
      </c>
      <c r="Q88" s="83">
        <v>181.52368026816112</v>
      </c>
      <c r="R88" s="83">
        <v>131.63401309175424</v>
      </c>
      <c r="S88" s="83">
        <v>154.60335544450936</v>
      </c>
      <c r="T88" s="83">
        <v>147.03092392335566</v>
      </c>
      <c r="U88" s="83">
        <v>93.934514224371014</v>
      </c>
      <c r="V88" s="83">
        <v>222.84462818580323</v>
      </c>
      <c r="W88" s="85">
        <v>-24.548210709644991</v>
      </c>
      <c r="X88" s="83">
        <v>148.84333575854907</v>
      </c>
      <c r="Y88" s="83">
        <v>113.1480912941006</v>
      </c>
      <c r="Z88" s="83">
        <v>85.192143233323804</v>
      </c>
      <c r="AA88" s="83">
        <v>32.167542878889435</v>
      </c>
      <c r="AB88" s="83">
        <v>-19.745806014125264</v>
      </c>
      <c r="AC88" s="84">
        <v>16.220939446448028</v>
      </c>
    </row>
    <row r="89" spans="1:29" x14ac:dyDescent="0.2">
      <c r="A89" s="96" t="s">
        <v>122</v>
      </c>
      <c r="B89" s="43"/>
      <c r="C89" s="83">
        <v>223.12703583061739</v>
      </c>
      <c r="D89" s="83">
        <v>-143.66891293699337</v>
      </c>
      <c r="E89" s="85">
        <v>39.729061446812921</v>
      </c>
      <c r="F89" s="83">
        <v>-386.06255344227066</v>
      </c>
      <c r="G89" s="83">
        <v>-331.57250252965969</v>
      </c>
      <c r="H89" s="83">
        <v>-440.5526043548798</v>
      </c>
      <c r="I89" s="83" t="e">
        <v>#N/A</v>
      </c>
      <c r="J89" s="83">
        <v>-284.97466871822689</v>
      </c>
      <c r="K89" s="83">
        <v>8.7101510589036479</v>
      </c>
      <c r="L89" s="83">
        <v>36.017287823462539</v>
      </c>
      <c r="M89" s="83">
        <v>89.311681000599492</v>
      </c>
      <c r="N89" s="83">
        <v>44.679706627655833</v>
      </c>
      <c r="O89" s="83">
        <v>63.769820246192467</v>
      </c>
      <c r="P89" s="83">
        <v>47.957998889391092</v>
      </c>
      <c r="Q89" s="83">
        <v>104.83066061651698</v>
      </c>
      <c r="R89" s="83">
        <v>38.52080123266569</v>
      </c>
      <c r="S89" s="83">
        <v>147.15583770172088</v>
      </c>
      <c r="T89" s="83">
        <v>147.482723139683</v>
      </c>
      <c r="U89" s="83">
        <v>159.57618781493875</v>
      </c>
      <c r="V89" s="83">
        <v>134.40860215053726</v>
      </c>
      <c r="W89" s="85">
        <v>-133.58240183786438</v>
      </c>
      <c r="X89" s="83">
        <v>19.130371167939302</v>
      </c>
      <c r="Y89" s="83">
        <v>23.883583071143221</v>
      </c>
      <c r="Z89" s="83">
        <v>9.5010600109508232</v>
      </c>
      <c r="AA89" s="83">
        <v>-17.277210645372179</v>
      </c>
      <c r="AB89" s="83">
        <v>-60.758578158945966</v>
      </c>
      <c r="AC89" s="84">
        <v>-17.053444992188815</v>
      </c>
    </row>
    <row r="90" spans="1:29" x14ac:dyDescent="0.2">
      <c r="A90" s="96" t="s">
        <v>123</v>
      </c>
      <c r="B90" s="43"/>
      <c r="C90" s="83">
        <v>390.25430194402725</v>
      </c>
      <c r="D90" s="83">
        <v>-535.57694176128462</v>
      </c>
      <c r="E90" s="85">
        <v>-72.661319908629594</v>
      </c>
      <c r="F90" s="83">
        <v>-110.30073984646151</v>
      </c>
      <c r="G90" s="83">
        <v>-74.911621460474635</v>
      </c>
      <c r="H90" s="83">
        <v>-145.68985823244839</v>
      </c>
      <c r="I90" s="83" t="e">
        <v>#N/A</v>
      </c>
      <c r="J90" s="83">
        <v>-200.52499773707859</v>
      </c>
      <c r="K90" s="83">
        <v>-42.764631613243182</v>
      </c>
      <c r="L90" s="83">
        <v>36.864216245849093</v>
      </c>
      <c r="M90" s="83">
        <v>77.903747628515703</v>
      </c>
      <c r="N90" s="83">
        <v>24.001110753706598</v>
      </c>
      <c r="O90" s="83">
        <v>-16.138414394139545</v>
      </c>
      <c r="P90" s="83">
        <v>-19.81051676792049</v>
      </c>
      <c r="Q90" s="83">
        <v>5.5856822376481432</v>
      </c>
      <c r="R90" s="83">
        <v>-34.190408652146289</v>
      </c>
      <c r="S90" s="83">
        <v>-74.007295280540347</v>
      </c>
      <c r="T90" s="83">
        <v>74.421339978203832</v>
      </c>
      <c r="U90" s="83">
        <v>-152.1866823303244</v>
      </c>
      <c r="V90" s="83">
        <v>-144.25654348950047</v>
      </c>
      <c r="W90" s="85">
        <v>-81.211846058493393</v>
      </c>
      <c r="X90" s="83">
        <v>17.690383945522626</v>
      </c>
      <c r="Y90" s="83">
        <v>40.086646976384145</v>
      </c>
      <c r="Z90" s="83">
        <v>8.081361020445911</v>
      </c>
      <c r="AA90" s="83">
        <v>-43.481928084678657</v>
      </c>
      <c r="AB90" s="83">
        <v>-93.765448502563231</v>
      </c>
      <c r="AC90" s="84">
        <v>-32.180307230288236</v>
      </c>
    </row>
    <row r="91" spans="1:29" x14ac:dyDescent="0.2">
      <c r="A91" s="96" t="s">
        <v>124</v>
      </c>
      <c r="B91" s="58"/>
      <c r="C91" s="83">
        <v>150.84745762711827</v>
      </c>
      <c r="D91" s="83">
        <v>-34.271458732560859</v>
      </c>
      <c r="E91" s="85">
        <v>58.287999447278708</v>
      </c>
      <c r="F91" s="83">
        <v>-110.30073984646151</v>
      </c>
      <c r="G91" s="83">
        <v>-74.911621460474635</v>
      </c>
      <c r="H91" s="83">
        <v>-145.68985823244839</v>
      </c>
      <c r="I91" s="83" t="e">
        <v>#N/A</v>
      </c>
      <c r="J91" s="83">
        <v>-200.52499773707859</v>
      </c>
      <c r="K91" s="83">
        <v>-130.33030586893619</v>
      </c>
      <c r="L91" s="83">
        <v>-101.92925918220863</v>
      </c>
      <c r="M91" s="83">
        <v>-61.44042841290684</v>
      </c>
      <c r="N91" s="83">
        <v>-97.899997821348734</v>
      </c>
      <c r="O91" s="83">
        <v>-14.324881200098389</v>
      </c>
      <c r="P91" s="83">
        <v>-19.81051676792049</v>
      </c>
      <c r="Q91" s="83">
        <v>11.026281819769792</v>
      </c>
      <c r="R91" s="83">
        <v>-34.190408652146289</v>
      </c>
      <c r="S91" s="83">
        <v>-100.23749148240677</v>
      </c>
      <c r="T91" s="83">
        <v>-4.2692486273972463</v>
      </c>
      <c r="U91" s="83">
        <v>-152.1866823303244</v>
      </c>
      <c r="V91" s="83">
        <v>-144.25654348950047</v>
      </c>
      <c r="W91" s="85">
        <v>-105.59814132230895</v>
      </c>
      <c r="X91" s="83">
        <v>-10.789090386688258</v>
      </c>
      <c r="Y91" s="83">
        <v>18.916936373136195</v>
      </c>
      <c r="Z91" s="83">
        <v>-5.3510723808849434</v>
      </c>
      <c r="AA91" s="83">
        <v>-35.935043040357414</v>
      </c>
      <c r="AB91" s="83">
        <v>-85.191756470932887</v>
      </c>
      <c r="AC91" s="84">
        <v>-23.665738254396274</v>
      </c>
    </row>
    <row r="92" spans="1:29" x14ac:dyDescent="0.2">
      <c r="A92" s="96" t="s">
        <v>125</v>
      </c>
      <c r="B92" s="43"/>
      <c r="C92" s="83">
        <v>241.63568773234329</v>
      </c>
      <c r="D92" s="83">
        <v>175.0112254674932</v>
      </c>
      <c r="E92" s="85">
        <v>208.32345659991734</v>
      </c>
      <c r="F92" s="83">
        <v>-382.1871818194868</v>
      </c>
      <c r="G92" s="83">
        <v>-400.67655564572487</v>
      </c>
      <c r="H92" s="83">
        <v>-363.6978079932469</v>
      </c>
      <c r="I92" s="83" t="e">
        <v>#N/A</v>
      </c>
      <c r="J92" s="83">
        <v>-333.87509774758837</v>
      </c>
      <c r="K92" s="83">
        <v>-209.21390384652477</v>
      </c>
      <c r="L92" s="83">
        <v>-190.81197615704696</v>
      </c>
      <c r="M92" s="83">
        <v>-138.52289821299746</v>
      </c>
      <c r="N92" s="83">
        <v>-179.51625940552367</v>
      </c>
      <c r="O92" s="83">
        <v>-77.041104496827757</v>
      </c>
      <c r="P92" s="83">
        <v>-70.387644576563616</v>
      </c>
      <c r="Q92" s="83">
        <v>-45.089247361745947</v>
      </c>
      <c r="R92" s="83">
        <v>-115.64642155217734</v>
      </c>
      <c r="S92" s="83">
        <v>104.82097854043423</v>
      </c>
      <c r="T92" s="83">
        <v>21.790379185515121</v>
      </c>
      <c r="U92" s="83">
        <v>234.6778100775191</v>
      </c>
      <c r="V92" s="83">
        <v>57.994746358272096</v>
      </c>
      <c r="W92" s="85">
        <v>-208.33097445807653</v>
      </c>
      <c r="X92" s="83">
        <v>55.296877332302756</v>
      </c>
      <c r="Y92" s="83">
        <v>48.503791123517658</v>
      </c>
      <c r="Z92" s="83">
        <v>19.034129432277041</v>
      </c>
      <c r="AA92" s="83">
        <v>-46.545429078669258</v>
      </c>
      <c r="AB92" s="83">
        <v>-106.24453414499294</v>
      </c>
      <c r="AC92" s="84">
        <v>-4.2803833133893932</v>
      </c>
    </row>
    <row r="93" spans="1:29" ht="13.7" customHeight="1" thickBot="1" x14ac:dyDescent="0.25">
      <c r="A93" s="97" t="s">
        <v>126</v>
      </c>
      <c r="B93" s="63"/>
      <c r="C93" s="86">
        <v>241.63568773233965</v>
      </c>
      <c r="D93" s="86">
        <v>178.22596793742923</v>
      </c>
      <c r="E93" s="87">
        <v>209.93082783488535</v>
      </c>
      <c r="F93" s="86">
        <v>-378.50712658281554</v>
      </c>
      <c r="G93" s="86">
        <v>-397.33003142943926</v>
      </c>
      <c r="H93" s="86">
        <v>-359.68422173619365</v>
      </c>
      <c r="I93" s="86" t="e">
        <v>#N/A</v>
      </c>
      <c r="J93" s="86">
        <v>-328.12523957742451</v>
      </c>
      <c r="K93" s="86">
        <v>-196.861791442303</v>
      </c>
      <c r="L93" s="86">
        <v>-172.82498704562022</v>
      </c>
      <c r="M93" s="86">
        <v>-109.45198568141132</v>
      </c>
      <c r="N93" s="86">
        <v>-159.71292138977878</v>
      </c>
      <c r="O93" s="86">
        <v>-34.380840629401064</v>
      </c>
      <c r="P93" s="86">
        <v>-32.118633932994271</v>
      </c>
      <c r="Q93" s="86">
        <v>8.2708086876591551</v>
      </c>
      <c r="R93" s="86">
        <v>-79.294696642860799</v>
      </c>
      <c r="S93" s="86">
        <v>117.87129285663286</v>
      </c>
      <c r="T93" s="86">
        <v>35.615091055478842</v>
      </c>
      <c r="U93" s="86">
        <v>248.08797065337603</v>
      </c>
      <c r="V93" s="86">
        <v>69.91081686104917</v>
      </c>
      <c r="W93" s="87">
        <v>-193.56032698426498</v>
      </c>
      <c r="X93" s="86">
        <v>78.881364424474668</v>
      </c>
      <c r="Y93" s="86">
        <v>69.970424661389188</v>
      </c>
      <c r="Z93" s="86">
        <v>37.83195776438879</v>
      </c>
      <c r="AA93" s="86">
        <v>-34.503708733054737</v>
      </c>
      <c r="AB93" s="86">
        <v>-99.809911392147114</v>
      </c>
      <c r="AC93" s="88">
        <v>9.8200896536691289</v>
      </c>
    </row>
    <row r="94" spans="1:29" ht="13.7" customHeight="1" x14ac:dyDescent="0.2">
      <c r="A94" s="66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1:29" ht="13.7" customHeight="1" x14ac:dyDescent="0.2">
      <c r="A95" s="125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</row>
    <row r="96" spans="1:29" ht="13.7" customHeight="1" x14ac:dyDescent="0.2">
      <c r="A96" s="125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spans="1:29" ht="13.7" customHeight="1" x14ac:dyDescent="0.2">
      <c r="A97" s="125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</row>
    <row r="98" spans="1:29" ht="13.7" customHeight="1" x14ac:dyDescent="0.2">
      <c r="A98" s="125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</row>
    <row r="99" spans="1:29" ht="13.7" customHeight="1" x14ac:dyDescent="0.2">
      <c r="A99" s="125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</row>
    <row r="100" spans="1:29" ht="13.7" customHeight="1" x14ac:dyDescent="0.2">
      <c r="A100" s="125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</row>
    <row r="101" spans="1:29" ht="13.7" customHeight="1" x14ac:dyDescent="0.2">
      <c r="A101" s="125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</row>
    <row r="102" spans="1:29" ht="13.7" customHeight="1" x14ac:dyDescent="0.2">
      <c r="A102" s="125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</row>
    <row r="103" spans="1:29" ht="13.7" customHeight="1" thickBot="1" x14ac:dyDescent="0.25">
      <c r="A103" s="126"/>
      <c r="B103" s="43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8"/>
    </row>
    <row r="104" spans="1:29" x14ac:dyDescent="0.2">
      <c r="A104" s="43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1:29" ht="13.5" customHeight="1" x14ac:dyDescent="0.2"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spans="1:29" ht="12" thickBot="1" x14ac:dyDescent="0.25">
      <c r="A106" s="94">
        <v>37218</v>
      </c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:29" x14ac:dyDescent="0.2">
      <c r="A107" s="53" t="s">
        <v>120</v>
      </c>
      <c r="B107" s="43"/>
      <c r="C107" s="83">
        <v>7913.6690647482019</v>
      </c>
      <c r="D107" s="83">
        <v>11129.506990434144</v>
      </c>
      <c r="E107" s="83">
        <v>9521.5880275911732</v>
      </c>
      <c r="F107" s="89">
        <v>10670.634578129611</v>
      </c>
      <c r="G107" s="89">
        <v>10587.655942219304</v>
      </c>
      <c r="H107" s="89">
        <v>10753.613214039917</v>
      </c>
      <c r="I107" s="89" t="e">
        <v>#N/A</v>
      </c>
      <c r="J107" s="89">
        <v>11338.289962825278</v>
      </c>
      <c r="K107" s="89">
        <v>10789.980732177264</v>
      </c>
      <c r="L107" s="89">
        <v>9874.6676794530958</v>
      </c>
      <c r="M107" s="89">
        <v>10475.121586232697</v>
      </c>
      <c r="N107" s="89">
        <v>10379.92333262102</v>
      </c>
      <c r="O107" s="89">
        <v>16459.917999267942</v>
      </c>
      <c r="P107" s="89">
        <v>15660.377358490567</v>
      </c>
      <c r="Q107" s="89">
        <v>18263.138278046961</v>
      </c>
      <c r="R107" s="89">
        <v>15456.238361266294</v>
      </c>
      <c r="S107" s="89">
        <v>11358.149396203653</v>
      </c>
      <c r="T107" s="89">
        <v>13208.202989224888</v>
      </c>
      <c r="U107" s="89">
        <v>11070.110701107011</v>
      </c>
      <c r="V107" s="89">
        <v>9796.1344982790579</v>
      </c>
      <c r="W107" s="89">
        <v>11812.924974529518</v>
      </c>
      <c r="X107" s="89">
        <v>12121.743185622268</v>
      </c>
      <c r="Y107" s="89">
        <v>11924.339746516342</v>
      </c>
      <c r="Z107" s="89">
        <v>11541.181467160028</v>
      </c>
      <c r="AA107" s="89">
        <v>11256.892341344546</v>
      </c>
      <c r="AB107" s="89">
        <v>11297.233031050684</v>
      </c>
      <c r="AC107" s="93">
        <v>11353.700396259224</v>
      </c>
    </row>
    <row r="108" spans="1:29" x14ac:dyDescent="0.2">
      <c r="A108" s="57" t="s">
        <v>121</v>
      </c>
      <c r="B108" s="58"/>
      <c r="C108" s="83">
        <v>8591.0652920962202</v>
      </c>
      <c r="D108" s="83">
        <v>11525.487256371813</v>
      </c>
      <c r="E108" s="85">
        <v>10058.276274234016</v>
      </c>
      <c r="F108" s="83">
        <v>11215.242312394572</v>
      </c>
      <c r="G108" s="83">
        <v>11467.086834733895</v>
      </c>
      <c r="H108" s="83">
        <v>10963.397790055249</v>
      </c>
      <c r="I108" s="83" t="e">
        <v>#N/A</v>
      </c>
      <c r="J108" s="83">
        <v>10858.143607705779</v>
      </c>
      <c r="K108" s="83">
        <v>11049.723756906078</v>
      </c>
      <c r="L108" s="83">
        <v>10352.342898656012</v>
      </c>
      <c r="M108" s="83">
        <v>10920.157536698889</v>
      </c>
      <c r="N108" s="83">
        <v>10774.07473075366</v>
      </c>
      <c r="O108" s="83">
        <v>15755.213807928769</v>
      </c>
      <c r="P108" s="83">
        <v>15033.783783783785</v>
      </c>
      <c r="Q108" s="83">
        <v>17206.815903775478</v>
      </c>
      <c r="R108" s="83">
        <v>15025.041736227045</v>
      </c>
      <c r="S108" s="83">
        <v>11594.067067230106</v>
      </c>
      <c r="T108" s="83">
        <v>12948.20717131474</v>
      </c>
      <c r="U108" s="83">
        <v>11171.497584541061</v>
      </c>
      <c r="V108" s="83">
        <v>10662.496445834517</v>
      </c>
      <c r="W108" s="83">
        <v>11901.997306401243</v>
      </c>
      <c r="X108" s="83">
        <v>12143.125034238925</v>
      </c>
      <c r="Y108" s="83">
        <v>11685.488093393473</v>
      </c>
      <c r="Z108" s="83">
        <v>11555.880185336749</v>
      </c>
      <c r="AA108" s="83">
        <v>11573.279815823385</v>
      </c>
      <c r="AB108" s="83">
        <v>11952.416677308132</v>
      </c>
      <c r="AC108" s="84">
        <v>11552.923340962274</v>
      </c>
    </row>
    <row r="109" spans="1:29" x14ac:dyDescent="0.2">
      <c r="A109" s="57" t="s">
        <v>122</v>
      </c>
      <c r="B109" s="43"/>
      <c r="C109" s="83">
        <v>8306.1889250814347</v>
      </c>
      <c r="D109" s="83">
        <v>11998.531031950053</v>
      </c>
      <c r="E109" s="85">
        <v>10152.359978515744</v>
      </c>
      <c r="F109" s="83">
        <v>11522.297306076687</v>
      </c>
      <c r="G109" s="83">
        <v>11745.54183813443</v>
      </c>
      <c r="H109" s="83">
        <v>11299.052774018945</v>
      </c>
      <c r="I109" s="83" t="e">
        <v>#N/A</v>
      </c>
      <c r="J109" s="83">
        <v>11394.148020654047</v>
      </c>
      <c r="K109" s="83">
        <v>10489.510489510491</v>
      </c>
      <c r="L109" s="83">
        <v>10057.961131946811</v>
      </c>
      <c r="M109" s="83">
        <v>11839.117742458644</v>
      </c>
      <c r="N109" s="83">
        <v>10795.529787971982</v>
      </c>
      <c r="O109" s="83">
        <v>15532.776144597148</v>
      </c>
      <c r="P109" s="83">
        <v>15053.763440860215</v>
      </c>
      <c r="Q109" s="83">
        <v>16752.577319587628</v>
      </c>
      <c r="R109" s="83">
        <v>14791.987673343605</v>
      </c>
      <c r="S109" s="83">
        <v>11014.158957272104</v>
      </c>
      <c r="T109" s="83">
        <v>11584.800741427247</v>
      </c>
      <c r="U109" s="83">
        <v>11041.009463722396</v>
      </c>
      <c r="V109" s="83">
        <v>10416.666666666666</v>
      </c>
      <c r="W109" s="83">
        <v>11963.534587108108</v>
      </c>
      <c r="X109" s="83">
        <v>11531.288309052023</v>
      </c>
      <c r="Y109" s="83">
        <v>11094.116462288745</v>
      </c>
      <c r="Z109" s="83">
        <v>11031.757525105701</v>
      </c>
      <c r="AA109" s="83">
        <v>10701.924933123741</v>
      </c>
      <c r="AB109" s="83">
        <v>10464.710270988915</v>
      </c>
      <c r="AC109" s="84">
        <v>10991.384580883281</v>
      </c>
    </row>
    <row r="110" spans="1:29" x14ac:dyDescent="0.2">
      <c r="A110" s="57" t="s">
        <v>123</v>
      </c>
      <c r="B110" s="43"/>
      <c r="C110" s="83">
        <v>6838.9827922238974</v>
      </c>
      <c r="D110" s="83">
        <v>11485.222607750682</v>
      </c>
      <c r="E110" s="85">
        <v>9162.1026999872902</v>
      </c>
      <c r="F110" s="83">
        <v>11200.93837581683</v>
      </c>
      <c r="G110" s="83">
        <v>11374.738311235171</v>
      </c>
      <c r="H110" s="83">
        <v>11027.138440398488</v>
      </c>
      <c r="I110" s="83" t="e">
        <v>#N/A</v>
      </c>
      <c r="J110" s="83">
        <v>11130.434782608696</v>
      </c>
      <c r="K110" s="83">
        <v>10507.880910683012</v>
      </c>
      <c r="L110" s="83">
        <v>10092.370851864524</v>
      </c>
      <c r="M110" s="83">
        <v>12154.512154512155</v>
      </c>
      <c r="N110" s="83">
        <v>10918.254639019897</v>
      </c>
      <c r="O110" s="83">
        <v>15639.592308430132</v>
      </c>
      <c r="P110" s="83">
        <v>15282.131661442007</v>
      </c>
      <c r="Q110" s="83">
        <v>17063.001852995676</v>
      </c>
      <c r="R110" s="83">
        <v>14573.643410852712</v>
      </c>
      <c r="S110" s="83">
        <v>11188.249382233524</v>
      </c>
      <c r="T110" s="83">
        <v>11803.588290840416</v>
      </c>
      <c r="U110" s="83">
        <v>10882.440035534497</v>
      </c>
      <c r="V110" s="83">
        <v>10878.719820325658</v>
      </c>
      <c r="W110" s="83">
        <v>11879.734643987651</v>
      </c>
      <c r="X110" s="83">
        <v>11943.491692319431</v>
      </c>
      <c r="Y110" s="83">
        <v>11460.072685582716</v>
      </c>
      <c r="Z110" s="83">
        <v>11444.392102244796</v>
      </c>
      <c r="AA110" s="83">
        <v>11079.899202241688</v>
      </c>
      <c r="AB110" s="83">
        <v>10790.031455961649</v>
      </c>
      <c r="AC110" s="84">
        <v>11108.532068903603</v>
      </c>
    </row>
    <row r="111" spans="1:29" x14ac:dyDescent="0.2">
      <c r="A111" s="57" t="s">
        <v>124</v>
      </c>
      <c r="B111" s="58"/>
      <c r="C111" s="83">
        <v>8559.3220338983047</v>
      </c>
      <c r="D111" s="83">
        <v>11485.222607750682</v>
      </c>
      <c r="E111" s="85">
        <v>10022.272320824493</v>
      </c>
      <c r="F111" s="83">
        <v>11200.93837581683</v>
      </c>
      <c r="G111" s="83">
        <v>11374.738311235171</v>
      </c>
      <c r="H111" s="83">
        <v>11027.138440398488</v>
      </c>
      <c r="I111" s="83" t="e">
        <v>#N/A</v>
      </c>
      <c r="J111" s="83">
        <v>11130.434782608696</v>
      </c>
      <c r="K111" s="83">
        <v>10595.446584938705</v>
      </c>
      <c r="L111" s="83">
        <v>11802.942182689017</v>
      </c>
      <c r="M111" s="83">
        <v>13653.013653013651</v>
      </c>
      <c r="N111" s="83">
        <v>12017.134140213791</v>
      </c>
      <c r="O111" s="83">
        <v>15768.272563731758</v>
      </c>
      <c r="P111" s="83">
        <v>15282.131661442007</v>
      </c>
      <c r="Q111" s="83">
        <v>17449.042618900556</v>
      </c>
      <c r="R111" s="83">
        <v>14573.643410852712</v>
      </c>
      <c r="S111" s="83">
        <v>11214.47957843539</v>
      </c>
      <c r="T111" s="83">
        <v>11882.278879446018</v>
      </c>
      <c r="U111" s="83">
        <v>10882.440035534497</v>
      </c>
      <c r="V111" s="83">
        <v>10878.719820325658</v>
      </c>
      <c r="W111" s="83">
        <v>12088.699636103882</v>
      </c>
      <c r="X111" s="83">
        <v>12329.67994342083</v>
      </c>
      <c r="Y111" s="83">
        <v>11760.959893027413</v>
      </c>
      <c r="Z111" s="83">
        <v>11790.359249549399</v>
      </c>
      <c r="AA111" s="83">
        <v>11413.589619247832</v>
      </c>
      <c r="AB111" s="83">
        <v>11109.122228879565</v>
      </c>
      <c r="AC111" s="84">
        <v>11502.097555864775</v>
      </c>
    </row>
    <row r="112" spans="1:29" x14ac:dyDescent="0.2">
      <c r="A112" s="57" t="s">
        <v>125</v>
      </c>
      <c r="B112" s="43"/>
      <c r="C112" s="83">
        <v>8550.1858736059476</v>
      </c>
      <c r="D112" s="83">
        <v>10886.935677187374</v>
      </c>
      <c r="E112" s="85">
        <v>9718.5607753966615</v>
      </c>
      <c r="F112" s="83">
        <v>11048.020026692857</v>
      </c>
      <c r="G112" s="83">
        <v>11262.099776619509</v>
      </c>
      <c r="H112" s="83">
        <v>10833.940276766205</v>
      </c>
      <c r="I112" s="83" t="e">
        <v>#N/A</v>
      </c>
      <c r="J112" s="83">
        <v>10946.196660482376</v>
      </c>
      <c r="K112" s="83">
        <v>11793.372319688109</v>
      </c>
      <c r="L112" s="83">
        <v>12773.722627737225</v>
      </c>
      <c r="M112" s="83">
        <v>15985.622398789254</v>
      </c>
      <c r="N112" s="83">
        <v>13517.572448738196</v>
      </c>
      <c r="O112" s="83">
        <v>19927.959589227834</v>
      </c>
      <c r="P112" s="83">
        <v>20275.229357798165</v>
      </c>
      <c r="Q112" s="83">
        <v>21936.1856417694</v>
      </c>
      <c r="R112" s="83">
        <v>17572.46376811594</v>
      </c>
      <c r="S112" s="83">
        <v>11923.35872533333</v>
      </c>
      <c r="T112" s="83">
        <v>13323.730644580482</v>
      </c>
      <c r="U112" s="83">
        <v>11393.229166666666</v>
      </c>
      <c r="V112" s="83">
        <v>11053.116364752839</v>
      </c>
      <c r="W112" s="83">
        <v>13068.521246194572</v>
      </c>
      <c r="X112" s="83">
        <v>13272.699984062856</v>
      </c>
      <c r="Y112" s="83">
        <v>12580.715554008137</v>
      </c>
      <c r="Z112" s="83">
        <v>12566.136658745134</v>
      </c>
      <c r="AA112" s="83">
        <v>12099.832838038632</v>
      </c>
      <c r="AB112" s="83">
        <v>11814.181567513368</v>
      </c>
      <c r="AC112" s="84">
        <v>12160.092660565624</v>
      </c>
    </row>
    <row r="113" spans="1:29" ht="12" thickBot="1" x14ac:dyDescent="0.25">
      <c r="A113" s="57" t="s">
        <v>126</v>
      </c>
      <c r="C113" s="86">
        <v>8921.9330855018598</v>
      </c>
      <c r="D113" s="86">
        <v>11286.456252497002</v>
      </c>
      <c r="E113" s="87">
        <v>10104.194668999431</v>
      </c>
      <c r="F113" s="83">
        <v>11554.849428316229</v>
      </c>
      <c r="G113" s="83">
        <v>11820.551005212212</v>
      </c>
      <c r="H113" s="83">
        <v>11289.147851420248</v>
      </c>
      <c r="I113" s="83" t="e">
        <v>#N/A</v>
      </c>
      <c r="J113" s="83">
        <v>11410.018552875696</v>
      </c>
      <c r="K113" s="83">
        <v>12573.099415204679</v>
      </c>
      <c r="L113" s="83">
        <v>13926.238955051862</v>
      </c>
      <c r="M113" s="83">
        <v>17877.412031782063</v>
      </c>
      <c r="N113" s="83">
        <v>14792.250134012867</v>
      </c>
      <c r="O113" s="83">
        <v>22838.244599915983</v>
      </c>
      <c r="P113" s="83">
        <v>22844.036697247706</v>
      </c>
      <c r="Q113" s="83">
        <v>25562.001450326323</v>
      </c>
      <c r="R113" s="83">
        <v>20108.695652173912</v>
      </c>
      <c r="S113" s="83">
        <v>12645.143977836822</v>
      </c>
      <c r="T113" s="83">
        <v>14223.982715160244</v>
      </c>
      <c r="U113" s="83">
        <v>12044.270833333334</v>
      </c>
      <c r="V113" s="83">
        <v>11667.178385016885</v>
      </c>
      <c r="W113" s="83">
        <v>14132.559353545637</v>
      </c>
      <c r="X113" s="83">
        <v>14325.479777622704</v>
      </c>
      <c r="Y113" s="83">
        <v>13545.003673242269</v>
      </c>
      <c r="Z113" s="83">
        <v>13536.090066278615</v>
      </c>
      <c r="AA113" s="83">
        <v>12980.495039769245</v>
      </c>
      <c r="AB113" s="83">
        <v>12612.612800802137</v>
      </c>
      <c r="AC113" s="84">
        <v>13033.776482894289</v>
      </c>
    </row>
    <row r="114" spans="1:29" x14ac:dyDescent="0.2">
      <c r="A114" s="57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4"/>
    </row>
    <row r="115" spans="1:29" x14ac:dyDescent="0.2">
      <c r="A115" s="57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4"/>
    </row>
    <row r="116" spans="1:29" x14ac:dyDescent="0.2">
      <c r="A116" s="57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4"/>
    </row>
    <row r="117" spans="1:29" x14ac:dyDescent="0.2">
      <c r="A117" s="57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4"/>
    </row>
    <row r="118" spans="1:29" x14ac:dyDescent="0.2">
      <c r="A118" s="57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4"/>
    </row>
    <row r="119" spans="1:29" x14ac:dyDescent="0.2">
      <c r="A119" s="57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4"/>
    </row>
    <row r="120" spans="1:29" x14ac:dyDescent="0.2">
      <c r="A120" s="57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4"/>
    </row>
    <row r="121" spans="1:29" x14ac:dyDescent="0.2">
      <c r="A121" s="57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4"/>
    </row>
    <row r="122" spans="1:29" x14ac:dyDescent="0.2">
      <c r="A122" s="57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4"/>
    </row>
    <row r="123" spans="1:29" ht="12" thickBot="1" x14ac:dyDescent="0.25">
      <c r="A123" s="62"/>
      <c r="B123" s="43"/>
      <c r="C123" s="86"/>
      <c r="D123" s="86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6"/>
      <c r="X123" s="86"/>
      <c r="Y123" s="86"/>
      <c r="Z123" s="86"/>
      <c r="AA123" s="86"/>
      <c r="AB123" s="86"/>
      <c r="AC123" s="8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85" name="Button 85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86" name="Button 86">
              <controlPr defaultSize="0" print="0" autoFill="0" autoPict="0" macro="[3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87" name="Button 87">
              <controlPr defaultSize="0" print="0" autoFill="0" autoPict="0" macro="[3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88" name="Button 8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89" name="Button 89">
              <controlPr defaultSize="0" print="0" autoFill="0" autoPict="0" macro="[3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90" name="Button 90">
              <controlPr defaultSize="0" print="0" autoFill="0" autoPict="0" macro="[3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2023-09-13T16:52:09Z</dcterms:modified>
</cp:coreProperties>
</file>