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F14729-A1D3-4155-8A1D-9DC838C5552B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<sst xmlns="http://schemas.openxmlformats.org/spreadsheetml/2006/main" count="744" uniqueCount="190">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</sst>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8693DB78-2AB9-D243-1D45-3D36C9A14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398C95B-B863-6A20-084B-1199313EA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0ECAF3A9-ED48-8526-5B98-530D39260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5F88A8D-1CF2-6324-5C2F-4A741C14F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EA65D288-81C1-18EA-349B-8A27B5ED4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243CE58E-1E12-25BF-EAA5-4E70C5878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4B381D4-2854-5BCA-5001-720C0C0DD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6193799A-DFF9-2A89-ED73-39C6957EE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BE118D9-156E-12D5-1624-D1BE9F281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BD92745-89BD-DA0A-5A91-C47EC1D82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A6F2016-BE16-F565-1BFB-8D276978F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B88C8F06-5120-ECEE-067B-BA9489C74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25B97EB8-A29F-4037-18D6-CDB595F68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5EC0BF8E-B71D-7276-8E14-D4DF24694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20A673D8-A9CA-8CAA-A253-E9F015489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B29D22EE-8F3B-7C31-D5E3-D4DC4BC7B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51B3D602-8DEC-1D6C-A1ED-77E8BE86E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8E295279-8B18-6065-1CA9-512EC0409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FDA0EC70-B750-4B20-7004-31CA9C1CD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5DC00652-2D39-F2F2-7309-87590F3A6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FD367686-FFA3-3F03-9523-7619B1B02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AFDCB927-DBD6-A131-F2DC-AB7834583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8183EDA8-AA31-7290-59E1-ED033462C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D3FA1473-23B0-2D04-21F2-4842397E9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870B59EC-A61B-7682-B206-BA1799F39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B36297E9-49C3-2D7B-5951-8D52ED6A9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C24BE86-B42F-93BF-CD83-89E3442CD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23B458A-88FA-4C8A-D013-CCB522E59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F5CAC3DB-5774-D78C-3BD7-0A274FED2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1C71ACE9-1C54-8118-45D7-908239F6C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3083107A-30AC-8228-DDCD-93AEDE821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56B54505-BAC9-F9F6-49DA-710A1F7B9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38EB7EB0-9A70-58D7-2364-60E0C72E3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6EBAEF4F-9A98-1AD3-75AB-BBE5DBC34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6ADEDAC0-3A0E-9377-8579-91BF10E86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93F9A147-6DD3-8E7F-7661-B60899027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F56A153E-DE02-18CC-3162-4E33A488C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655873C7-C5C0-BC55-73A5-AF594568C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A3A16F50-DD30-280F-B302-B521B5192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206323DA-1D0C-3B04-2206-98EB962C6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E483CEDD-79F5-F392-0AFD-81C89D488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77ADCEF5-8C28-23FB-F054-398286A11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D283805-52CF-AD24-347F-F6FB1BC7D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67E9739-B4C4-E0FB-B5ED-F3EA80B12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977C2524-400B-6022-295E-F87964E0C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327B591E-B58E-1EEF-30F4-95FB4AB8DD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2EB843C8-92D3-069E-855B-743938DE5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E645F814-3358-5D91-5681-608F79C15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9170256F-C135-BEBA-1AE5-6B5C6DE67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E3215B67-8C2A-27B7-248B-31064B090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A7765C56-BC2D-35E7-4D58-630E89D67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153A88F9-AD05-2BB1-D09D-1AC8EF28A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B6902138-1971-86A6-738B-FE8DD852E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14FD87A1-CD3A-6680-EF05-AFA971F3A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37190</v>
          </cell>
        </row>
      </sheetData>
      <sheetData sheetId="3"/>
      <sheetData sheetId="4"/>
      <sheetData sheetId="5"/>
      <sheetData sheetId="6">
        <row r="9">
          <cell r="AC9">
            <v>32.883333333333333</v>
          </cell>
        </row>
        <row r="10">
          <cell r="AC10">
            <v>33.15</v>
          </cell>
        </row>
        <row r="11">
          <cell r="AC11">
            <v>34.403333333333336</v>
          </cell>
        </row>
        <row r="12">
          <cell r="AC12">
            <v>29.141666666666666</v>
          </cell>
        </row>
        <row r="13">
          <cell r="AC13">
            <v>34.15</v>
          </cell>
        </row>
        <row r="14">
          <cell r="AC14">
            <v>34.333333333333336</v>
          </cell>
        </row>
        <row r="15">
          <cell r="AC15">
            <v>35.333333333333336</v>
          </cell>
        </row>
        <row r="18">
          <cell r="AC18">
            <v>53.666666666666664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2.9380000000000002</v>
          </cell>
        </row>
        <row r="18">
          <cell r="B18">
            <v>3.1030000000000002</v>
          </cell>
        </row>
        <row r="19">
          <cell r="B19">
            <v>3.25</v>
          </cell>
        </row>
        <row r="20">
          <cell r="B20">
            <v>3.2480000000000002</v>
          </cell>
        </row>
        <row r="21">
          <cell r="B21">
            <v>3.1949999999999998</v>
          </cell>
        </row>
        <row r="22">
          <cell r="B22">
            <v>3.0950000000000002</v>
          </cell>
        </row>
        <row r="23">
          <cell r="B23">
            <v>3.125</v>
          </cell>
        </row>
        <row r="24">
          <cell r="B24">
            <v>3.165</v>
          </cell>
        </row>
        <row r="25">
          <cell r="B25">
            <v>3.2</v>
          </cell>
        </row>
        <row r="26">
          <cell r="B26">
            <v>3.2349999999999999</v>
          </cell>
        </row>
        <row r="27">
          <cell r="B27">
            <v>3.2349999999999999</v>
          </cell>
        </row>
        <row r="28">
          <cell r="B28">
            <v>3.2650000000000001</v>
          </cell>
        </row>
        <row r="29">
          <cell r="B29">
            <v>3.4330000000000003</v>
          </cell>
        </row>
        <row r="30">
          <cell r="B30">
            <v>3.6220000000000003</v>
          </cell>
        </row>
        <row r="31">
          <cell r="B31">
            <v>3.7470000000000003</v>
          </cell>
        </row>
        <row r="32">
          <cell r="B32">
            <v>3.6549999999999998</v>
          </cell>
        </row>
        <row r="33">
          <cell r="B33">
            <v>3.56</v>
          </cell>
        </row>
        <row r="34">
          <cell r="B34">
            <v>3.4350000000000001</v>
          </cell>
        </row>
        <row r="35">
          <cell r="B35">
            <v>3.4350000000000001</v>
          </cell>
        </row>
        <row r="36">
          <cell r="B36">
            <v>3.4550000000000001</v>
          </cell>
        </row>
        <row r="37">
          <cell r="B37">
            <v>3.48</v>
          </cell>
        </row>
        <row r="38">
          <cell r="B38">
            <v>3.512</v>
          </cell>
        </row>
        <row r="39">
          <cell r="B39">
            <v>3.5170000000000003</v>
          </cell>
        </row>
        <row r="40">
          <cell r="B40">
            <v>3.5370000000000004</v>
          </cell>
        </row>
        <row r="41">
          <cell r="B41">
            <v>3.7050000000000001</v>
          </cell>
        </row>
        <row r="42">
          <cell r="B42">
            <v>3.8570000000000002</v>
          </cell>
        </row>
        <row r="43">
          <cell r="B43">
            <v>3.907</v>
          </cell>
        </row>
        <row r="44">
          <cell r="B44">
            <v>3.8190000000000004</v>
          </cell>
        </row>
        <row r="45">
          <cell r="B45">
            <v>3.68</v>
          </cell>
        </row>
        <row r="46">
          <cell r="B46">
            <v>3.5260000000000002</v>
          </cell>
        </row>
        <row r="47">
          <cell r="B47">
            <v>3.5310000000000001</v>
          </cell>
        </row>
        <row r="48">
          <cell r="B48">
            <v>3.569</v>
          </cell>
        </row>
        <row r="49">
          <cell r="B49">
            <v>3.6140000000000003</v>
          </cell>
        </row>
        <row r="50">
          <cell r="B50">
            <v>3.6520000000000001</v>
          </cell>
        </row>
        <row r="51">
          <cell r="B51">
            <v>3.6460000000000004</v>
          </cell>
        </row>
        <row r="52">
          <cell r="B52">
            <v>3.6460000000000004</v>
          </cell>
        </row>
        <row r="53">
          <cell r="B53">
            <v>3.7949999999999999</v>
          </cell>
        </row>
        <row r="54">
          <cell r="B54">
            <v>3.9470000000000001</v>
          </cell>
        </row>
        <row r="55">
          <cell r="B55">
            <v>4.0070000000000006</v>
          </cell>
        </row>
        <row r="56">
          <cell r="B56">
            <v>3.919</v>
          </cell>
        </row>
        <row r="57">
          <cell r="B57">
            <v>3.78</v>
          </cell>
        </row>
        <row r="58">
          <cell r="B58">
            <v>3.6260000000000003</v>
          </cell>
        </row>
        <row r="59">
          <cell r="B59">
            <v>3.6310000000000002</v>
          </cell>
        </row>
        <row r="60">
          <cell r="B60">
            <v>3.669</v>
          </cell>
        </row>
        <row r="61">
          <cell r="B61">
            <v>3.714</v>
          </cell>
        </row>
        <row r="62">
          <cell r="B62">
            <v>3.7520000000000002</v>
          </cell>
        </row>
        <row r="63">
          <cell r="B63">
            <v>3.746</v>
          </cell>
        </row>
        <row r="64">
          <cell r="B64">
            <v>3.746</v>
          </cell>
        </row>
        <row r="65">
          <cell r="B65">
            <v>3.895</v>
          </cell>
        </row>
        <row r="66">
          <cell r="B66">
            <v>4.0470000000000006</v>
          </cell>
        </row>
        <row r="67">
          <cell r="B67">
            <v>4.1095000000000006</v>
          </cell>
        </row>
        <row r="68">
          <cell r="B68">
            <v>4.0215000000000005</v>
          </cell>
        </row>
        <row r="69">
          <cell r="B69">
            <v>3.8824999999999998</v>
          </cell>
        </row>
        <row r="70">
          <cell r="B70">
            <v>3.7285000000000004</v>
          </cell>
        </row>
        <row r="71">
          <cell r="B71">
            <v>3.7335000000000003</v>
          </cell>
        </row>
        <row r="72">
          <cell r="B72">
            <v>3.7715000000000001</v>
          </cell>
        </row>
        <row r="73">
          <cell r="B73">
            <v>3.8165</v>
          </cell>
        </row>
        <row r="74">
          <cell r="B74">
            <v>3.8545000000000003</v>
          </cell>
        </row>
        <row r="75">
          <cell r="B75">
            <v>3.8485</v>
          </cell>
        </row>
        <row r="76">
          <cell r="B76">
            <v>3.8485</v>
          </cell>
        </row>
        <row r="77">
          <cell r="B77">
            <v>3.9975000000000001</v>
          </cell>
        </row>
        <row r="78">
          <cell r="B78">
            <v>4.1495000000000006</v>
          </cell>
        </row>
        <row r="79">
          <cell r="B79">
            <v>4.2145000000000001</v>
          </cell>
        </row>
        <row r="80">
          <cell r="B80">
            <v>4.1265000000000001</v>
          </cell>
        </row>
        <row r="81">
          <cell r="B81">
            <v>3.9874999999999998</v>
          </cell>
        </row>
        <row r="82">
          <cell r="B82">
            <v>3.8335000000000004</v>
          </cell>
        </row>
        <row r="83">
          <cell r="B83">
            <v>3.8385000000000002</v>
          </cell>
        </row>
        <row r="84">
          <cell r="B84">
            <v>3.8765000000000001</v>
          </cell>
        </row>
        <row r="85">
          <cell r="B85">
            <v>3.9215</v>
          </cell>
        </row>
        <row r="86">
          <cell r="B86">
            <v>3.9595000000000002</v>
          </cell>
        </row>
        <row r="87">
          <cell r="B87">
            <v>3.9535</v>
          </cell>
        </row>
        <row r="88">
          <cell r="B88">
            <v>3.9535</v>
          </cell>
        </row>
        <row r="89">
          <cell r="B89">
            <v>4.1025</v>
          </cell>
        </row>
        <row r="90">
          <cell r="B90">
            <v>4.2545000000000002</v>
          </cell>
        </row>
        <row r="91">
          <cell r="B91">
            <v>4.3220000000000001</v>
          </cell>
        </row>
        <row r="92">
          <cell r="B92">
            <v>4.234</v>
          </cell>
        </row>
        <row r="93">
          <cell r="B93">
            <v>4.0949999999999998</v>
          </cell>
        </row>
        <row r="94">
          <cell r="B94">
            <v>3.9410000000000003</v>
          </cell>
        </row>
        <row r="95">
          <cell r="B95">
            <v>3.9460000000000002</v>
          </cell>
        </row>
        <row r="96">
          <cell r="B96">
            <v>3.984</v>
          </cell>
        </row>
        <row r="97">
          <cell r="B97">
            <v>4.0289999999999999</v>
          </cell>
        </row>
        <row r="98">
          <cell r="B98">
            <v>4.0670000000000002</v>
          </cell>
        </row>
        <row r="99">
          <cell r="B99">
            <v>4.0609999999999999</v>
          </cell>
        </row>
        <row r="100">
          <cell r="B100">
            <v>4.0609999999999999</v>
          </cell>
        </row>
        <row r="101">
          <cell r="B101">
            <v>4.21</v>
          </cell>
        </row>
        <row r="102">
          <cell r="B102">
            <v>4.3620000000000001</v>
          </cell>
        </row>
        <row r="103">
          <cell r="B103">
            <v>4.4320000000000004</v>
          </cell>
        </row>
        <row r="104">
          <cell r="B104">
            <v>4.3440000000000003</v>
          </cell>
        </row>
        <row r="105">
          <cell r="B105">
            <v>4.2050000000000001</v>
          </cell>
        </row>
        <row r="106">
          <cell r="B106">
            <v>4.0510000000000002</v>
          </cell>
        </row>
        <row r="107">
          <cell r="B107">
            <v>4.056</v>
          </cell>
        </row>
        <row r="108">
          <cell r="B108">
            <v>4.0940000000000003</v>
          </cell>
        </row>
        <row r="109">
          <cell r="B109">
            <v>4.1390000000000002</v>
          </cell>
        </row>
        <row r="110">
          <cell r="B110">
            <v>4.1770000000000005</v>
          </cell>
        </row>
        <row r="111">
          <cell r="B111">
            <v>4.1710000000000003</v>
          </cell>
        </row>
        <row r="112">
          <cell r="B112">
            <v>4.1710000000000003</v>
          </cell>
        </row>
        <row r="113">
          <cell r="B113">
            <v>4.32</v>
          </cell>
        </row>
        <row r="114">
          <cell r="B114">
            <v>4.4720000000000004</v>
          </cell>
        </row>
        <row r="115">
          <cell r="B115">
            <v>4.5445000000000002</v>
          </cell>
        </row>
        <row r="116">
          <cell r="B116">
            <v>4.4565000000000001</v>
          </cell>
        </row>
        <row r="117">
          <cell r="B117">
            <v>4.3174999999999999</v>
          </cell>
        </row>
        <row r="118">
          <cell r="B118">
            <v>4.1635</v>
          </cell>
        </row>
        <row r="119">
          <cell r="B119">
            <v>4.1684999999999999</v>
          </cell>
        </row>
        <row r="120">
          <cell r="B120">
            <v>4.2065000000000001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37191</v>
          </cell>
          <cell r="B7">
            <v>32.9</v>
          </cell>
          <cell r="C7">
            <v>33</v>
          </cell>
          <cell r="D7">
            <v>33</v>
          </cell>
          <cell r="E7">
            <v>32.89</v>
          </cell>
          <cell r="F7">
            <v>32.75</v>
          </cell>
          <cell r="G7">
            <v>33.9</v>
          </cell>
          <cell r="I7">
            <v>32.75</v>
          </cell>
          <cell r="R7">
            <v>47</v>
          </cell>
        </row>
        <row r="8">
          <cell r="A8">
            <v>37193</v>
          </cell>
          <cell r="B8">
            <v>34</v>
          </cell>
          <cell r="C8">
            <v>33.450000000000003</v>
          </cell>
          <cell r="D8">
            <v>32.65</v>
          </cell>
          <cell r="E8">
            <v>33.81</v>
          </cell>
          <cell r="F8">
            <v>33.049999999999997</v>
          </cell>
          <cell r="G8">
            <v>35</v>
          </cell>
          <cell r="I8">
            <v>33.049999999999997</v>
          </cell>
          <cell r="R8">
            <v>55</v>
          </cell>
        </row>
        <row r="9">
          <cell r="A9">
            <v>37194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37195</v>
          </cell>
          <cell r="B10">
            <v>34.5</v>
          </cell>
          <cell r="C10">
            <v>33</v>
          </cell>
          <cell r="D10">
            <v>33</v>
          </cell>
          <cell r="E10">
            <v>34.700000000000003</v>
          </cell>
          <cell r="F10">
            <v>34.700000000000003</v>
          </cell>
          <cell r="G10">
            <v>35.5</v>
          </cell>
          <cell r="I10">
            <v>27.1875</v>
          </cell>
          <cell r="R10">
            <v>53</v>
          </cell>
        </row>
        <row r="11">
          <cell r="A11">
            <v>37196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37197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24.9</v>
          </cell>
          <cell r="R12">
            <v>54.499996185302734</v>
          </cell>
        </row>
        <row r="13">
          <cell r="A13">
            <v>37198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24.899999618530298</v>
          </cell>
          <cell r="R13">
            <v>47.599994049072265</v>
          </cell>
        </row>
        <row r="14">
          <cell r="A14">
            <v>37200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37201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37202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37203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37204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37205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26</v>
          </cell>
          <cell r="R19">
            <v>47.599994049072265</v>
          </cell>
        </row>
        <row r="20">
          <cell r="A20">
            <v>37207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37208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37209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37210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37211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37212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26</v>
          </cell>
          <cell r="R25">
            <v>47.599994049072265</v>
          </cell>
        </row>
        <row r="26">
          <cell r="A26">
            <v>37214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54.499996185302734</v>
          </cell>
        </row>
        <row r="27">
          <cell r="A27">
            <v>37215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20.174999237060501</v>
          </cell>
          <cell r="R27">
            <v>54.499996185302734</v>
          </cell>
        </row>
        <row r="28">
          <cell r="A28">
            <v>37216</v>
          </cell>
          <cell r="B28">
            <v>32.75</v>
          </cell>
          <cell r="C28">
            <v>35.5</v>
          </cell>
          <cell r="D28">
            <v>35.299999999999997</v>
          </cell>
          <cell r="E28">
            <v>35.35</v>
          </cell>
          <cell r="F28">
            <v>34.1</v>
          </cell>
          <cell r="G28">
            <v>33.75</v>
          </cell>
          <cell r="I28">
            <v>20.174999237060501</v>
          </cell>
          <cell r="R28">
            <v>54.499996185302734</v>
          </cell>
        </row>
        <row r="29">
          <cell r="A29">
            <v>37218</v>
          </cell>
          <cell r="B29">
            <v>32.75</v>
          </cell>
          <cell r="C29">
            <v>35.5</v>
          </cell>
          <cell r="D29">
            <v>35.299999999999997</v>
          </cell>
          <cell r="E29">
            <v>35.35</v>
          </cell>
          <cell r="F29">
            <v>34.1</v>
          </cell>
          <cell r="G29">
            <v>33.75</v>
          </cell>
          <cell r="I29">
            <v>20.174999237060501</v>
          </cell>
          <cell r="R29">
            <v>54.499996185302734</v>
          </cell>
        </row>
        <row r="30">
          <cell r="A30">
            <v>37219</v>
          </cell>
          <cell r="B30">
            <v>32.75</v>
          </cell>
          <cell r="C30">
            <v>35.5</v>
          </cell>
          <cell r="D30">
            <v>35.299999999999997</v>
          </cell>
          <cell r="E30">
            <v>35.35</v>
          </cell>
          <cell r="F30">
            <v>34.1</v>
          </cell>
          <cell r="G30">
            <v>33.75</v>
          </cell>
          <cell r="I30">
            <v>26</v>
          </cell>
          <cell r="R30">
            <v>47.599994049072265</v>
          </cell>
        </row>
        <row r="31">
          <cell r="A31">
            <v>37221</v>
          </cell>
          <cell r="B31">
            <v>32.75</v>
          </cell>
          <cell r="C31">
            <v>35.5</v>
          </cell>
          <cell r="D31">
            <v>35.299999999999997</v>
          </cell>
          <cell r="E31">
            <v>35.35</v>
          </cell>
          <cell r="F31">
            <v>34.1</v>
          </cell>
          <cell r="G31">
            <v>33.75</v>
          </cell>
          <cell r="I31">
            <v>20.174999237060501</v>
          </cell>
          <cell r="R31">
            <v>54.499994049072264</v>
          </cell>
        </row>
        <row r="32">
          <cell r="A32">
            <v>37225</v>
          </cell>
          <cell r="B32">
            <v>32.75</v>
          </cell>
          <cell r="C32">
            <v>35.5</v>
          </cell>
          <cell r="D32">
            <v>35.299999999999997</v>
          </cell>
          <cell r="E32">
            <v>35.35</v>
          </cell>
          <cell r="F32">
            <v>34.1</v>
          </cell>
          <cell r="G32">
            <v>33.75</v>
          </cell>
          <cell r="I32">
            <v>26</v>
          </cell>
          <cell r="R32">
            <v>54.499996185302734</v>
          </cell>
        </row>
        <row r="33">
          <cell r="A33">
            <v>37226</v>
          </cell>
          <cell r="B33">
            <v>36.5</v>
          </cell>
          <cell r="C33">
            <v>43</v>
          </cell>
          <cell r="D33">
            <v>42.75</v>
          </cell>
          <cell r="E33">
            <v>42.5</v>
          </cell>
          <cell r="F33">
            <v>38.5</v>
          </cell>
          <cell r="G33">
            <v>38.5</v>
          </cell>
          <cell r="I33">
            <v>38.5</v>
          </cell>
          <cell r="R33">
            <v>60.049999237060547</v>
          </cell>
        </row>
        <row r="34">
          <cell r="A34">
            <v>37257</v>
          </cell>
          <cell r="B34">
            <v>36.75</v>
          </cell>
          <cell r="C34">
            <v>42.75</v>
          </cell>
          <cell r="D34">
            <v>42.75</v>
          </cell>
          <cell r="E34">
            <v>42.75</v>
          </cell>
          <cell r="F34">
            <v>39.25</v>
          </cell>
          <cell r="G34">
            <v>38.25</v>
          </cell>
          <cell r="I34">
            <v>39.25</v>
          </cell>
          <cell r="R34">
            <v>66.258518981933591</v>
          </cell>
        </row>
        <row r="35">
          <cell r="A35">
            <v>37288</v>
          </cell>
          <cell r="B35">
            <v>35.5</v>
          </cell>
          <cell r="C35">
            <v>38.9</v>
          </cell>
          <cell r="D35">
            <v>39</v>
          </cell>
          <cell r="E35">
            <v>40.5</v>
          </cell>
          <cell r="F35">
            <v>37.25</v>
          </cell>
          <cell r="G35">
            <v>36.75</v>
          </cell>
          <cell r="I35">
            <v>37.25</v>
          </cell>
          <cell r="R35">
            <v>65.224741210937495</v>
          </cell>
        </row>
        <row r="36">
          <cell r="A36">
            <v>37316</v>
          </cell>
          <cell r="B36">
            <v>35</v>
          </cell>
          <cell r="C36">
            <v>34.25</v>
          </cell>
          <cell r="D36">
            <v>34.25</v>
          </cell>
          <cell r="E36">
            <v>38.25</v>
          </cell>
          <cell r="F36">
            <v>36</v>
          </cell>
          <cell r="G36">
            <v>36.25</v>
          </cell>
          <cell r="I36">
            <v>36</v>
          </cell>
          <cell r="R36">
            <v>63.379048156738278</v>
          </cell>
        </row>
        <row r="37">
          <cell r="A37">
            <v>37347</v>
          </cell>
          <cell r="B37">
            <v>32.5</v>
          </cell>
          <cell r="C37">
            <v>32.5</v>
          </cell>
          <cell r="D37">
            <v>30.5</v>
          </cell>
          <cell r="E37">
            <v>33.75</v>
          </cell>
          <cell r="F37">
            <v>34.5</v>
          </cell>
          <cell r="G37">
            <v>34.5</v>
          </cell>
          <cell r="I37">
            <v>33.75</v>
          </cell>
          <cell r="R37">
            <v>59.274271240234377</v>
          </cell>
        </row>
        <row r="38">
          <cell r="A38">
            <v>37377</v>
          </cell>
          <cell r="B38">
            <v>37.5</v>
          </cell>
          <cell r="C38">
            <v>31.5</v>
          </cell>
          <cell r="D38">
            <v>29</v>
          </cell>
          <cell r="E38">
            <v>33.5</v>
          </cell>
          <cell r="F38">
            <v>36</v>
          </cell>
          <cell r="G38">
            <v>40.5</v>
          </cell>
          <cell r="I38">
            <v>33.5</v>
          </cell>
          <cell r="R38">
            <v>59.95928955078125</v>
          </cell>
        </row>
        <row r="39">
          <cell r="A39">
            <v>37408</v>
          </cell>
          <cell r="B39">
            <v>45</v>
          </cell>
          <cell r="C39">
            <v>32</v>
          </cell>
          <cell r="D39">
            <v>29.5</v>
          </cell>
          <cell r="E39">
            <v>40</v>
          </cell>
          <cell r="F39">
            <v>42</v>
          </cell>
          <cell r="G39">
            <v>50</v>
          </cell>
          <cell r="I39">
            <v>40</v>
          </cell>
          <cell r="R39">
            <v>60.850542965024957</v>
          </cell>
        </row>
        <row r="40">
          <cell r="A40">
            <v>37438</v>
          </cell>
          <cell r="B40">
            <v>53.5</v>
          </cell>
          <cell r="C40">
            <v>46.5</v>
          </cell>
          <cell r="D40">
            <v>43.5</v>
          </cell>
          <cell r="E40">
            <v>49.75</v>
          </cell>
          <cell r="F40">
            <v>49.25</v>
          </cell>
          <cell r="G40">
            <v>60.5</v>
          </cell>
          <cell r="I40">
            <v>49.25</v>
          </cell>
          <cell r="R40">
            <v>51.459633316700994</v>
          </cell>
        </row>
        <row r="41">
          <cell r="A41">
            <v>37469</v>
          </cell>
          <cell r="B41">
            <v>63.5</v>
          </cell>
          <cell r="C41">
            <v>53</v>
          </cell>
          <cell r="D41">
            <v>50.5</v>
          </cell>
          <cell r="E41">
            <v>56</v>
          </cell>
          <cell r="F41">
            <v>57.25</v>
          </cell>
          <cell r="G41">
            <v>73.5</v>
          </cell>
          <cell r="I41">
            <v>56</v>
          </cell>
          <cell r="R41">
            <v>52.115465797843349</v>
          </cell>
        </row>
        <row r="42">
          <cell r="A42">
            <v>37500</v>
          </cell>
          <cell r="B42">
            <v>51</v>
          </cell>
          <cell r="C42">
            <v>47</v>
          </cell>
          <cell r="D42">
            <v>43.5</v>
          </cell>
          <cell r="E42">
            <v>48.75</v>
          </cell>
          <cell r="F42">
            <v>48.75</v>
          </cell>
          <cell r="G42">
            <v>58</v>
          </cell>
          <cell r="I42">
            <v>48.75</v>
          </cell>
          <cell r="R42">
            <v>52.115423541163942</v>
          </cell>
        </row>
        <row r="43">
          <cell r="A43">
            <v>37530</v>
          </cell>
          <cell r="B43">
            <v>38.5</v>
          </cell>
          <cell r="C43">
            <v>39</v>
          </cell>
          <cell r="D43">
            <v>39</v>
          </cell>
          <cell r="E43">
            <v>42.25</v>
          </cell>
          <cell r="F43">
            <v>41</v>
          </cell>
          <cell r="G43">
            <v>41</v>
          </cell>
          <cell r="I43">
            <v>41</v>
          </cell>
          <cell r="R43">
            <v>56.769619931995564</v>
          </cell>
        </row>
        <row r="44">
          <cell r="A44">
            <v>37561</v>
          </cell>
          <cell r="B44">
            <v>36.5</v>
          </cell>
          <cell r="C44">
            <v>37</v>
          </cell>
          <cell r="D44">
            <v>37</v>
          </cell>
          <cell r="E44">
            <v>41.25</v>
          </cell>
          <cell r="F44">
            <v>40</v>
          </cell>
          <cell r="G44">
            <v>38.5</v>
          </cell>
          <cell r="I44">
            <v>40</v>
          </cell>
          <cell r="R44">
            <v>61.718535598879207</v>
          </cell>
        </row>
        <row r="45">
          <cell r="A45">
            <v>37591</v>
          </cell>
          <cell r="B45">
            <v>37</v>
          </cell>
          <cell r="C45">
            <v>38.5</v>
          </cell>
          <cell r="D45">
            <v>38.5</v>
          </cell>
          <cell r="E45">
            <v>43.25</v>
          </cell>
          <cell r="F45">
            <v>42</v>
          </cell>
          <cell r="G45">
            <v>39</v>
          </cell>
          <cell r="I45">
            <v>42</v>
          </cell>
          <cell r="R45">
            <v>65.393538519789828</v>
          </cell>
        </row>
        <row r="46">
          <cell r="A46">
            <v>37622</v>
          </cell>
          <cell r="B46">
            <v>37</v>
          </cell>
          <cell r="C46">
            <v>42.25</v>
          </cell>
          <cell r="D46">
            <v>42</v>
          </cell>
          <cell r="E46">
            <v>44.5</v>
          </cell>
          <cell r="F46">
            <v>42.25</v>
          </cell>
          <cell r="G46">
            <v>39</v>
          </cell>
          <cell r="I46">
            <v>32.25</v>
          </cell>
          <cell r="R46">
            <v>52.591152343626561</v>
          </cell>
        </row>
        <row r="47">
          <cell r="A47">
            <v>37653</v>
          </cell>
          <cell r="B47">
            <v>37</v>
          </cell>
          <cell r="C47">
            <v>41.5</v>
          </cell>
          <cell r="D47">
            <v>41</v>
          </cell>
          <cell r="E47">
            <v>42.5</v>
          </cell>
          <cell r="F47">
            <v>40.75</v>
          </cell>
          <cell r="G47">
            <v>39</v>
          </cell>
          <cell r="I47">
            <v>30.75</v>
          </cell>
          <cell r="R47">
            <v>51.148643561441801</v>
          </cell>
        </row>
        <row r="48">
          <cell r="A48">
            <v>37681</v>
          </cell>
          <cell r="B48">
            <v>36.5</v>
          </cell>
          <cell r="C48">
            <v>36.75</v>
          </cell>
          <cell r="D48">
            <v>36</v>
          </cell>
          <cell r="E48">
            <v>40.5</v>
          </cell>
          <cell r="F48">
            <v>40</v>
          </cell>
          <cell r="G48">
            <v>38.5</v>
          </cell>
          <cell r="I48">
            <v>30</v>
          </cell>
          <cell r="R48">
            <v>49.658466438423794</v>
          </cell>
        </row>
        <row r="49">
          <cell r="A49">
            <v>37712</v>
          </cell>
          <cell r="B49">
            <v>35.5</v>
          </cell>
          <cell r="C49">
            <v>36.5</v>
          </cell>
          <cell r="D49">
            <v>33</v>
          </cell>
          <cell r="E49">
            <v>35.75</v>
          </cell>
          <cell r="F49">
            <v>38.25</v>
          </cell>
          <cell r="G49">
            <v>37.5</v>
          </cell>
          <cell r="I49">
            <v>25.75</v>
          </cell>
          <cell r="R49">
            <v>47.46053627121168</v>
          </cell>
        </row>
        <row r="50">
          <cell r="A50">
            <v>37742</v>
          </cell>
          <cell r="B50">
            <v>36.5</v>
          </cell>
          <cell r="C50">
            <v>32.5</v>
          </cell>
          <cell r="D50">
            <v>29</v>
          </cell>
          <cell r="E50">
            <v>36.25</v>
          </cell>
          <cell r="F50">
            <v>39</v>
          </cell>
          <cell r="G50">
            <v>38.5</v>
          </cell>
          <cell r="I50">
            <v>26.25</v>
          </cell>
          <cell r="R50">
            <v>47.462304341228005</v>
          </cell>
        </row>
        <row r="51">
          <cell r="A51">
            <v>37773</v>
          </cell>
          <cell r="B51">
            <v>43.5</v>
          </cell>
          <cell r="C51">
            <v>30.75</v>
          </cell>
          <cell r="D51">
            <v>30</v>
          </cell>
          <cell r="E51">
            <v>41.25</v>
          </cell>
          <cell r="F51">
            <v>43.5</v>
          </cell>
          <cell r="G51">
            <v>48</v>
          </cell>
          <cell r="I51">
            <v>31.25</v>
          </cell>
          <cell r="R51">
            <v>47.778308251202205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</v>
          </cell>
          <cell r="F52">
            <v>57</v>
          </cell>
          <cell r="G52">
            <v>60.5</v>
          </cell>
          <cell r="I52">
            <v>42</v>
          </cell>
          <cell r="R52">
            <v>48.172131541311686</v>
          </cell>
        </row>
        <row r="53">
          <cell r="A53">
            <v>37834</v>
          </cell>
          <cell r="B53">
            <v>63</v>
          </cell>
          <cell r="C53">
            <v>60.5</v>
          </cell>
          <cell r="D53">
            <v>57</v>
          </cell>
          <cell r="E53">
            <v>60.5</v>
          </cell>
          <cell r="F53">
            <v>62.75</v>
          </cell>
          <cell r="G53">
            <v>71</v>
          </cell>
          <cell r="I53">
            <v>50.5</v>
          </cell>
          <cell r="R53">
            <v>48.674917009371846</v>
          </cell>
        </row>
        <row r="54">
          <cell r="A54">
            <v>37865</v>
          </cell>
          <cell r="B54">
            <v>52</v>
          </cell>
          <cell r="C54">
            <v>50.5</v>
          </cell>
          <cell r="D54">
            <v>47</v>
          </cell>
          <cell r="E54">
            <v>55.5</v>
          </cell>
          <cell r="F54">
            <v>49.75</v>
          </cell>
          <cell r="G54">
            <v>58</v>
          </cell>
          <cell r="I54">
            <v>39.75</v>
          </cell>
          <cell r="R54">
            <v>48.753040681867404</v>
          </cell>
        </row>
        <row r="55">
          <cell r="A55">
            <v>37895</v>
          </cell>
          <cell r="B55">
            <v>38.5</v>
          </cell>
          <cell r="C55">
            <v>41.5</v>
          </cell>
          <cell r="D55">
            <v>41</v>
          </cell>
          <cell r="E55">
            <v>41.75</v>
          </cell>
          <cell r="F55">
            <v>41</v>
          </cell>
          <cell r="G55">
            <v>40.75</v>
          </cell>
          <cell r="I55">
            <v>31</v>
          </cell>
          <cell r="R55">
            <v>49.067219301895946</v>
          </cell>
        </row>
        <row r="56">
          <cell r="A56">
            <v>37926</v>
          </cell>
          <cell r="B56">
            <v>37.5</v>
          </cell>
          <cell r="C56">
            <v>37.5</v>
          </cell>
          <cell r="D56">
            <v>37</v>
          </cell>
          <cell r="E56">
            <v>41.75</v>
          </cell>
          <cell r="F56">
            <v>40.75</v>
          </cell>
          <cell r="G56">
            <v>39.25</v>
          </cell>
          <cell r="I56">
            <v>30.75</v>
          </cell>
          <cell r="R56">
            <v>52.099654947150768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44.75</v>
          </cell>
          <cell r="F57">
            <v>42</v>
          </cell>
          <cell r="G57">
            <v>38.5</v>
          </cell>
          <cell r="I57">
            <v>32</v>
          </cell>
          <cell r="R57">
            <v>54.480527119849967</v>
          </cell>
        </row>
        <row r="58">
          <cell r="A58">
            <v>37987</v>
          </cell>
          <cell r="B58">
            <v>37.700000000000003</v>
          </cell>
          <cell r="C58">
            <v>42.61</v>
          </cell>
          <cell r="D58">
            <v>42.13</v>
          </cell>
          <cell r="E58">
            <v>44.77</v>
          </cell>
          <cell r="F58">
            <v>42.51</v>
          </cell>
          <cell r="G58">
            <v>39.9</v>
          </cell>
          <cell r="I58">
            <v>31.16</v>
          </cell>
          <cell r="R58">
            <v>51.310286671953875</v>
          </cell>
        </row>
        <row r="59">
          <cell r="A59">
            <v>38018</v>
          </cell>
          <cell r="B59">
            <v>37.700000000000003</v>
          </cell>
          <cell r="C59">
            <v>41.96</v>
          </cell>
          <cell r="D59">
            <v>41.27</v>
          </cell>
          <cell r="E59">
            <v>42.75</v>
          </cell>
          <cell r="F59">
            <v>40.99</v>
          </cell>
          <cell r="G59">
            <v>39.9</v>
          </cell>
          <cell r="I59">
            <v>29.61</v>
          </cell>
          <cell r="R59">
            <v>50.017783380436796</v>
          </cell>
        </row>
        <row r="60">
          <cell r="A60">
            <v>38047</v>
          </cell>
          <cell r="B60">
            <v>37.229999999999997</v>
          </cell>
          <cell r="C60">
            <v>37.89</v>
          </cell>
          <cell r="D60">
            <v>36.979999999999997</v>
          </cell>
          <cell r="E60">
            <v>40.74</v>
          </cell>
          <cell r="F60">
            <v>40.229999999999997</v>
          </cell>
          <cell r="G60">
            <v>39.43</v>
          </cell>
          <cell r="I60">
            <v>28.78</v>
          </cell>
          <cell r="R60">
            <v>47.981797471639517</v>
          </cell>
        </row>
        <row r="61">
          <cell r="A61">
            <v>38078</v>
          </cell>
          <cell r="B61">
            <v>36.31</v>
          </cell>
          <cell r="C61">
            <v>37.67</v>
          </cell>
          <cell r="D61">
            <v>34.4</v>
          </cell>
          <cell r="E61">
            <v>35.96</v>
          </cell>
          <cell r="F61">
            <v>38.47</v>
          </cell>
          <cell r="G61">
            <v>38.51</v>
          </cell>
          <cell r="I61">
            <v>24.62</v>
          </cell>
          <cell r="R61">
            <v>45.292637478288732</v>
          </cell>
        </row>
        <row r="62">
          <cell r="A62">
            <v>38108</v>
          </cell>
          <cell r="B62">
            <v>37.229999999999997</v>
          </cell>
          <cell r="C62">
            <v>34.24</v>
          </cell>
          <cell r="D62">
            <v>30.97</v>
          </cell>
          <cell r="E62">
            <v>36.46</v>
          </cell>
          <cell r="F62">
            <v>39.22</v>
          </cell>
          <cell r="G62">
            <v>39.43</v>
          </cell>
          <cell r="I62">
            <v>25.01</v>
          </cell>
          <cell r="R62">
            <v>45.363358228943547</v>
          </cell>
        </row>
        <row r="63">
          <cell r="A63">
            <v>38139</v>
          </cell>
          <cell r="B63">
            <v>43.72</v>
          </cell>
          <cell r="C63">
            <v>32.74</v>
          </cell>
          <cell r="D63">
            <v>31.83</v>
          </cell>
          <cell r="E63">
            <v>41.48</v>
          </cell>
          <cell r="F63">
            <v>43.74</v>
          </cell>
          <cell r="G63">
            <v>48.05</v>
          </cell>
          <cell r="I63">
            <v>29.67</v>
          </cell>
          <cell r="R63">
            <v>45.914972176804483</v>
          </cell>
        </row>
        <row r="64">
          <cell r="A64">
            <v>38169</v>
          </cell>
          <cell r="B64">
            <v>53.91</v>
          </cell>
          <cell r="C64">
            <v>52.26</v>
          </cell>
          <cell r="D64">
            <v>48.14</v>
          </cell>
          <cell r="E64">
            <v>52.29</v>
          </cell>
          <cell r="F64">
            <v>57.31</v>
          </cell>
          <cell r="G64">
            <v>59.51</v>
          </cell>
          <cell r="I64">
            <v>39.72</v>
          </cell>
          <cell r="R64">
            <v>46.570629148571022</v>
          </cell>
        </row>
        <row r="65">
          <cell r="A65">
            <v>38200</v>
          </cell>
          <cell r="B65">
            <v>61.79</v>
          </cell>
          <cell r="C65">
            <v>58.27</v>
          </cell>
          <cell r="D65">
            <v>55.01</v>
          </cell>
          <cell r="E65">
            <v>60.83</v>
          </cell>
          <cell r="F65">
            <v>63.09</v>
          </cell>
          <cell r="G65">
            <v>69.09</v>
          </cell>
          <cell r="I65">
            <v>47.59</v>
          </cell>
          <cell r="R65">
            <v>47.126597216043926</v>
          </cell>
        </row>
        <row r="66">
          <cell r="A66">
            <v>38231</v>
          </cell>
          <cell r="B66">
            <v>51.6</v>
          </cell>
          <cell r="C66">
            <v>49.69</v>
          </cell>
          <cell r="D66">
            <v>46.42</v>
          </cell>
          <cell r="E66">
            <v>55.79</v>
          </cell>
          <cell r="F66">
            <v>50.01</v>
          </cell>
          <cell r="G66">
            <v>57.2</v>
          </cell>
          <cell r="I66">
            <v>37.32</v>
          </cell>
          <cell r="R66">
            <v>47.041096943708652</v>
          </cell>
        </row>
        <row r="67">
          <cell r="A67">
            <v>38261</v>
          </cell>
          <cell r="B67">
            <v>39.090000000000003</v>
          </cell>
          <cell r="C67">
            <v>41.96</v>
          </cell>
          <cell r="D67">
            <v>41.27</v>
          </cell>
          <cell r="E67">
            <v>41.97</v>
          </cell>
          <cell r="F67">
            <v>41.21</v>
          </cell>
          <cell r="G67">
            <v>41.5</v>
          </cell>
          <cell r="I67">
            <v>28.99</v>
          </cell>
          <cell r="R67">
            <v>47.045589842261634</v>
          </cell>
        </row>
        <row r="68">
          <cell r="A68">
            <v>38292</v>
          </cell>
          <cell r="B68">
            <v>38.159999999999997</v>
          </cell>
          <cell r="C68">
            <v>38.53</v>
          </cell>
          <cell r="D68">
            <v>37.840000000000003</v>
          </cell>
          <cell r="E68">
            <v>41.96</v>
          </cell>
          <cell r="F68">
            <v>40.96</v>
          </cell>
          <cell r="G68">
            <v>40.14</v>
          </cell>
          <cell r="I68">
            <v>28.65</v>
          </cell>
          <cell r="R68">
            <v>49.659281106946025</v>
          </cell>
        </row>
        <row r="69">
          <cell r="A69">
            <v>38322</v>
          </cell>
          <cell r="B69">
            <v>37.700000000000003</v>
          </cell>
          <cell r="C69">
            <v>40.03</v>
          </cell>
          <cell r="D69">
            <v>39.56</v>
          </cell>
          <cell r="E69">
            <v>44.97</v>
          </cell>
          <cell r="F69">
            <v>42.21</v>
          </cell>
          <cell r="G69">
            <v>39.47</v>
          </cell>
          <cell r="I69">
            <v>29.7</v>
          </cell>
          <cell r="R69">
            <v>51.860295210820247</v>
          </cell>
        </row>
        <row r="70">
          <cell r="A70">
            <v>38353</v>
          </cell>
          <cell r="B70">
            <v>37.96</v>
          </cell>
          <cell r="C70">
            <v>42.88</v>
          </cell>
          <cell r="D70">
            <v>42.24</v>
          </cell>
          <cell r="E70">
            <v>44.97</v>
          </cell>
          <cell r="F70">
            <v>42.7</v>
          </cell>
          <cell r="G70">
            <v>40.28</v>
          </cell>
          <cell r="I70">
            <v>27.06</v>
          </cell>
          <cell r="R70">
            <v>51.332249864173875</v>
          </cell>
        </row>
        <row r="71">
          <cell r="A71">
            <v>38384</v>
          </cell>
          <cell r="B71">
            <v>37.96</v>
          </cell>
          <cell r="C71">
            <v>42.34</v>
          </cell>
          <cell r="D71">
            <v>41.5</v>
          </cell>
          <cell r="E71">
            <v>42.94</v>
          </cell>
          <cell r="F71">
            <v>41.18</v>
          </cell>
          <cell r="G71">
            <v>40.28</v>
          </cell>
          <cell r="I71">
            <v>25.92</v>
          </cell>
          <cell r="R71">
            <v>50.068514539888476</v>
          </cell>
        </row>
        <row r="72">
          <cell r="A72">
            <v>38412</v>
          </cell>
          <cell r="B72">
            <v>37.49</v>
          </cell>
          <cell r="C72">
            <v>38.85</v>
          </cell>
          <cell r="D72">
            <v>37.83</v>
          </cell>
          <cell r="E72">
            <v>40.92</v>
          </cell>
          <cell r="F72">
            <v>40.409999999999997</v>
          </cell>
          <cell r="G72">
            <v>39.81</v>
          </cell>
          <cell r="I72">
            <v>25.42</v>
          </cell>
          <cell r="R72">
            <v>48.082302708722928</v>
          </cell>
        </row>
        <row r="73">
          <cell r="A73">
            <v>38443</v>
          </cell>
          <cell r="B73">
            <v>36.56</v>
          </cell>
          <cell r="C73">
            <v>38.67</v>
          </cell>
          <cell r="D73">
            <v>35.619999999999997</v>
          </cell>
          <cell r="E73">
            <v>36.119999999999997</v>
          </cell>
          <cell r="F73">
            <v>38.64</v>
          </cell>
          <cell r="G73">
            <v>38.880000000000003</v>
          </cell>
          <cell r="I73">
            <v>21.92</v>
          </cell>
          <cell r="R73">
            <v>45.319240648880353</v>
          </cell>
        </row>
        <row r="74">
          <cell r="A74">
            <v>38473</v>
          </cell>
          <cell r="B74">
            <v>37.5</v>
          </cell>
          <cell r="C74">
            <v>35.74</v>
          </cell>
          <cell r="D74">
            <v>32.68</v>
          </cell>
          <cell r="E74">
            <v>36.619999999999997</v>
          </cell>
          <cell r="F74">
            <v>39.4</v>
          </cell>
          <cell r="G74">
            <v>39.82</v>
          </cell>
          <cell r="I74">
            <v>22.46</v>
          </cell>
          <cell r="R74">
            <v>45.38465071243386</v>
          </cell>
        </row>
        <row r="75">
          <cell r="A75">
            <v>38504</v>
          </cell>
          <cell r="B75">
            <v>44.03</v>
          </cell>
          <cell r="C75">
            <v>34.46</v>
          </cell>
          <cell r="D75">
            <v>33.409999999999997</v>
          </cell>
          <cell r="E75">
            <v>41.66</v>
          </cell>
          <cell r="F75">
            <v>43.94</v>
          </cell>
          <cell r="G75">
            <v>48.16</v>
          </cell>
          <cell r="I75">
            <v>26.87</v>
          </cell>
          <cell r="R75">
            <v>45.917817876456901</v>
          </cell>
        </row>
        <row r="76">
          <cell r="A76">
            <v>38534</v>
          </cell>
          <cell r="B76">
            <v>54.29</v>
          </cell>
          <cell r="C76">
            <v>51.2</v>
          </cell>
          <cell r="D76">
            <v>47.4</v>
          </cell>
          <cell r="E76">
            <v>52.52</v>
          </cell>
          <cell r="F76">
            <v>57.57</v>
          </cell>
          <cell r="G76">
            <v>59.49</v>
          </cell>
          <cell r="I76">
            <v>36.29</v>
          </cell>
          <cell r="R76">
            <v>46.552467468542673</v>
          </cell>
        </row>
        <row r="77">
          <cell r="A77">
            <v>38565</v>
          </cell>
          <cell r="B77">
            <v>62.22</v>
          </cell>
          <cell r="C77">
            <v>56.35</v>
          </cell>
          <cell r="D77">
            <v>53.29</v>
          </cell>
          <cell r="E77">
            <v>61.1</v>
          </cell>
          <cell r="F77">
            <v>63.37</v>
          </cell>
          <cell r="G77">
            <v>68.86</v>
          </cell>
          <cell r="I77">
            <v>43.85</v>
          </cell>
          <cell r="R77">
            <v>47.089806449957813</v>
          </cell>
        </row>
        <row r="78">
          <cell r="A78">
            <v>38596</v>
          </cell>
          <cell r="B78">
            <v>51.96</v>
          </cell>
          <cell r="C78">
            <v>49</v>
          </cell>
          <cell r="D78">
            <v>45.93</v>
          </cell>
          <cell r="E78">
            <v>56.04</v>
          </cell>
          <cell r="F78">
            <v>50.24</v>
          </cell>
          <cell r="G78">
            <v>57.16</v>
          </cell>
          <cell r="I78">
            <v>34.69</v>
          </cell>
          <cell r="R78">
            <v>47.002930107172944</v>
          </cell>
        </row>
        <row r="79">
          <cell r="A79">
            <v>38626</v>
          </cell>
          <cell r="B79">
            <v>39.36</v>
          </cell>
          <cell r="C79">
            <v>42.39</v>
          </cell>
          <cell r="D79">
            <v>41.52</v>
          </cell>
          <cell r="E79">
            <v>42.15</v>
          </cell>
          <cell r="F79">
            <v>41.4</v>
          </cell>
          <cell r="G79">
            <v>41.86</v>
          </cell>
          <cell r="I79">
            <v>27.19</v>
          </cell>
          <cell r="R79">
            <v>47.002792471166167</v>
          </cell>
        </row>
        <row r="80">
          <cell r="A80">
            <v>38657</v>
          </cell>
          <cell r="B80">
            <v>38.43</v>
          </cell>
          <cell r="C80">
            <v>39.450000000000003</v>
          </cell>
          <cell r="D80">
            <v>38.57</v>
          </cell>
          <cell r="E80">
            <v>42.15</v>
          </cell>
          <cell r="F80">
            <v>41.14</v>
          </cell>
          <cell r="G80">
            <v>40.57</v>
          </cell>
          <cell r="I80">
            <v>27.11</v>
          </cell>
          <cell r="R80">
            <v>49.687504145236787</v>
          </cell>
        </row>
        <row r="81">
          <cell r="A81">
            <v>38687</v>
          </cell>
          <cell r="B81">
            <v>37.96</v>
          </cell>
          <cell r="C81">
            <v>40.74</v>
          </cell>
          <cell r="D81">
            <v>40.049999999999997</v>
          </cell>
          <cell r="E81">
            <v>45.17</v>
          </cell>
          <cell r="F81">
            <v>42.4</v>
          </cell>
          <cell r="G81">
            <v>39.92</v>
          </cell>
          <cell r="I81">
            <v>28.35</v>
          </cell>
          <cell r="R81">
            <v>51.847767148337496</v>
          </cell>
        </row>
        <row r="82">
          <cell r="A82">
            <v>38718</v>
          </cell>
          <cell r="B82">
            <v>38.229999999999997</v>
          </cell>
          <cell r="C82">
            <v>43.61</v>
          </cell>
          <cell r="D82">
            <v>42.51</v>
          </cell>
          <cell r="E82">
            <v>45.17</v>
          </cell>
          <cell r="F82">
            <v>42.88</v>
          </cell>
          <cell r="G82">
            <v>40.65</v>
          </cell>
          <cell r="I82">
            <v>22.29</v>
          </cell>
          <cell r="R82">
            <v>47.715050316348304</v>
          </cell>
        </row>
        <row r="83">
          <cell r="A83">
            <v>38749</v>
          </cell>
          <cell r="B83">
            <v>38.229999999999997</v>
          </cell>
          <cell r="C83">
            <v>43.11</v>
          </cell>
          <cell r="D83">
            <v>41.84</v>
          </cell>
          <cell r="E83">
            <v>43.13</v>
          </cell>
          <cell r="F83">
            <v>41.36</v>
          </cell>
          <cell r="G83">
            <v>40.65</v>
          </cell>
          <cell r="I83">
            <v>22.32</v>
          </cell>
          <cell r="R83">
            <v>46.601775006745093</v>
          </cell>
        </row>
        <row r="84">
          <cell r="A84">
            <v>38777</v>
          </cell>
          <cell r="B84">
            <v>37.76</v>
          </cell>
          <cell r="C84">
            <v>39.92</v>
          </cell>
          <cell r="D84">
            <v>38.5</v>
          </cell>
          <cell r="E84">
            <v>41.1</v>
          </cell>
          <cell r="F84">
            <v>40.590000000000003</v>
          </cell>
          <cell r="G84">
            <v>40.18</v>
          </cell>
          <cell r="I84">
            <v>22.82</v>
          </cell>
          <cell r="R84">
            <v>44.83105596952111</v>
          </cell>
        </row>
        <row r="85">
          <cell r="A85">
            <v>38808</v>
          </cell>
          <cell r="B85">
            <v>36.82</v>
          </cell>
          <cell r="C85">
            <v>39.76</v>
          </cell>
          <cell r="D85">
            <v>36.49</v>
          </cell>
          <cell r="E85">
            <v>36.28</v>
          </cell>
          <cell r="F85">
            <v>38.81</v>
          </cell>
          <cell r="G85">
            <v>39.24</v>
          </cell>
          <cell r="I85">
            <v>20.49</v>
          </cell>
          <cell r="R85">
            <v>42.354031171057692</v>
          </cell>
        </row>
        <row r="86">
          <cell r="A86">
            <v>38838</v>
          </cell>
          <cell r="B86">
            <v>37.76</v>
          </cell>
          <cell r="C86">
            <v>37.07</v>
          </cell>
          <cell r="D86">
            <v>33.82</v>
          </cell>
          <cell r="E86">
            <v>36.78</v>
          </cell>
          <cell r="F86">
            <v>39.57</v>
          </cell>
          <cell r="G86">
            <v>40.18</v>
          </cell>
          <cell r="I86">
            <v>21.82</v>
          </cell>
          <cell r="R86">
            <v>42.435237175791272</v>
          </cell>
        </row>
        <row r="87">
          <cell r="A87">
            <v>38869</v>
          </cell>
          <cell r="B87">
            <v>44.33</v>
          </cell>
          <cell r="C87">
            <v>35.9</v>
          </cell>
          <cell r="D87">
            <v>34.49</v>
          </cell>
          <cell r="E87">
            <v>41.85</v>
          </cell>
          <cell r="F87">
            <v>44.13</v>
          </cell>
          <cell r="G87">
            <v>48.29</v>
          </cell>
          <cell r="I87">
            <v>27.1</v>
          </cell>
          <cell r="R87">
            <v>42.942428367319714</v>
          </cell>
        </row>
        <row r="88">
          <cell r="A88">
            <v>38899</v>
          </cell>
          <cell r="B88">
            <v>54.67</v>
          </cell>
          <cell r="C88">
            <v>51.23</v>
          </cell>
          <cell r="D88">
            <v>47.2</v>
          </cell>
          <cell r="E88">
            <v>52.75</v>
          </cell>
          <cell r="F88">
            <v>57.82</v>
          </cell>
          <cell r="G88">
            <v>59.53</v>
          </cell>
          <cell r="I88">
            <v>37.94</v>
          </cell>
          <cell r="R88">
            <v>43.540207299063617</v>
          </cell>
        </row>
        <row r="89">
          <cell r="A89">
            <v>38930</v>
          </cell>
          <cell r="B89">
            <v>62.66</v>
          </cell>
          <cell r="C89">
            <v>55.95</v>
          </cell>
          <cell r="D89">
            <v>52.56</v>
          </cell>
          <cell r="E89">
            <v>61.37</v>
          </cell>
          <cell r="F89">
            <v>63.65</v>
          </cell>
          <cell r="G89">
            <v>68.739999999999995</v>
          </cell>
          <cell r="I89">
            <v>47.46</v>
          </cell>
          <cell r="R89">
            <v>44.04960474599941</v>
          </cell>
        </row>
        <row r="90">
          <cell r="A90">
            <v>38961</v>
          </cell>
          <cell r="B90">
            <v>52.32</v>
          </cell>
          <cell r="C90">
            <v>49.22</v>
          </cell>
          <cell r="D90">
            <v>45.87</v>
          </cell>
          <cell r="E90">
            <v>56.29</v>
          </cell>
          <cell r="F90">
            <v>50.46</v>
          </cell>
          <cell r="G90">
            <v>57.18</v>
          </cell>
          <cell r="I90">
            <v>38.82</v>
          </cell>
          <cell r="R90">
            <v>43.993064463952692</v>
          </cell>
        </row>
        <row r="91">
          <cell r="A91">
            <v>38991</v>
          </cell>
          <cell r="B91">
            <v>39.64</v>
          </cell>
          <cell r="C91">
            <v>43.16</v>
          </cell>
          <cell r="D91">
            <v>41.86</v>
          </cell>
          <cell r="E91">
            <v>42.34</v>
          </cell>
          <cell r="F91">
            <v>41.58</v>
          </cell>
          <cell r="G91">
            <v>42.21</v>
          </cell>
          <cell r="I91">
            <v>31.42</v>
          </cell>
          <cell r="R91">
            <v>44.013791319968114</v>
          </cell>
        </row>
        <row r="92">
          <cell r="A92">
            <v>39022</v>
          </cell>
          <cell r="B92">
            <v>38.700000000000003</v>
          </cell>
          <cell r="C92">
            <v>40.479999999999997</v>
          </cell>
          <cell r="D92">
            <v>39.18</v>
          </cell>
          <cell r="E92">
            <v>42.34</v>
          </cell>
          <cell r="F92">
            <v>41.32</v>
          </cell>
          <cell r="G92">
            <v>40.96</v>
          </cell>
          <cell r="I92">
            <v>32.32</v>
          </cell>
          <cell r="R92">
            <v>46.467363016030355</v>
          </cell>
        </row>
        <row r="93">
          <cell r="A93">
            <v>39052</v>
          </cell>
          <cell r="B93">
            <v>38.229999999999997</v>
          </cell>
          <cell r="C93">
            <v>41.66</v>
          </cell>
          <cell r="D93">
            <v>40.520000000000003</v>
          </cell>
          <cell r="E93">
            <v>45.37</v>
          </cell>
          <cell r="F93">
            <v>42.58</v>
          </cell>
          <cell r="G93">
            <v>40.340000000000003</v>
          </cell>
          <cell r="I93">
            <v>34.840000000000003</v>
          </cell>
          <cell r="R93">
            <v>48.427351313517505</v>
          </cell>
        </row>
        <row r="94">
          <cell r="A94">
            <v>39083</v>
          </cell>
          <cell r="B94">
            <v>38.49</v>
          </cell>
          <cell r="C94">
            <v>44.34</v>
          </cell>
          <cell r="D94">
            <v>42.78</v>
          </cell>
          <cell r="E94">
            <v>45.37</v>
          </cell>
          <cell r="F94">
            <v>43.07</v>
          </cell>
          <cell r="G94">
            <v>40.94</v>
          </cell>
          <cell r="I94">
            <v>39.520000000000003</v>
          </cell>
          <cell r="R94">
            <v>49.232761707906214</v>
          </cell>
        </row>
        <row r="95">
          <cell r="A95">
            <v>39114</v>
          </cell>
          <cell r="B95">
            <v>38.49</v>
          </cell>
          <cell r="C95">
            <v>43.88</v>
          </cell>
          <cell r="D95">
            <v>42.18</v>
          </cell>
          <cell r="E95">
            <v>43.32</v>
          </cell>
          <cell r="F95">
            <v>41.54</v>
          </cell>
          <cell r="G95">
            <v>40.94</v>
          </cell>
          <cell r="I95">
            <v>37.86</v>
          </cell>
          <cell r="R95">
            <v>48.096877037825678</v>
          </cell>
        </row>
        <row r="96">
          <cell r="A96">
            <v>39142</v>
          </cell>
          <cell r="B96">
            <v>38.020000000000003</v>
          </cell>
          <cell r="C96">
            <v>40.96</v>
          </cell>
          <cell r="D96">
            <v>39.14</v>
          </cell>
          <cell r="E96">
            <v>41.28</v>
          </cell>
          <cell r="F96">
            <v>40.770000000000003</v>
          </cell>
          <cell r="G96">
            <v>40.47</v>
          </cell>
          <cell r="I96">
            <v>37.11</v>
          </cell>
          <cell r="R96">
            <v>46.303230634952151</v>
          </cell>
        </row>
        <row r="97">
          <cell r="A97">
            <v>39173</v>
          </cell>
          <cell r="B97">
            <v>37.07</v>
          </cell>
          <cell r="C97">
            <v>40.82</v>
          </cell>
          <cell r="D97">
            <v>37.32</v>
          </cell>
          <cell r="E97">
            <v>36.44</v>
          </cell>
          <cell r="F97">
            <v>38.979999999999997</v>
          </cell>
          <cell r="G97">
            <v>39.53</v>
          </cell>
          <cell r="I97">
            <v>32.01</v>
          </cell>
          <cell r="R97">
            <v>43.671127286278441</v>
          </cell>
        </row>
        <row r="98">
          <cell r="A98">
            <v>39203</v>
          </cell>
          <cell r="B98">
            <v>38.020000000000003</v>
          </cell>
          <cell r="C98">
            <v>38.36</v>
          </cell>
          <cell r="D98">
            <v>34.89</v>
          </cell>
          <cell r="E98">
            <v>36.94</v>
          </cell>
          <cell r="F98">
            <v>39.74</v>
          </cell>
          <cell r="G98">
            <v>40.47</v>
          </cell>
          <cell r="I98">
            <v>32.79</v>
          </cell>
          <cell r="R98">
            <v>43.734606079641516</v>
          </cell>
        </row>
        <row r="99">
          <cell r="A99">
            <v>39234</v>
          </cell>
          <cell r="B99">
            <v>44.64</v>
          </cell>
          <cell r="C99">
            <v>37.28</v>
          </cell>
          <cell r="D99">
            <v>35.51</v>
          </cell>
          <cell r="E99">
            <v>42.03</v>
          </cell>
          <cell r="F99">
            <v>44.33</v>
          </cell>
          <cell r="G99">
            <v>48.48</v>
          </cell>
          <cell r="I99">
            <v>39.22</v>
          </cell>
          <cell r="R99">
            <v>44.223550186861004</v>
          </cell>
        </row>
        <row r="100">
          <cell r="A100">
            <v>39264</v>
          </cell>
          <cell r="B100">
            <v>55.05</v>
          </cell>
          <cell r="C100">
            <v>51.32</v>
          </cell>
          <cell r="D100">
            <v>47.06</v>
          </cell>
          <cell r="E100">
            <v>52.98</v>
          </cell>
          <cell r="F100">
            <v>58.08</v>
          </cell>
          <cell r="G100">
            <v>59.69</v>
          </cell>
          <cell r="I100">
            <v>52.97</v>
          </cell>
          <cell r="R100">
            <v>44.802687021641859</v>
          </cell>
        </row>
        <row r="101">
          <cell r="A101">
            <v>39295</v>
          </cell>
          <cell r="B101">
            <v>63.09</v>
          </cell>
          <cell r="C101">
            <v>55.65</v>
          </cell>
          <cell r="D101">
            <v>51.93</v>
          </cell>
          <cell r="E101">
            <v>61.64</v>
          </cell>
          <cell r="F101">
            <v>63.93</v>
          </cell>
          <cell r="G101">
            <v>68.83</v>
          </cell>
          <cell r="I101">
            <v>64</v>
          </cell>
          <cell r="R101">
            <v>45.291377603807803</v>
          </cell>
        </row>
        <row r="102">
          <cell r="A102">
            <v>39326</v>
          </cell>
          <cell r="B102">
            <v>52.68</v>
          </cell>
          <cell r="C102">
            <v>49.48</v>
          </cell>
          <cell r="D102">
            <v>45.85</v>
          </cell>
          <cell r="E102">
            <v>56.54</v>
          </cell>
          <cell r="F102">
            <v>50.68</v>
          </cell>
          <cell r="G102">
            <v>57.32</v>
          </cell>
          <cell r="I102">
            <v>50.62</v>
          </cell>
          <cell r="R102">
            <v>45.212522630927914</v>
          </cell>
        </row>
        <row r="103">
          <cell r="A103">
            <v>39356</v>
          </cell>
          <cell r="B103">
            <v>39.909999999999997</v>
          </cell>
          <cell r="C103">
            <v>43.94</v>
          </cell>
          <cell r="D103">
            <v>42.21</v>
          </cell>
          <cell r="E103">
            <v>42.53</v>
          </cell>
          <cell r="F103">
            <v>41.76</v>
          </cell>
          <cell r="G103">
            <v>42.49</v>
          </cell>
          <cell r="I103">
            <v>39.67</v>
          </cell>
          <cell r="R103">
            <v>45.210996126813114</v>
          </cell>
        </row>
        <row r="104">
          <cell r="A104">
            <v>39387</v>
          </cell>
          <cell r="B104">
            <v>38.97</v>
          </cell>
          <cell r="C104">
            <v>41.48</v>
          </cell>
          <cell r="D104">
            <v>39.78</v>
          </cell>
          <cell r="E104">
            <v>42.52</v>
          </cell>
          <cell r="F104">
            <v>41.5</v>
          </cell>
          <cell r="G104">
            <v>41.28</v>
          </cell>
          <cell r="I104">
            <v>39.54</v>
          </cell>
          <cell r="R104">
            <v>47.646444605355235</v>
          </cell>
        </row>
        <row r="105">
          <cell r="A105">
            <v>39417</v>
          </cell>
          <cell r="B105">
            <v>38.49</v>
          </cell>
          <cell r="C105">
            <v>42.57</v>
          </cell>
          <cell r="D105">
            <v>41</v>
          </cell>
          <cell r="E105">
            <v>45.57</v>
          </cell>
          <cell r="F105">
            <v>42.77</v>
          </cell>
          <cell r="G105">
            <v>40.659999999999997</v>
          </cell>
          <cell r="I105">
            <v>41.35</v>
          </cell>
          <cell r="R105">
            <v>49.604574596687982</v>
          </cell>
        </row>
        <row r="106">
          <cell r="A106">
            <v>39448</v>
          </cell>
          <cell r="B106">
            <v>38.76</v>
          </cell>
          <cell r="C106">
            <v>45.07</v>
          </cell>
          <cell r="D106">
            <v>43.2</v>
          </cell>
          <cell r="E106">
            <v>45.57</v>
          </cell>
          <cell r="F106">
            <v>43.26</v>
          </cell>
          <cell r="G106">
            <v>41.22</v>
          </cell>
          <cell r="I106">
            <v>39.799999999999997</v>
          </cell>
          <cell r="R106">
            <v>50.440614704404403</v>
          </cell>
        </row>
        <row r="107">
          <cell r="A107">
            <v>39479</v>
          </cell>
          <cell r="B107">
            <v>38.76</v>
          </cell>
          <cell r="C107">
            <v>44.65</v>
          </cell>
          <cell r="D107">
            <v>42.64</v>
          </cell>
          <cell r="E107">
            <v>43.51</v>
          </cell>
          <cell r="F107">
            <v>41.72</v>
          </cell>
          <cell r="G107">
            <v>41.22</v>
          </cell>
          <cell r="I107">
            <v>38.130000000000003</v>
          </cell>
          <cell r="R107">
            <v>49.303802895738535</v>
          </cell>
        </row>
        <row r="108">
          <cell r="A108">
            <v>39508</v>
          </cell>
          <cell r="B108">
            <v>38.28</v>
          </cell>
          <cell r="C108">
            <v>41.92</v>
          </cell>
          <cell r="D108">
            <v>39.81</v>
          </cell>
          <cell r="E108">
            <v>41.46</v>
          </cell>
          <cell r="F108">
            <v>40.950000000000003</v>
          </cell>
          <cell r="G108">
            <v>40.74</v>
          </cell>
          <cell r="I108">
            <v>37.380000000000003</v>
          </cell>
          <cell r="R108">
            <v>47.509601116504165</v>
          </cell>
        </row>
        <row r="109">
          <cell r="A109">
            <v>39539</v>
          </cell>
          <cell r="B109">
            <v>37.33</v>
          </cell>
          <cell r="C109">
            <v>41.78</v>
          </cell>
          <cell r="D109">
            <v>38.119999999999997</v>
          </cell>
          <cell r="E109">
            <v>36.6</v>
          </cell>
          <cell r="F109">
            <v>39.159999999999997</v>
          </cell>
          <cell r="G109">
            <v>39.799999999999997</v>
          </cell>
          <cell r="I109">
            <v>32.24</v>
          </cell>
          <cell r="R109">
            <v>44.812873441407106</v>
          </cell>
        </row>
        <row r="110">
          <cell r="A110">
            <v>39569</v>
          </cell>
          <cell r="B110">
            <v>38.28</v>
          </cell>
          <cell r="C110">
            <v>39.479999999999997</v>
          </cell>
          <cell r="D110">
            <v>35.86</v>
          </cell>
          <cell r="E110">
            <v>37.1</v>
          </cell>
          <cell r="F110">
            <v>39.92</v>
          </cell>
          <cell r="G110">
            <v>40.75</v>
          </cell>
          <cell r="I110">
            <v>33.020000000000003</v>
          </cell>
          <cell r="R110">
            <v>44.875151697443037</v>
          </cell>
        </row>
        <row r="111">
          <cell r="A111">
            <v>39600</v>
          </cell>
          <cell r="B111">
            <v>44.95</v>
          </cell>
          <cell r="C111">
            <v>38.479999999999997</v>
          </cell>
          <cell r="D111">
            <v>36.43</v>
          </cell>
          <cell r="E111">
            <v>42.22</v>
          </cell>
          <cell r="F111">
            <v>44.52</v>
          </cell>
          <cell r="G111">
            <v>48.69</v>
          </cell>
          <cell r="I111">
            <v>39.5</v>
          </cell>
          <cell r="R111">
            <v>45.36264791048626</v>
          </cell>
        </row>
        <row r="112">
          <cell r="A112">
            <v>39630</v>
          </cell>
          <cell r="B112">
            <v>55.43</v>
          </cell>
          <cell r="C112">
            <v>51.61</v>
          </cell>
          <cell r="D112">
            <v>47.19</v>
          </cell>
          <cell r="E112">
            <v>53.21</v>
          </cell>
          <cell r="F112">
            <v>58.33</v>
          </cell>
          <cell r="G112">
            <v>59.9</v>
          </cell>
          <cell r="I112">
            <v>53.35</v>
          </cell>
          <cell r="R112">
            <v>45.940303661648322</v>
          </cell>
        </row>
        <row r="113">
          <cell r="A113">
            <v>39661</v>
          </cell>
          <cell r="B113">
            <v>63.53</v>
          </cell>
          <cell r="C113">
            <v>55.66</v>
          </cell>
          <cell r="D113">
            <v>51.72</v>
          </cell>
          <cell r="E113">
            <v>61.91</v>
          </cell>
          <cell r="F113">
            <v>64.209999999999994</v>
          </cell>
          <cell r="G113">
            <v>69.010000000000005</v>
          </cell>
          <cell r="I113">
            <v>64.45</v>
          </cell>
          <cell r="R113">
            <v>46.427488523970595</v>
          </cell>
        </row>
        <row r="114">
          <cell r="A114">
            <v>39692</v>
          </cell>
          <cell r="B114">
            <v>53.05</v>
          </cell>
          <cell r="C114">
            <v>49.89</v>
          </cell>
          <cell r="D114">
            <v>46.06</v>
          </cell>
          <cell r="E114">
            <v>56.78</v>
          </cell>
          <cell r="F114">
            <v>50.9</v>
          </cell>
          <cell r="G114">
            <v>57.52</v>
          </cell>
          <cell r="I114">
            <v>50.98</v>
          </cell>
          <cell r="R114">
            <v>46.347414681805034</v>
          </cell>
        </row>
        <row r="115">
          <cell r="A115">
            <v>39722</v>
          </cell>
          <cell r="B115">
            <v>40.19</v>
          </cell>
          <cell r="C115">
            <v>44.71</v>
          </cell>
          <cell r="D115">
            <v>42.67</v>
          </cell>
          <cell r="E115">
            <v>42.71</v>
          </cell>
          <cell r="F115">
            <v>41.94</v>
          </cell>
          <cell r="G115">
            <v>42.77</v>
          </cell>
          <cell r="I115">
            <v>39.950000000000003</v>
          </cell>
          <cell r="R115">
            <v>46.344667067293905</v>
          </cell>
        </row>
        <row r="116">
          <cell r="A116">
            <v>39753</v>
          </cell>
          <cell r="B116">
            <v>39.229999999999997</v>
          </cell>
          <cell r="C116">
            <v>42.41</v>
          </cell>
          <cell r="D116">
            <v>40.409999999999997</v>
          </cell>
          <cell r="E116">
            <v>42.71</v>
          </cell>
          <cell r="F116">
            <v>41.68</v>
          </cell>
          <cell r="G116">
            <v>41.56</v>
          </cell>
          <cell r="I116">
            <v>39.82</v>
          </cell>
          <cell r="R116">
            <v>48.585799634642427</v>
          </cell>
        </row>
        <row r="117">
          <cell r="A117">
            <v>39783</v>
          </cell>
          <cell r="B117">
            <v>38.76</v>
          </cell>
          <cell r="C117">
            <v>43.42</v>
          </cell>
          <cell r="D117">
            <v>41.54</v>
          </cell>
          <cell r="E117">
            <v>45.77</v>
          </cell>
          <cell r="F117">
            <v>42.96</v>
          </cell>
          <cell r="G117">
            <v>40.96</v>
          </cell>
          <cell r="I117">
            <v>41.65</v>
          </cell>
          <cell r="R117">
            <v>50.568849308467037</v>
          </cell>
        </row>
        <row r="118">
          <cell r="A118">
            <v>39814</v>
          </cell>
          <cell r="B118">
            <v>39.020000000000003</v>
          </cell>
          <cell r="C118">
            <v>45.81</v>
          </cell>
          <cell r="D118">
            <v>43.62</v>
          </cell>
          <cell r="E118">
            <v>45.77</v>
          </cell>
          <cell r="F118">
            <v>43.45</v>
          </cell>
          <cell r="G118">
            <v>41.49</v>
          </cell>
          <cell r="I118">
            <v>40.090000000000003</v>
          </cell>
          <cell r="R118">
            <v>51.465129132462003</v>
          </cell>
        </row>
        <row r="119">
          <cell r="A119">
            <v>39845</v>
          </cell>
          <cell r="B119">
            <v>39.020000000000003</v>
          </cell>
          <cell r="C119">
            <v>45.41</v>
          </cell>
          <cell r="D119">
            <v>43.1</v>
          </cell>
          <cell r="E119">
            <v>43.71</v>
          </cell>
          <cell r="F119">
            <v>41.91</v>
          </cell>
          <cell r="G119">
            <v>41.49</v>
          </cell>
          <cell r="I119">
            <v>38.4</v>
          </cell>
          <cell r="R119">
            <v>50.355872167545293</v>
          </cell>
        </row>
        <row r="120">
          <cell r="A120">
            <v>39873</v>
          </cell>
          <cell r="B120">
            <v>38.54</v>
          </cell>
          <cell r="C120">
            <v>42.86</v>
          </cell>
          <cell r="D120">
            <v>40.47</v>
          </cell>
          <cell r="E120">
            <v>41.64</v>
          </cell>
          <cell r="F120">
            <v>41.13</v>
          </cell>
          <cell r="G120">
            <v>41.01</v>
          </cell>
          <cell r="I120">
            <v>37.64</v>
          </cell>
          <cell r="R120">
            <v>48.584908355147356</v>
          </cell>
        </row>
        <row r="121">
          <cell r="A121">
            <v>39904</v>
          </cell>
          <cell r="B121">
            <v>37.58</v>
          </cell>
          <cell r="C121">
            <v>42.73</v>
          </cell>
          <cell r="D121">
            <v>38.9</v>
          </cell>
          <cell r="E121">
            <v>36.76</v>
          </cell>
          <cell r="F121">
            <v>39.33</v>
          </cell>
          <cell r="G121">
            <v>40.049999999999997</v>
          </cell>
          <cell r="I121">
            <v>32.47</v>
          </cell>
          <cell r="R121">
            <v>45.458539442359395</v>
          </cell>
        </row>
        <row r="122">
          <cell r="A122">
            <v>39934</v>
          </cell>
          <cell r="B122">
            <v>38.54</v>
          </cell>
          <cell r="C122">
            <v>40.58</v>
          </cell>
          <cell r="D122">
            <v>36.79</v>
          </cell>
          <cell r="E122">
            <v>37.270000000000003</v>
          </cell>
          <cell r="F122">
            <v>40.090000000000003</v>
          </cell>
          <cell r="G122">
            <v>41.01</v>
          </cell>
          <cell r="I122">
            <v>33.26</v>
          </cell>
          <cell r="R122">
            <v>45.547263572541262</v>
          </cell>
        </row>
        <row r="123">
          <cell r="A123">
            <v>39965</v>
          </cell>
          <cell r="B123">
            <v>45.26</v>
          </cell>
          <cell r="C123">
            <v>39.64</v>
          </cell>
          <cell r="D123">
            <v>37.32</v>
          </cell>
          <cell r="E123">
            <v>42.4</v>
          </cell>
          <cell r="F123">
            <v>44.72</v>
          </cell>
          <cell r="G123">
            <v>48.91</v>
          </cell>
          <cell r="I123">
            <v>39.78</v>
          </cell>
          <cell r="R123">
            <v>46.064190291616171</v>
          </cell>
        </row>
        <row r="124">
          <cell r="A124">
            <v>39995</v>
          </cell>
          <cell r="B124">
            <v>55.81</v>
          </cell>
          <cell r="C124">
            <v>51.93</v>
          </cell>
          <cell r="D124">
            <v>47.34</v>
          </cell>
          <cell r="E124">
            <v>53.45</v>
          </cell>
          <cell r="F124">
            <v>58.59</v>
          </cell>
          <cell r="G124">
            <v>60.11</v>
          </cell>
          <cell r="I124">
            <v>53.72</v>
          </cell>
          <cell r="R124">
            <v>46.671918153553257</v>
          </cell>
        </row>
        <row r="125">
          <cell r="A125">
            <v>40026</v>
          </cell>
          <cell r="B125">
            <v>63.96</v>
          </cell>
          <cell r="C125">
            <v>55.71</v>
          </cell>
          <cell r="D125">
            <v>51.56</v>
          </cell>
          <cell r="E125">
            <v>62.18</v>
          </cell>
          <cell r="F125">
            <v>64.489999999999995</v>
          </cell>
          <cell r="G125">
            <v>69.19</v>
          </cell>
          <cell r="I125">
            <v>64.91</v>
          </cell>
          <cell r="R125">
            <v>47.191043222816241</v>
          </cell>
        </row>
        <row r="126">
          <cell r="A126">
            <v>40057</v>
          </cell>
          <cell r="B126">
            <v>53.41</v>
          </cell>
          <cell r="C126">
            <v>50.32</v>
          </cell>
          <cell r="D126">
            <v>46.29</v>
          </cell>
          <cell r="E126">
            <v>57.03</v>
          </cell>
          <cell r="F126">
            <v>51.12</v>
          </cell>
          <cell r="G126">
            <v>57.72</v>
          </cell>
          <cell r="I126">
            <v>51.34</v>
          </cell>
          <cell r="R126">
            <v>47.141207675237027</v>
          </cell>
        </row>
        <row r="127">
          <cell r="A127">
            <v>40087</v>
          </cell>
          <cell r="B127">
            <v>40.46</v>
          </cell>
          <cell r="C127">
            <v>45.47</v>
          </cell>
          <cell r="D127">
            <v>43.13</v>
          </cell>
          <cell r="E127">
            <v>42.9</v>
          </cell>
          <cell r="F127">
            <v>42.13</v>
          </cell>
          <cell r="G127">
            <v>43.03</v>
          </cell>
          <cell r="I127">
            <v>40.229999999999997</v>
          </cell>
          <cell r="R127">
            <v>47.168676005102576</v>
          </cell>
        </row>
        <row r="128">
          <cell r="A128">
            <v>40118</v>
          </cell>
          <cell r="B128">
            <v>39.5</v>
          </cell>
          <cell r="C128">
            <v>43.32</v>
          </cell>
          <cell r="D128">
            <v>41.03</v>
          </cell>
          <cell r="E128">
            <v>42.89</v>
          </cell>
          <cell r="F128">
            <v>41.87</v>
          </cell>
          <cell r="G128">
            <v>41.84</v>
          </cell>
          <cell r="I128">
            <v>40.11</v>
          </cell>
          <cell r="R128">
            <v>49.908677520262081</v>
          </cell>
        </row>
        <row r="129">
          <cell r="A129">
            <v>40148</v>
          </cell>
          <cell r="B129">
            <v>39.020000000000003</v>
          </cell>
          <cell r="C129">
            <v>44.27</v>
          </cell>
          <cell r="D129">
            <v>42.09</v>
          </cell>
          <cell r="E129">
            <v>45.97</v>
          </cell>
          <cell r="F129">
            <v>43.15</v>
          </cell>
          <cell r="G129">
            <v>41.24</v>
          </cell>
          <cell r="I129">
            <v>41.94</v>
          </cell>
          <cell r="R129">
            <v>51.91169816944857</v>
          </cell>
        </row>
        <row r="130">
          <cell r="A130">
            <v>40179</v>
          </cell>
          <cell r="B130">
            <v>39.29</v>
          </cell>
          <cell r="C130">
            <v>46.55</v>
          </cell>
          <cell r="D130">
            <v>44.05</v>
          </cell>
          <cell r="E130">
            <v>45.97</v>
          </cell>
          <cell r="F130">
            <v>43.64</v>
          </cell>
          <cell r="G130">
            <v>41.71</v>
          </cell>
          <cell r="I130">
            <v>40.369999999999997</v>
          </cell>
          <cell r="R130">
            <v>52.853790146819776</v>
          </cell>
        </row>
        <row r="131">
          <cell r="A131">
            <v>40210</v>
          </cell>
          <cell r="B131">
            <v>39.29</v>
          </cell>
          <cell r="C131">
            <v>46.18</v>
          </cell>
          <cell r="D131">
            <v>43.57</v>
          </cell>
          <cell r="E131">
            <v>43.9</v>
          </cell>
          <cell r="F131">
            <v>42.09</v>
          </cell>
          <cell r="G131">
            <v>41.71</v>
          </cell>
          <cell r="I131">
            <v>38.67</v>
          </cell>
          <cell r="R131">
            <v>51.74425495043419</v>
          </cell>
        </row>
        <row r="132">
          <cell r="A132">
            <v>40238</v>
          </cell>
          <cell r="B132">
            <v>38.799999999999997</v>
          </cell>
          <cell r="C132">
            <v>43.79</v>
          </cell>
          <cell r="D132">
            <v>41.12</v>
          </cell>
          <cell r="E132">
            <v>41.83</v>
          </cell>
          <cell r="F132">
            <v>41.31</v>
          </cell>
          <cell r="G132">
            <v>41.23</v>
          </cell>
          <cell r="I132">
            <v>37.909999999999997</v>
          </cell>
          <cell r="R132">
            <v>49.967384010913712</v>
          </cell>
        </row>
        <row r="133">
          <cell r="A133">
            <v>40269</v>
          </cell>
          <cell r="B133">
            <v>37.840000000000003</v>
          </cell>
          <cell r="C133">
            <v>43.67</v>
          </cell>
          <cell r="D133">
            <v>39.65</v>
          </cell>
          <cell r="E133">
            <v>36.92</v>
          </cell>
          <cell r="F133">
            <v>39.5</v>
          </cell>
          <cell r="G133">
            <v>40.270000000000003</v>
          </cell>
          <cell r="I133">
            <v>32.69</v>
          </cell>
          <cell r="R133">
            <v>46.370197080291398</v>
          </cell>
        </row>
        <row r="134">
          <cell r="A134">
            <v>40299</v>
          </cell>
          <cell r="B134">
            <v>38.799999999999997</v>
          </cell>
          <cell r="C134">
            <v>41.66</v>
          </cell>
          <cell r="D134">
            <v>37.700000000000003</v>
          </cell>
          <cell r="E134">
            <v>37.43</v>
          </cell>
          <cell r="F134">
            <v>40.270000000000003</v>
          </cell>
          <cell r="G134">
            <v>41.23</v>
          </cell>
          <cell r="I134">
            <v>33.49</v>
          </cell>
          <cell r="R134">
            <v>46.465705889447584</v>
          </cell>
        </row>
        <row r="135">
          <cell r="A135">
            <v>40330</v>
          </cell>
          <cell r="B135">
            <v>45.56</v>
          </cell>
          <cell r="C135">
            <v>40.78</v>
          </cell>
          <cell r="D135">
            <v>38.19</v>
          </cell>
          <cell r="E135">
            <v>42.59</v>
          </cell>
          <cell r="F135">
            <v>44.91</v>
          </cell>
          <cell r="G135">
            <v>49.06</v>
          </cell>
          <cell r="I135">
            <v>40.06</v>
          </cell>
          <cell r="R135">
            <v>46.992833062798788</v>
          </cell>
        </row>
        <row r="136">
          <cell r="A136">
            <v>40360</v>
          </cell>
          <cell r="B136">
            <v>56.19</v>
          </cell>
          <cell r="C136">
            <v>52.27</v>
          </cell>
          <cell r="D136">
            <v>47.51</v>
          </cell>
          <cell r="E136">
            <v>53.68</v>
          </cell>
          <cell r="F136">
            <v>58.84</v>
          </cell>
          <cell r="G136">
            <v>60.28</v>
          </cell>
          <cell r="I136">
            <v>54.1</v>
          </cell>
          <cell r="R136">
            <v>47.611379223912635</v>
          </cell>
        </row>
        <row r="137">
          <cell r="A137">
            <v>40391</v>
          </cell>
          <cell r="B137">
            <v>64.39</v>
          </cell>
          <cell r="C137">
            <v>55.81</v>
          </cell>
          <cell r="D137">
            <v>51.44</v>
          </cell>
          <cell r="E137">
            <v>62.45</v>
          </cell>
          <cell r="F137">
            <v>64.77</v>
          </cell>
          <cell r="G137">
            <v>69.33</v>
          </cell>
          <cell r="I137">
            <v>65.36</v>
          </cell>
          <cell r="R137">
            <v>48.141014002756627</v>
          </cell>
        </row>
        <row r="138">
          <cell r="A138">
            <v>40422</v>
          </cell>
          <cell r="B138">
            <v>53.77</v>
          </cell>
          <cell r="C138">
            <v>50.77</v>
          </cell>
          <cell r="D138">
            <v>46.54</v>
          </cell>
          <cell r="E138">
            <v>57.28</v>
          </cell>
          <cell r="F138">
            <v>51.35</v>
          </cell>
          <cell r="G138">
            <v>57.87</v>
          </cell>
          <cell r="I138">
            <v>51.7</v>
          </cell>
          <cell r="R138">
            <v>48.097381602597707</v>
          </cell>
        </row>
        <row r="139">
          <cell r="A139">
            <v>40452</v>
          </cell>
          <cell r="B139">
            <v>40.74</v>
          </cell>
          <cell r="C139">
            <v>46.24</v>
          </cell>
          <cell r="D139">
            <v>43.6</v>
          </cell>
          <cell r="E139">
            <v>43.08</v>
          </cell>
          <cell r="F139">
            <v>42.31</v>
          </cell>
          <cell r="G139">
            <v>43.26</v>
          </cell>
          <cell r="I139">
            <v>40.520000000000003</v>
          </cell>
          <cell r="R139">
            <v>48.131447972991751</v>
          </cell>
        </row>
        <row r="140">
          <cell r="A140">
            <v>40483</v>
          </cell>
          <cell r="B140">
            <v>39.770000000000003</v>
          </cell>
          <cell r="C140">
            <v>44.23</v>
          </cell>
          <cell r="D140">
            <v>41.64</v>
          </cell>
          <cell r="E140">
            <v>43.08</v>
          </cell>
          <cell r="F140">
            <v>42.05</v>
          </cell>
          <cell r="G140">
            <v>42.08</v>
          </cell>
          <cell r="I140">
            <v>40.39</v>
          </cell>
          <cell r="R140">
            <v>50.507885634993521</v>
          </cell>
        </row>
        <row r="141">
          <cell r="A141">
            <v>40513</v>
          </cell>
          <cell r="B141">
            <v>39.29</v>
          </cell>
          <cell r="C141">
            <v>45.12</v>
          </cell>
          <cell r="D141">
            <v>42.63</v>
          </cell>
          <cell r="E141">
            <v>46.17</v>
          </cell>
          <cell r="F141">
            <v>43.33</v>
          </cell>
          <cell r="G141">
            <v>41.49</v>
          </cell>
          <cell r="I141">
            <v>42.24</v>
          </cell>
          <cell r="R141">
            <v>52.533791721774485</v>
          </cell>
        </row>
        <row r="142">
          <cell r="A142">
            <v>40544</v>
          </cell>
          <cell r="B142">
            <v>39.549999999999997</v>
          </cell>
          <cell r="C142">
            <v>47.29</v>
          </cell>
          <cell r="D142">
            <v>44.49</v>
          </cell>
          <cell r="E142">
            <v>46.17</v>
          </cell>
          <cell r="F142">
            <v>43.83</v>
          </cell>
          <cell r="G142">
            <v>41.92</v>
          </cell>
          <cell r="I142">
            <v>40.65</v>
          </cell>
          <cell r="R142">
            <v>42.778498398243684</v>
          </cell>
        </row>
        <row r="143">
          <cell r="A143">
            <v>40575</v>
          </cell>
          <cell r="B143">
            <v>39.549999999999997</v>
          </cell>
          <cell r="C143">
            <v>46.94</v>
          </cell>
          <cell r="D143">
            <v>44.04</v>
          </cell>
          <cell r="E143">
            <v>44.09</v>
          </cell>
          <cell r="F143">
            <v>42.27</v>
          </cell>
          <cell r="G143">
            <v>41.92</v>
          </cell>
          <cell r="I143">
            <v>38.94</v>
          </cell>
          <cell r="R143">
            <v>41.856469286555331</v>
          </cell>
        </row>
        <row r="144">
          <cell r="A144">
            <v>40603</v>
          </cell>
          <cell r="B144">
            <v>39.07</v>
          </cell>
          <cell r="C144">
            <v>44.71</v>
          </cell>
          <cell r="D144">
            <v>41.76</v>
          </cell>
          <cell r="E144">
            <v>42.01</v>
          </cell>
          <cell r="F144">
            <v>41.49</v>
          </cell>
          <cell r="G144">
            <v>41.45</v>
          </cell>
          <cell r="I144">
            <v>38.17</v>
          </cell>
          <cell r="R144">
            <v>40.384420660833982</v>
          </cell>
        </row>
        <row r="145">
          <cell r="A145">
            <v>40634</v>
          </cell>
          <cell r="B145">
            <v>38.090000000000003</v>
          </cell>
          <cell r="C145">
            <v>44.6</v>
          </cell>
          <cell r="D145">
            <v>40.39</v>
          </cell>
          <cell r="E145">
            <v>37.08</v>
          </cell>
          <cell r="F145">
            <v>39.67</v>
          </cell>
          <cell r="G145">
            <v>40.47</v>
          </cell>
          <cell r="I145">
            <v>32.92</v>
          </cell>
          <cell r="R145">
            <v>37.785741326254005</v>
          </cell>
        </row>
        <row r="146">
          <cell r="A146">
            <v>40664</v>
          </cell>
          <cell r="B146">
            <v>39.07</v>
          </cell>
          <cell r="C146">
            <v>42.72</v>
          </cell>
          <cell r="D146">
            <v>38.57</v>
          </cell>
          <cell r="E146">
            <v>37.590000000000003</v>
          </cell>
          <cell r="F146">
            <v>40.44</v>
          </cell>
          <cell r="G146">
            <v>41.45</v>
          </cell>
          <cell r="I146">
            <v>33.72</v>
          </cell>
          <cell r="R146">
            <v>37.859490000839116</v>
          </cell>
        </row>
        <row r="147">
          <cell r="A147">
            <v>40695</v>
          </cell>
          <cell r="B147">
            <v>45.87</v>
          </cell>
          <cell r="C147">
            <v>41.9</v>
          </cell>
          <cell r="D147">
            <v>39.03</v>
          </cell>
          <cell r="E147">
            <v>42.77</v>
          </cell>
          <cell r="F147">
            <v>45.1</v>
          </cell>
          <cell r="G147">
            <v>49.23</v>
          </cell>
          <cell r="I147">
            <v>40.340000000000003</v>
          </cell>
          <cell r="R147">
            <v>38.289166350567875</v>
          </cell>
        </row>
        <row r="148">
          <cell r="A148">
            <v>40725</v>
          </cell>
          <cell r="B148">
            <v>56.57</v>
          </cell>
          <cell r="C148">
            <v>52.64</v>
          </cell>
          <cell r="D148">
            <v>47.71</v>
          </cell>
          <cell r="E148">
            <v>53.91</v>
          </cell>
          <cell r="F148">
            <v>59.1</v>
          </cell>
          <cell r="G148">
            <v>60.46</v>
          </cell>
          <cell r="I148">
            <v>54.48</v>
          </cell>
          <cell r="R148">
            <v>38.79431781538846</v>
          </cell>
        </row>
        <row r="149">
          <cell r="A149">
            <v>40756</v>
          </cell>
          <cell r="B149">
            <v>64.83</v>
          </cell>
          <cell r="C149">
            <v>55.95</v>
          </cell>
          <cell r="D149">
            <v>51.37</v>
          </cell>
          <cell r="E149">
            <v>62.72</v>
          </cell>
          <cell r="F149">
            <v>65.05</v>
          </cell>
          <cell r="G149">
            <v>69.5</v>
          </cell>
          <cell r="I149">
            <v>65.819999999999993</v>
          </cell>
          <cell r="R149">
            <v>39.225821462970821</v>
          </cell>
        </row>
        <row r="150">
          <cell r="A150">
            <v>40787</v>
          </cell>
          <cell r="B150">
            <v>54.14</v>
          </cell>
          <cell r="C150">
            <v>51.24</v>
          </cell>
          <cell r="D150">
            <v>46.81</v>
          </cell>
          <cell r="E150">
            <v>57.53</v>
          </cell>
          <cell r="F150">
            <v>51.57</v>
          </cell>
          <cell r="G150">
            <v>58.04</v>
          </cell>
          <cell r="I150">
            <v>52.06</v>
          </cell>
          <cell r="R150">
            <v>39.184397494388023</v>
          </cell>
        </row>
        <row r="151">
          <cell r="A151">
            <v>40817</v>
          </cell>
          <cell r="B151">
            <v>41.01</v>
          </cell>
          <cell r="C151">
            <v>47</v>
          </cell>
          <cell r="D151">
            <v>44.07</v>
          </cell>
          <cell r="E151">
            <v>43.27</v>
          </cell>
          <cell r="F151">
            <v>42.49</v>
          </cell>
          <cell r="G151">
            <v>43.47</v>
          </cell>
          <cell r="I151">
            <v>40.799999999999997</v>
          </cell>
          <cell r="R151">
            <v>39.207229534741622</v>
          </cell>
        </row>
        <row r="152">
          <cell r="A152">
            <v>40848</v>
          </cell>
          <cell r="B152">
            <v>40.04</v>
          </cell>
          <cell r="C152">
            <v>45.12</v>
          </cell>
          <cell r="D152">
            <v>42.25</v>
          </cell>
          <cell r="E152">
            <v>43.27</v>
          </cell>
          <cell r="F152">
            <v>42.23</v>
          </cell>
          <cell r="G152">
            <v>42.31</v>
          </cell>
          <cell r="I152">
            <v>40.67</v>
          </cell>
          <cell r="R152">
            <v>41.484755160408476</v>
          </cell>
        </row>
        <row r="153">
          <cell r="A153">
            <v>40878</v>
          </cell>
          <cell r="B153">
            <v>39.549999999999997</v>
          </cell>
          <cell r="C153">
            <v>45.96</v>
          </cell>
          <cell r="D153">
            <v>43.17</v>
          </cell>
          <cell r="E153">
            <v>46.37</v>
          </cell>
          <cell r="F153">
            <v>43.52</v>
          </cell>
          <cell r="G153">
            <v>41.71</v>
          </cell>
          <cell r="I153">
            <v>42.53</v>
          </cell>
          <cell r="R153">
            <v>43.149692508808641</v>
          </cell>
        </row>
        <row r="154">
          <cell r="A154">
            <v>40909</v>
          </cell>
          <cell r="B154">
            <v>39.82</v>
          </cell>
          <cell r="C154">
            <v>48.01</v>
          </cell>
          <cell r="D154">
            <v>44.93</v>
          </cell>
          <cell r="E154">
            <v>46.36</v>
          </cell>
          <cell r="F154">
            <v>44.02</v>
          </cell>
          <cell r="G154">
            <v>42.14</v>
          </cell>
          <cell r="I154">
            <v>40.93</v>
          </cell>
          <cell r="R154">
            <v>42.778498398243684</v>
          </cell>
        </row>
        <row r="155">
          <cell r="A155">
            <v>40940</v>
          </cell>
          <cell r="B155">
            <v>39.82</v>
          </cell>
          <cell r="C155">
            <v>47.69</v>
          </cell>
          <cell r="D155">
            <v>44.51</v>
          </cell>
          <cell r="E155">
            <v>44.28</v>
          </cell>
          <cell r="F155">
            <v>42.45</v>
          </cell>
          <cell r="G155">
            <v>42.14</v>
          </cell>
          <cell r="I155">
            <v>39.21</v>
          </cell>
          <cell r="R155">
            <v>41.856469286555331</v>
          </cell>
        </row>
      </sheetData>
      <sheetData sheetId="15">
        <row r="6">
          <cell r="R6" t="str">
            <v>ALBERTA</v>
          </cell>
        </row>
        <row r="7">
          <cell r="A7">
            <v>37193</v>
          </cell>
          <cell r="B7">
            <v>34</v>
          </cell>
          <cell r="C7">
            <v>33.450000000000003</v>
          </cell>
          <cell r="D7">
            <v>32.65</v>
          </cell>
          <cell r="E7">
            <v>33.81</v>
          </cell>
          <cell r="F7">
            <v>33.049999999999997</v>
          </cell>
          <cell r="G7">
            <v>35</v>
          </cell>
          <cell r="I7">
            <v>33.049999999999997</v>
          </cell>
          <cell r="R7">
            <v>55</v>
          </cell>
        </row>
        <row r="8">
          <cell r="A8">
            <v>37194</v>
          </cell>
          <cell r="B8">
            <v>34.5</v>
          </cell>
          <cell r="C8">
            <v>33</v>
          </cell>
          <cell r="D8">
            <v>33</v>
          </cell>
          <cell r="E8">
            <v>34.700000000000003</v>
          </cell>
          <cell r="F8">
            <v>34.700000000000003</v>
          </cell>
          <cell r="G8">
            <v>35.5</v>
          </cell>
          <cell r="I8">
            <v>27.1875</v>
          </cell>
          <cell r="R8">
            <v>53</v>
          </cell>
        </row>
        <row r="9">
          <cell r="A9">
            <v>37195</v>
          </cell>
          <cell r="B9">
            <v>34.5</v>
          </cell>
          <cell r="C9">
            <v>33</v>
          </cell>
          <cell r="D9">
            <v>33</v>
          </cell>
          <cell r="E9">
            <v>34.700000000000003</v>
          </cell>
          <cell r="F9">
            <v>34.700000000000003</v>
          </cell>
          <cell r="G9">
            <v>35.5</v>
          </cell>
          <cell r="I9">
            <v>27.1875</v>
          </cell>
          <cell r="R9">
            <v>53</v>
          </cell>
        </row>
        <row r="10">
          <cell r="A10">
            <v>37196</v>
          </cell>
          <cell r="B10">
            <v>32.75</v>
          </cell>
          <cell r="C10">
            <v>35.5</v>
          </cell>
          <cell r="D10">
            <v>35.299999999999997</v>
          </cell>
          <cell r="E10">
            <v>35.35</v>
          </cell>
          <cell r="F10">
            <v>34.1</v>
          </cell>
          <cell r="G10">
            <v>33.75</v>
          </cell>
          <cell r="I10">
            <v>24.9</v>
          </cell>
          <cell r="R10">
            <v>54.499996185302734</v>
          </cell>
        </row>
        <row r="11">
          <cell r="A11">
            <v>37197</v>
          </cell>
          <cell r="B11">
            <v>32.75</v>
          </cell>
          <cell r="C11">
            <v>35.5</v>
          </cell>
          <cell r="D11">
            <v>35.299999999999997</v>
          </cell>
          <cell r="E11">
            <v>35.35</v>
          </cell>
          <cell r="F11">
            <v>34.1</v>
          </cell>
          <cell r="G11">
            <v>33.75</v>
          </cell>
          <cell r="I11">
            <v>24.9</v>
          </cell>
          <cell r="R11">
            <v>54.499996185302734</v>
          </cell>
        </row>
        <row r="12">
          <cell r="A12">
            <v>37200</v>
          </cell>
          <cell r="B12">
            <v>32.75</v>
          </cell>
          <cell r="C12">
            <v>35.5</v>
          </cell>
          <cell r="D12">
            <v>35.299999999999997</v>
          </cell>
          <cell r="E12">
            <v>35.35</v>
          </cell>
          <cell r="F12">
            <v>34.1</v>
          </cell>
          <cell r="G12">
            <v>33.75</v>
          </cell>
          <cell r="I12">
            <v>20.174999237060501</v>
          </cell>
          <cell r="R12">
            <v>54.499996185302734</v>
          </cell>
        </row>
        <row r="13">
          <cell r="A13">
            <v>37201</v>
          </cell>
          <cell r="B13">
            <v>32.75</v>
          </cell>
          <cell r="C13">
            <v>35.5</v>
          </cell>
          <cell r="D13">
            <v>35.299999999999997</v>
          </cell>
          <cell r="E13">
            <v>35.35</v>
          </cell>
          <cell r="F13">
            <v>34.1</v>
          </cell>
          <cell r="G13">
            <v>33.75</v>
          </cell>
          <cell r="I13">
            <v>20.174999237060501</v>
          </cell>
          <cell r="R13">
            <v>54.499996185302734</v>
          </cell>
        </row>
        <row r="14">
          <cell r="A14">
            <v>37202</v>
          </cell>
          <cell r="B14">
            <v>32.75</v>
          </cell>
          <cell r="C14">
            <v>35.5</v>
          </cell>
          <cell r="D14">
            <v>35.299999999999997</v>
          </cell>
          <cell r="E14">
            <v>35.35</v>
          </cell>
          <cell r="F14">
            <v>34.1</v>
          </cell>
          <cell r="G14">
            <v>33.75</v>
          </cell>
          <cell r="I14">
            <v>20.174999237060501</v>
          </cell>
          <cell r="R14">
            <v>54.499996185302734</v>
          </cell>
        </row>
        <row r="15">
          <cell r="A15">
            <v>37203</v>
          </cell>
          <cell r="B15">
            <v>32.75</v>
          </cell>
          <cell r="C15">
            <v>35.5</v>
          </cell>
          <cell r="D15">
            <v>35.299999999999997</v>
          </cell>
          <cell r="E15">
            <v>35.35</v>
          </cell>
          <cell r="F15">
            <v>34.1</v>
          </cell>
          <cell r="G15">
            <v>33.75</v>
          </cell>
          <cell r="I15">
            <v>20.174999237060501</v>
          </cell>
          <cell r="R15">
            <v>54.499996185302734</v>
          </cell>
        </row>
        <row r="16">
          <cell r="A16">
            <v>37204</v>
          </cell>
          <cell r="B16">
            <v>32.75</v>
          </cell>
          <cell r="C16">
            <v>35.5</v>
          </cell>
          <cell r="D16">
            <v>35.299999999999997</v>
          </cell>
          <cell r="E16">
            <v>35.35</v>
          </cell>
          <cell r="F16">
            <v>34.1</v>
          </cell>
          <cell r="G16">
            <v>33.75</v>
          </cell>
          <cell r="I16">
            <v>20.174999237060501</v>
          </cell>
          <cell r="R16">
            <v>54.499996185302734</v>
          </cell>
        </row>
        <row r="17">
          <cell r="A17">
            <v>37207</v>
          </cell>
          <cell r="B17">
            <v>32.75</v>
          </cell>
          <cell r="C17">
            <v>35.5</v>
          </cell>
          <cell r="D17">
            <v>35.299999999999997</v>
          </cell>
          <cell r="E17">
            <v>35.35</v>
          </cell>
          <cell r="F17">
            <v>34.1</v>
          </cell>
          <cell r="G17">
            <v>33.75</v>
          </cell>
          <cell r="I17">
            <v>20.174999237060501</v>
          </cell>
          <cell r="R17">
            <v>54.499996185302734</v>
          </cell>
        </row>
        <row r="18">
          <cell r="A18">
            <v>37208</v>
          </cell>
          <cell r="B18">
            <v>32.75</v>
          </cell>
          <cell r="C18">
            <v>35.5</v>
          </cell>
          <cell r="D18">
            <v>35.299999999999997</v>
          </cell>
          <cell r="E18">
            <v>35.35</v>
          </cell>
          <cell r="F18">
            <v>34.1</v>
          </cell>
          <cell r="G18">
            <v>33.75</v>
          </cell>
          <cell r="I18">
            <v>20.174999237060501</v>
          </cell>
          <cell r="R18">
            <v>54.499996185302734</v>
          </cell>
        </row>
        <row r="19">
          <cell r="A19">
            <v>37209</v>
          </cell>
          <cell r="B19">
            <v>32.75</v>
          </cell>
          <cell r="C19">
            <v>35.5</v>
          </cell>
          <cell r="D19">
            <v>35.299999999999997</v>
          </cell>
          <cell r="E19">
            <v>35.35</v>
          </cell>
          <cell r="F19">
            <v>34.1</v>
          </cell>
          <cell r="G19">
            <v>33.75</v>
          </cell>
          <cell r="I19">
            <v>20.174999237060501</v>
          </cell>
          <cell r="R19">
            <v>54.499996185302734</v>
          </cell>
        </row>
        <row r="20">
          <cell r="A20">
            <v>37210</v>
          </cell>
          <cell r="B20">
            <v>32.75</v>
          </cell>
          <cell r="C20">
            <v>35.5</v>
          </cell>
          <cell r="D20">
            <v>35.299999999999997</v>
          </cell>
          <cell r="E20">
            <v>35.35</v>
          </cell>
          <cell r="F20">
            <v>34.1</v>
          </cell>
          <cell r="G20">
            <v>33.75</v>
          </cell>
          <cell r="I20">
            <v>20.174999237060501</v>
          </cell>
          <cell r="R20">
            <v>54.499996185302734</v>
          </cell>
        </row>
        <row r="21">
          <cell r="A21">
            <v>37211</v>
          </cell>
          <cell r="B21">
            <v>32.75</v>
          </cell>
          <cell r="C21">
            <v>35.5</v>
          </cell>
          <cell r="D21">
            <v>35.299999999999997</v>
          </cell>
          <cell r="E21">
            <v>35.35</v>
          </cell>
          <cell r="F21">
            <v>34.1</v>
          </cell>
          <cell r="G21">
            <v>33.75</v>
          </cell>
          <cell r="I21">
            <v>20.174999237060501</v>
          </cell>
          <cell r="R21">
            <v>54.499996185302734</v>
          </cell>
        </row>
        <row r="22">
          <cell r="A22">
            <v>37214</v>
          </cell>
          <cell r="B22">
            <v>32.75</v>
          </cell>
          <cell r="C22">
            <v>35.5</v>
          </cell>
          <cell r="D22">
            <v>35.299999999999997</v>
          </cell>
          <cell r="E22">
            <v>35.35</v>
          </cell>
          <cell r="F22">
            <v>34.1</v>
          </cell>
          <cell r="G22">
            <v>33.75</v>
          </cell>
          <cell r="I22">
            <v>20.174999237060501</v>
          </cell>
          <cell r="R22">
            <v>54.499996185302734</v>
          </cell>
        </row>
        <row r="23">
          <cell r="A23">
            <v>37215</v>
          </cell>
          <cell r="B23">
            <v>32.75</v>
          </cell>
          <cell r="C23">
            <v>35.5</v>
          </cell>
          <cell r="D23">
            <v>35.299999999999997</v>
          </cell>
          <cell r="E23">
            <v>35.35</v>
          </cell>
          <cell r="F23">
            <v>34.1</v>
          </cell>
          <cell r="G23">
            <v>33.75</v>
          </cell>
          <cell r="I23">
            <v>20.174999237060501</v>
          </cell>
          <cell r="R23">
            <v>54.499996185302734</v>
          </cell>
        </row>
        <row r="24">
          <cell r="A24">
            <v>37216</v>
          </cell>
          <cell r="B24">
            <v>32.75</v>
          </cell>
          <cell r="C24">
            <v>35.5</v>
          </cell>
          <cell r="D24">
            <v>35.299999999999997</v>
          </cell>
          <cell r="E24">
            <v>35.35</v>
          </cell>
          <cell r="F24">
            <v>34.1</v>
          </cell>
          <cell r="G24">
            <v>33.75</v>
          </cell>
          <cell r="I24">
            <v>20.174999237060501</v>
          </cell>
          <cell r="R24">
            <v>54.499996185302734</v>
          </cell>
        </row>
        <row r="25">
          <cell r="A25">
            <v>37218</v>
          </cell>
          <cell r="B25">
            <v>32.75</v>
          </cell>
          <cell r="C25">
            <v>35.5</v>
          </cell>
          <cell r="D25">
            <v>35.299999999999997</v>
          </cell>
          <cell r="E25">
            <v>35.35</v>
          </cell>
          <cell r="F25">
            <v>34.1</v>
          </cell>
          <cell r="G25">
            <v>33.75</v>
          </cell>
          <cell r="I25">
            <v>20.174999237060501</v>
          </cell>
          <cell r="R25">
            <v>54.499996185302734</v>
          </cell>
        </row>
        <row r="26">
          <cell r="A26">
            <v>37221</v>
          </cell>
          <cell r="B26">
            <v>32.75</v>
          </cell>
          <cell r="C26">
            <v>35.5</v>
          </cell>
          <cell r="D26">
            <v>35.299999999999997</v>
          </cell>
          <cell r="E26">
            <v>35.35</v>
          </cell>
          <cell r="F26">
            <v>34.1</v>
          </cell>
          <cell r="G26">
            <v>33.75</v>
          </cell>
          <cell r="I26">
            <v>20.174999237060501</v>
          </cell>
          <cell r="R26">
            <v>54.499994049072264</v>
          </cell>
        </row>
        <row r="27">
          <cell r="A27">
            <v>37225</v>
          </cell>
          <cell r="B27">
            <v>32.75</v>
          </cell>
          <cell r="C27">
            <v>35.5</v>
          </cell>
          <cell r="D27">
            <v>35.299999999999997</v>
          </cell>
          <cell r="E27">
            <v>35.35</v>
          </cell>
          <cell r="F27">
            <v>34.1</v>
          </cell>
          <cell r="G27">
            <v>33.75</v>
          </cell>
          <cell r="I27">
            <v>26</v>
          </cell>
          <cell r="R27">
            <v>54.499996185302734</v>
          </cell>
        </row>
        <row r="28">
          <cell r="A28">
            <v>37226</v>
          </cell>
          <cell r="B28">
            <v>36.5</v>
          </cell>
          <cell r="C28">
            <v>43</v>
          </cell>
          <cell r="D28">
            <v>42.75</v>
          </cell>
          <cell r="E28">
            <v>42.5</v>
          </cell>
          <cell r="F28">
            <v>38.5</v>
          </cell>
          <cell r="G28">
            <v>38.5</v>
          </cell>
          <cell r="I28">
            <v>38.5</v>
          </cell>
          <cell r="R28">
            <v>60.049999237060547</v>
          </cell>
        </row>
        <row r="29">
          <cell r="A29">
            <v>37257</v>
          </cell>
          <cell r="B29">
            <v>36.75</v>
          </cell>
          <cell r="C29">
            <v>42.75</v>
          </cell>
          <cell r="D29">
            <v>42.75</v>
          </cell>
          <cell r="E29">
            <v>42.75</v>
          </cell>
          <cell r="F29">
            <v>39.25</v>
          </cell>
          <cell r="G29">
            <v>38.25</v>
          </cell>
          <cell r="I29">
            <v>39.25</v>
          </cell>
          <cell r="R29">
            <v>66.258518981933591</v>
          </cell>
        </row>
        <row r="30">
          <cell r="A30">
            <v>37288</v>
          </cell>
          <cell r="B30">
            <v>35.5</v>
          </cell>
          <cell r="C30">
            <v>38.9</v>
          </cell>
          <cell r="D30">
            <v>39</v>
          </cell>
          <cell r="E30">
            <v>40.5</v>
          </cell>
          <cell r="F30">
            <v>37.25</v>
          </cell>
          <cell r="G30">
            <v>36.75</v>
          </cell>
          <cell r="I30">
            <v>37.25</v>
          </cell>
          <cell r="R30">
            <v>65.224741210937495</v>
          </cell>
        </row>
        <row r="31">
          <cell r="A31">
            <v>37316</v>
          </cell>
          <cell r="B31">
            <v>35</v>
          </cell>
          <cell r="C31">
            <v>34.25</v>
          </cell>
          <cell r="D31">
            <v>34.25</v>
          </cell>
          <cell r="E31">
            <v>38.25</v>
          </cell>
          <cell r="F31">
            <v>36</v>
          </cell>
          <cell r="G31">
            <v>36.25</v>
          </cell>
          <cell r="I31">
            <v>36</v>
          </cell>
          <cell r="R31">
            <v>63.379048156738278</v>
          </cell>
        </row>
        <row r="32">
          <cell r="A32">
            <v>37347</v>
          </cell>
          <cell r="B32">
            <v>32.5</v>
          </cell>
          <cell r="C32">
            <v>32.5</v>
          </cell>
          <cell r="D32">
            <v>30.5</v>
          </cell>
          <cell r="E32">
            <v>33.75</v>
          </cell>
          <cell r="F32">
            <v>34.5</v>
          </cell>
          <cell r="G32">
            <v>34.5</v>
          </cell>
          <cell r="I32">
            <v>33.75</v>
          </cell>
          <cell r="R32">
            <v>59.274271240234377</v>
          </cell>
        </row>
        <row r="33">
          <cell r="A33">
            <v>37377</v>
          </cell>
          <cell r="B33">
            <v>37.5</v>
          </cell>
          <cell r="C33">
            <v>31.5</v>
          </cell>
          <cell r="D33">
            <v>29</v>
          </cell>
          <cell r="E33">
            <v>33.5</v>
          </cell>
          <cell r="F33">
            <v>36</v>
          </cell>
          <cell r="G33">
            <v>40.5</v>
          </cell>
          <cell r="I33">
            <v>33.5</v>
          </cell>
          <cell r="R33">
            <v>59.95928955078125</v>
          </cell>
        </row>
        <row r="34">
          <cell r="A34">
            <v>37408</v>
          </cell>
          <cell r="B34">
            <v>45</v>
          </cell>
          <cell r="C34">
            <v>32</v>
          </cell>
          <cell r="D34">
            <v>29.5</v>
          </cell>
          <cell r="E34">
            <v>40</v>
          </cell>
          <cell r="F34">
            <v>42</v>
          </cell>
          <cell r="G34">
            <v>50</v>
          </cell>
          <cell r="I34">
            <v>40</v>
          </cell>
          <cell r="R34">
            <v>60.850542965024957</v>
          </cell>
        </row>
        <row r="35">
          <cell r="A35">
            <v>37438</v>
          </cell>
          <cell r="B35">
            <v>53.5</v>
          </cell>
          <cell r="C35">
            <v>46.5</v>
          </cell>
          <cell r="D35">
            <v>43.5</v>
          </cell>
          <cell r="E35">
            <v>49.75</v>
          </cell>
          <cell r="F35">
            <v>49.25</v>
          </cell>
          <cell r="G35">
            <v>60.5</v>
          </cell>
          <cell r="I35">
            <v>49.25</v>
          </cell>
          <cell r="R35">
            <v>51.459633316700994</v>
          </cell>
        </row>
        <row r="36">
          <cell r="A36">
            <v>37469</v>
          </cell>
          <cell r="B36">
            <v>63.5</v>
          </cell>
          <cell r="C36">
            <v>53</v>
          </cell>
          <cell r="D36">
            <v>50.5</v>
          </cell>
          <cell r="E36">
            <v>56</v>
          </cell>
          <cell r="F36">
            <v>57.25</v>
          </cell>
          <cell r="G36">
            <v>73.5</v>
          </cell>
          <cell r="I36">
            <v>56</v>
          </cell>
          <cell r="R36">
            <v>52.115465797843349</v>
          </cell>
        </row>
        <row r="37">
          <cell r="A37">
            <v>37500</v>
          </cell>
          <cell r="B37">
            <v>51</v>
          </cell>
          <cell r="C37">
            <v>47</v>
          </cell>
          <cell r="D37">
            <v>43.5</v>
          </cell>
          <cell r="E37">
            <v>48.75</v>
          </cell>
          <cell r="F37">
            <v>48.75</v>
          </cell>
          <cell r="G37">
            <v>58</v>
          </cell>
          <cell r="I37">
            <v>48.75</v>
          </cell>
          <cell r="R37">
            <v>52.115423541163942</v>
          </cell>
        </row>
        <row r="38">
          <cell r="A38">
            <v>37530</v>
          </cell>
          <cell r="B38">
            <v>38.5</v>
          </cell>
          <cell r="C38">
            <v>39</v>
          </cell>
          <cell r="D38">
            <v>39</v>
          </cell>
          <cell r="E38">
            <v>42.25</v>
          </cell>
          <cell r="F38">
            <v>41</v>
          </cell>
          <cell r="G38">
            <v>41</v>
          </cell>
          <cell r="I38">
            <v>41</v>
          </cell>
          <cell r="R38">
            <v>56.769619931995564</v>
          </cell>
        </row>
        <row r="39">
          <cell r="A39">
            <v>37561</v>
          </cell>
          <cell r="B39">
            <v>36.5</v>
          </cell>
          <cell r="C39">
            <v>37</v>
          </cell>
          <cell r="D39">
            <v>37</v>
          </cell>
          <cell r="E39">
            <v>41.25</v>
          </cell>
          <cell r="F39">
            <v>40</v>
          </cell>
          <cell r="G39">
            <v>38.5</v>
          </cell>
          <cell r="I39">
            <v>40</v>
          </cell>
          <cell r="R39">
            <v>61.718535598879207</v>
          </cell>
        </row>
        <row r="40">
          <cell r="A40">
            <v>37591</v>
          </cell>
          <cell r="B40">
            <v>37</v>
          </cell>
          <cell r="C40">
            <v>38.5</v>
          </cell>
          <cell r="D40">
            <v>38.5</v>
          </cell>
          <cell r="E40">
            <v>43.25</v>
          </cell>
          <cell r="F40">
            <v>42</v>
          </cell>
          <cell r="G40">
            <v>39</v>
          </cell>
          <cell r="I40">
            <v>42</v>
          </cell>
          <cell r="R40">
            <v>65.393538519789828</v>
          </cell>
        </row>
        <row r="41">
          <cell r="A41">
            <v>37622</v>
          </cell>
          <cell r="B41">
            <v>37</v>
          </cell>
          <cell r="C41">
            <v>42.25</v>
          </cell>
          <cell r="D41">
            <v>42</v>
          </cell>
          <cell r="E41">
            <v>44.5</v>
          </cell>
          <cell r="F41">
            <v>42.25</v>
          </cell>
          <cell r="G41">
            <v>39</v>
          </cell>
          <cell r="I41">
            <v>32.25</v>
          </cell>
          <cell r="R41">
            <v>52.591152343626561</v>
          </cell>
        </row>
        <row r="42">
          <cell r="A42">
            <v>37653</v>
          </cell>
          <cell r="B42">
            <v>37</v>
          </cell>
          <cell r="C42">
            <v>41.5</v>
          </cell>
          <cell r="D42">
            <v>41</v>
          </cell>
          <cell r="E42">
            <v>42.5</v>
          </cell>
          <cell r="F42">
            <v>40.75</v>
          </cell>
          <cell r="G42">
            <v>39</v>
          </cell>
          <cell r="I42">
            <v>30.75</v>
          </cell>
          <cell r="R42">
            <v>51.148643561441801</v>
          </cell>
        </row>
        <row r="43">
          <cell r="A43">
            <v>37681</v>
          </cell>
          <cell r="B43">
            <v>36.5</v>
          </cell>
          <cell r="C43">
            <v>36.75</v>
          </cell>
          <cell r="D43">
            <v>36</v>
          </cell>
          <cell r="E43">
            <v>40.5</v>
          </cell>
          <cell r="F43">
            <v>40</v>
          </cell>
          <cell r="G43">
            <v>38.5</v>
          </cell>
          <cell r="I43">
            <v>30</v>
          </cell>
          <cell r="R43">
            <v>49.658466438423794</v>
          </cell>
        </row>
        <row r="44">
          <cell r="A44">
            <v>37712</v>
          </cell>
          <cell r="B44">
            <v>35.5</v>
          </cell>
          <cell r="C44">
            <v>36.5</v>
          </cell>
          <cell r="D44">
            <v>33</v>
          </cell>
          <cell r="E44">
            <v>35.75</v>
          </cell>
          <cell r="F44">
            <v>38.25</v>
          </cell>
          <cell r="G44">
            <v>37.5</v>
          </cell>
          <cell r="I44">
            <v>25.75</v>
          </cell>
          <cell r="R44">
            <v>47.46053627121168</v>
          </cell>
        </row>
        <row r="45">
          <cell r="A45">
            <v>37742</v>
          </cell>
          <cell r="B45">
            <v>36.5</v>
          </cell>
          <cell r="C45">
            <v>32.5</v>
          </cell>
          <cell r="D45">
            <v>29</v>
          </cell>
          <cell r="E45">
            <v>36.25</v>
          </cell>
          <cell r="F45">
            <v>39</v>
          </cell>
          <cell r="G45">
            <v>38.5</v>
          </cell>
          <cell r="I45">
            <v>26.25</v>
          </cell>
          <cell r="R45">
            <v>47.462304341228005</v>
          </cell>
        </row>
        <row r="46">
          <cell r="A46">
            <v>37773</v>
          </cell>
          <cell r="B46">
            <v>43.5</v>
          </cell>
          <cell r="C46">
            <v>30.75</v>
          </cell>
          <cell r="D46">
            <v>30</v>
          </cell>
          <cell r="E46">
            <v>41.25</v>
          </cell>
          <cell r="F46">
            <v>43.5</v>
          </cell>
          <cell r="G46">
            <v>48</v>
          </cell>
          <cell r="I46">
            <v>31.25</v>
          </cell>
          <cell r="R46">
            <v>47.778308251202205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</v>
          </cell>
          <cell r="F47">
            <v>57</v>
          </cell>
          <cell r="G47">
            <v>60.5</v>
          </cell>
          <cell r="I47">
            <v>42</v>
          </cell>
          <cell r="R47">
            <v>48.172131541311686</v>
          </cell>
        </row>
        <row r="48">
          <cell r="A48">
            <v>37834</v>
          </cell>
          <cell r="B48">
            <v>63</v>
          </cell>
          <cell r="C48">
            <v>60.5</v>
          </cell>
          <cell r="D48">
            <v>57</v>
          </cell>
          <cell r="E48">
            <v>60.5</v>
          </cell>
          <cell r="F48">
            <v>62.75</v>
          </cell>
          <cell r="G48">
            <v>71</v>
          </cell>
          <cell r="I48">
            <v>50.5</v>
          </cell>
          <cell r="R48">
            <v>48.674917009371846</v>
          </cell>
        </row>
        <row r="49">
          <cell r="A49">
            <v>37865</v>
          </cell>
          <cell r="B49">
            <v>52</v>
          </cell>
          <cell r="C49">
            <v>50.5</v>
          </cell>
          <cell r="D49">
            <v>47</v>
          </cell>
          <cell r="E49">
            <v>55.5</v>
          </cell>
          <cell r="F49">
            <v>49.75</v>
          </cell>
          <cell r="G49">
            <v>58</v>
          </cell>
          <cell r="I49">
            <v>39.75</v>
          </cell>
          <cell r="R49">
            <v>48.753040681867404</v>
          </cell>
        </row>
        <row r="50">
          <cell r="A50">
            <v>37895</v>
          </cell>
          <cell r="B50">
            <v>38.5</v>
          </cell>
          <cell r="C50">
            <v>41.5</v>
          </cell>
          <cell r="D50">
            <v>41</v>
          </cell>
          <cell r="E50">
            <v>41.75</v>
          </cell>
          <cell r="F50">
            <v>41</v>
          </cell>
          <cell r="G50">
            <v>40.75</v>
          </cell>
          <cell r="I50">
            <v>31</v>
          </cell>
          <cell r="R50">
            <v>49.067219301895946</v>
          </cell>
        </row>
        <row r="51">
          <cell r="A51">
            <v>37926</v>
          </cell>
          <cell r="B51">
            <v>37.5</v>
          </cell>
          <cell r="C51">
            <v>37.5</v>
          </cell>
          <cell r="D51">
            <v>37</v>
          </cell>
          <cell r="E51">
            <v>41.75</v>
          </cell>
          <cell r="F51">
            <v>40.75</v>
          </cell>
          <cell r="G51">
            <v>39.25</v>
          </cell>
          <cell r="I51">
            <v>30.75</v>
          </cell>
          <cell r="R51">
            <v>52.099654947150768</v>
          </cell>
        </row>
        <row r="52">
          <cell r="A52">
            <v>37956</v>
          </cell>
          <cell r="B52">
            <v>37</v>
          </cell>
          <cell r="C52">
            <v>39.25</v>
          </cell>
          <cell r="D52">
            <v>39</v>
          </cell>
          <cell r="E52">
            <v>44.75</v>
          </cell>
          <cell r="F52">
            <v>42</v>
          </cell>
          <cell r="G52">
            <v>38.5</v>
          </cell>
          <cell r="I52">
            <v>32</v>
          </cell>
          <cell r="R52">
            <v>54.480527119849967</v>
          </cell>
        </row>
        <row r="53">
          <cell r="A53">
            <v>37987</v>
          </cell>
          <cell r="B53">
            <v>37.700000000000003</v>
          </cell>
          <cell r="C53">
            <v>42.61</v>
          </cell>
          <cell r="D53">
            <v>42.13</v>
          </cell>
          <cell r="E53">
            <v>44.77</v>
          </cell>
          <cell r="F53">
            <v>42.51</v>
          </cell>
          <cell r="G53">
            <v>39.9</v>
          </cell>
          <cell r="I53">
            <v>31.16</v>
          </cell>
          <cell r="R53">
            <v>51.310286671953875</v>
          </cell>
        </row>
        <row r="54">
          <cell r="A54">
            <v>38018</v>
          </cell>
          <cell r="B54">
            <v>37.700000000000003</v>
          </cell>
          <cell r="C54">
            <v>41.96</v>
          </cell>
          <cell r="D54">
            <v>41.27</v>
          </cell>
          <cell r="E54">
            <v>42.75</v>
          </cell>
          <cell r="F54">
            <v>40.99</v>
          </cell>
          <cell r="G54">
            <v>39.9</v>
          </cell>
          <cell r="I54">
            <v>29.61</v>
          </cell>
          <cell r="R54">
            <v>50.017783380436796</v>
          </cell>
        </row>
        <row r="55">
          <cell r="A55">
            <v>38047</v>
          </cell>
          <cell r="B55">
            <v>37.229999999999997</v>
          </cell>
          <cell r="C55">
            <v>37.89</v>
          </cell>
          <cell r="D55">
            <v>36.979999999999997</v>
          </cell>
          <cell r="E55">
            <v>40.74</v>
          </cell>
          <cell r="F55">
            <v>40.229999999999997</v>
          </cell>
          <cell r="G55">
            <v>39.43</v>
          </cell>
          <cell r="I55">
            <v>28.78</v>
          </cell>
          <cell r="R55">
            <v>47.981797471639517</v>
          </cell>
        </row>
        <row r="56">
          <cell r="A56">
            <v>38078</v>
          </cell>
          <cell r="B56">
            <v>36.31</v>
          </cell>
          <cell r="C56">
            <v>37.67</v>
          </cell>
          <cell r="D56">
            <v>34.4</v>
          </cell>
          <cell r="E56">
            <v>35.96</v>
          </cell>
          <cell r="F56">
            <v>38.47</v>
          </cell>
          <cell r="G56">
            <v>38.51</v>
          </cell>
          <cell r="I56">
            <v>24.62</v>
          </cell>
          <cell r="R56">
            <v>45.292637478288732</v>
          </cell>
        </row>
        <row r="57">
          <cell r="A57">
            <v>38108</v>
          </cell>
          <cell r="B57">
            <v>37.229999999999997</v>
          </cell>
          <cell r="C57">
            <v>34.24</v>
          </cell>
          <cell r="D57">
            <v>30.97</v>
          </cell>
          <cell r="E57">
            <v>36.46</v>
          </cell>
          <cell r="F57">
            <v>39.22</v>
          </cell>
          <cell r="G57">
            <v>39.43</v>
          </cell>
          <cell r="I57">
            <v>25.01</v>
          </cell>
          <cell r="R57">
            <v>45.363358228943547</v>
          </cell>
        </row>
        <row r="58">
          <cell r="A58">
            <v>38139</v>
          </cell>
          <cell r="B58">
            <v>43.72</v>
          </cell>
          <cell r="C58">
            <v>32.74</v>
          </cell>
          <cell r="D58">
            <v>31.83</v>
          </cell>
          <cell r="E58">
            <v>41.48</v>
          </cell>
          <cell r="F58">
            <v>43.74</v>
          </cell>
          <cell r="G58">
            <v>48.05</v>
          </cell>
          <cell r="I58">
            <v>29.67</v>
          </cell>
          <cell r="R58">
            <v>45.914972176804483</v>
          </cell>
        </row>
        <row r="59">
          <cell r="A59">
            <v>38169</v>
          </cell>
          <cell r="B59">
            <v>53.91</v>
          </cell>
          <cell r="C59">
            <v>52.26</v>
          </cell>
          <cell r="D59">
            <v>48.14</v>
          </cell>
          <cell r="E59">
            <v>52.29</v>
          </cell>
          <cell r="F59">
            <v>57.31</v>
          </cell>
          <cell r="G59">
            <v>59.51</v>
          </cell>
          <cell r="I59">
            <v>39.72</v>
          </cell>
          <cell r="R59">
            <v>46.570629148571022</v>
          </cell>
        </row>
        <row r="60">
          <cell r="A60">
            <v>38200</v>
          </cell>
          <cell r="B60">
            <v>61.79</v>
          </cell>
          <cell r="C60">
            <v>58.27</v>
          </cell>
          <cell r="D60">
            <v>55.01</v>
          </cell>
          <cell r="E60">
            <v>60.83</v>
          </cell>
          <cell r="F60">
            <v>63.09</v>
          </cell>
          <cell r="G60">
            <v>69.09</v>
          </cell>
          <cell r="I60">
            <v>47.59</v>
          </cell>
          <cell r="R60">
            <v>47.126597216043926</v>
          </cell>
        </row>
        <row r="61">
          <cell r="A61">
            <v>38231</v>
          </cell>
          <cell r="B61">
            <v>51.6</v>
          </cell>
          <cell r="C61">
            <v>49.69</v>
          </cell>
          <cell r="D61">
            <v>46.42</v>
          </cell>
          <cell r="E61">
            <v>55.79</v>
          </cell>
          <cell r="F61">
            <v>50.01</v>
          </cell>
          <cell r="G61">
            <v>57.2</v>
          </cell>
          <cell r="I61">
            <v>37.32</v>
          </cell>
          <cell r="R61">
            <v>47.041096943708652</v>
          </cell>
        </row>
        <row r="62">
          <cell r="A62">
            <v>38261</v>
          </cell>
          <cell r="B62">
            <v>39.090000000000003</v>
          </cell>
          <cell r="C62">
            <v>41.96</v>
          </cell>
          <cell r="D62">
            <v>41.27</v>
          </cell>
          <cell r="E62">
            <v>41.97</v>
          </cell>
          <cell r="F62">
            <v>41.21</v>
          </cell>
          <cell r="G62">
            <v>41.5</v>
          </cell>
          <cell r="I62">
            <v>28.99</v>
          </cell>
          <cell r="R62">
            <v>47.045589842261634</v>
          </cell>
        </row>
        <row r="63">
          <cell r="A63">
            <v>38292</v>
          </cell>
          <cell r="B63">
            <v>38.159999999999997</v>
          </cell>
          <cell r="C63">
            <v>38.53</v>
          </cell>
          <cell r="D63">
            <v>37.840000000000003</v>
          </cell>
          <cell r="E63">
            <v>41.96</v>
          </cell>
          <cell r="F63">
            <v>40.96</v>
          </cell>
          <cell r="G63">
            <v>40.14</v>
          </cell>
          <cell r="I63">
            <v>28.65</v>
          </cell>
          <cell r="R63">
            <v>49.659281106946025</v>
          </cell>
        </row>
        <row r="64">
          <cell r="A64">
            <v>38322</v>
          </cell>
          <cell r="B64">
            <v>37.700000000000003</v>
          </cell>
          <cell r="C64">
            <v>40.03</v>
          </cell>
          <cell r="D64">
            <v>39.56</v>
          </cell>
          <cell r="E64">
            <v>44.97</v>
          </cell>
          <cell r="F64">
            <v>42.21</v>
          </cell>
          <cell r="G64">
            <v>39.47</v>
          </cell>
          <cell r="I64">
            <v>29.7</v>
          </cell>
          <cell r="R64">
            <v>51.860295210820247</v>
          </cell>
        </row>
        <row r="65">
          <cell r="A65">
            <v>38353</v>
          </cell>
          <cell r="B65">
            <v>37.96</v>
          </cell>
          <cell r="C65">
            <v>42.88</v>
          </cell>
          <cell r="D65">
            <v>42.24</v>
          </cell>
          <cell r="E65">
            <v>44.97</v>
          </cell>
          <cell r="F65">
            <v>42.7</v>
          </cell>
          <cell r="G65">
            <v>40.28</v>
          </cell>
          <cell r="I65">
            <v>27.06</v>
          </cell>
          <cell r="R65">
            <v>51.332249864173875</v>
          </cell>
        </row>
        <row r="66">
          <cell r="A66">
            <v>38384</v>
          </cell>
          <cell r="B66">
            <v>37.96</v>
          </cell>
          <cell r="C66">
            <v>42.34</v>
          </cell>
          <cell r="D66">
            <v>41.5</v>
          </cell>
          <cell r="E66">
            <v>42.94</v>
          </cell>
          <cell r="F66">
            <v>41.18</v>
          </cell>
          <cell r="G66">
            <v>40.28</v>
          </cell>
          <cell r="I66">
            <v>25.92</v>
          </cell>
          <cell r="R66">
            <v>50.068514539888476</v>
          </cell>
        </row>
        <row r="67">
          <cell r="A67">
            <v>38412</v>
          </cell>
          <cell r="B67">
            <v>37.49</v>
          </cell>
          <cell r="C67">
            <v>38.85</v>
          </cell>
          <cell r="D67">
            <v>37.83</v>
          </cell>
          <cell r="E67">
            <v>40.92</v>
          </cell>
          <cell r="F67">
            <v>40.409999999999997</v>
          </cell>
          <cell r="G67">
            <v>39.81</v>
          </cell>
          <cell r="I67">
            <v>25.42</v>
          </cell>
          <cell r="R67">
            <v>48.082302708722928</v>
          </cell>
        </row>
        <row r="68">
          <cell r="A68">
            <v>38443</v>
          </cell>
          <cell r="B68">
            <v>36.56</v>
          </cell>
          <cell r="C68">
            <v>38.67</v>
          </cell>
          <cell r="D68">
            <v>35.619999999999997</v>
          </cell>
          <cell r="E68">
            <v>36.119999999999997</v>
          </cell>
          <cell r="F68">
            <v>38.64</v>
          </cell>
          <cell r="G68">
            <v>38.880000000000003</v>
          </cell>
          <cell r="I68">
            <v>21.92</v>
          </cell>
          <cell r="R68">
            <v>45.319240648880353</v>
          </cell>
        </row>
        <row r="69">
          <cell r="A69">
            <v>38473</v>
          </cell>
          <cell r="B69">
            <v>37.5</v>
          </cell>
          <cell r="C69">
            <v>35.74</v>
          </cell>
          <cell r="D69">
            <v>32.68</v>
          </cell>
          <cell r="E69">
            <v>36.619999999999997</v>
          </cell>
          <cell r="F69">
            <v>39.4</v>
          </cell>
          <cell r="G69">
            <v>39.82</v>
          </cell>
          <cell r="I69">
            <v>22.46</v>
          </cell>
          <cell r="R69">
            <v>45.38465071243386</v>
          </cell>
        </row>
        <row r="70">
          <cell r="A70">
            <v>38504</v>
          </cell>
          <cell r="B70">
            <v>44.03</v>
          </cell>
          <cell r="C70">
            <v>34.46</v>
          </cell>
          <cell r="D70">
            <v>33.409999999999997</v>
          </cell>
          <cell r="E70">
            <v>41.66</v>
          </cell>
          <cell r="F70">
            <v>43.94</v>
          </cell>
          <cell r="G70">
            <v>48.16</v>
          </cell>
          <cell r="I70">
            <v>26.87</v>
          </cell>
          <cell r="R70">
            <v>45.917817876456901</v>
          </cell>
        </row>
        <row r="71">
          <cell r="A71">
            <v>38534</v>
          </cell>
          <cell r="B71">
            <v>54.29</v>
          </cell>
          <cell r="C71">
            <v>51.2</v>
          </cell>
          <cell r="D71">
            <v>47.4</v>
          </cell>
          <cell r="E71">
            <v>52.52</v>
          </cell>
          <cell r="F71">
            <v>57.57</v>
          </cell>
          <cell r="G71">
            <v>59.49</v>
          </cell>
          <cell r="I71">
            <v>36.29</v>
          </cell>
          <cell r="R71">
            <v>46.552467468542673</v>
          </cell>
        </row>
        <row r="72">
          <cell r="A72">
            <v>38565</v>
          </cell>
          <cell r="B72">
            <v>62.22</v>
          </cell>
          <cell r="C72">
            <v>56.35</v>
          </cell>
          <cell r="D72">
            <v>53.29</v>
          </cell>
          <cell r="E72">
            <v>61.1</v>
          </cell>
          <cell r="F72">
            <v>63.37</v>
          </cell>
          <cell r="G72">
            <v>68.86</v>
          </cell>
          <cell r="I72">
            <v>43.85</v>
          </cell>
          <cell r="R72">
            <v>47.089806449957813</v>
          </cell>
        </row>
        <row r="73">
          <cell r="A73">
            <v>38596</v>
          </cell>
          <cell r="B73">
            <v>51.96</v>
          </cell>
          <cell r="C73">
            <v>49</v>
          </cell>
          <cell r="D73">
            <v>45.93</v>
          </cell>
          <cell r="E73">
            <v>56.04</v>
          </cell>
          <cell r="F73">
            <v>50.24</v>
          </cell>
          <cell r="G73">
            <v>57.16</v>
          </cell>
          <cell r="I73">
            <v>34.69</v>
          </cell>
          <cell r="R73">
            <v>47.002930107172944</v>
          </cell>
        </row>
        <row r="74">
          <cell r="A74">
            <v>38626</v>
          </cell>
          <cell r="B74">
            <v>39.36</v>
          </cell>
          <cell r="C74">
            <v>42.39</v>
          </cell>
          <cell r="D74">
            <v>41.52</v>
          </cell>
          <cell r="E74">
            <v>42.15</v>
          </cell>
          <cell r="F74">
            <v>41.4</v>
          </cell>
          <cell r="G74">
            <v>41.86</v>
          </cell>
          <cell r="I74">
            <v>27.19</v>
          </cell>
          <cell r="R74">
            <v>47.002792471166167</v>
          </cell>
        </row>
        <row r="75">
          <cell r="A75">
            <v>38657</v>
          </cell>
          <cell r="B75">
            <v>38.43</v>
          </cell>
          <cell r="C75">
            <v>39.450000000000003</v>
          </cell>
          <cell r="D75">
            <v>38.57</v>
          </cell>
          <cell r="E75">
            <v>42.15</v>
          </cell>
          <cell r="F75">
            <v>41.14</v>
          </cell>
          <cell r="G75">
            <v>40.57</v>
          </cell>
          <cell r="I75">
            <v>27.11</v>
          </cell>
          <cell r="R75">
            <v>49.687504145236787</v>
          </cell>
        </row>
        <row r="76">
          <cell r="A76">
            <v>38687</v>
          </cell>
          <cell r="B76">
            <v>37.96</v>
          </cell>
          <cell r="C76">
            <v>40.74</v>
          </cell>
          <cell r="D76">
            <v>40.049999999999997</v>
          </cell>
          <cell r="E76">
            <v>45.17</v>
          </cell>
          <cell r="F76">
            <v>42.4</v>
          </cell>
          <cell r="G76">
            <v>39.92</v>
          </cell>
          <cell r="I76">
            <v>28.35</v>
          </cell>
          <cell r="R76">
            <v>51.847767148337496</v>
          </cell>
        </row>
        <row r="77">
          <cell r="A77">
            <v>38718</v>
          </cell>
          <cell r="B77">
            <v>38.229999999999997</v>
          </cell>
          <cell r="C77">
            <v>43.61</v>
          </cell>
          <cell r="D77">
            <v>42.51</v>
          </cell>
          <cell r="E77">
            <v>45.17</v>
          </cell>
          <cell r="F77">
            <v>42.88</v>
          </cell>
          <cell r="G77">
            <v>40.65</v>
          </cell>
          <cell r="I77">
            <v>22.29</v>
          </cell>
          <cell r="R77">
            <v>47.715050316348304</v>
          </cell>
        </row>
        <row r="78">
          <cell r="A78">
            <v>38749</v>
          </cell>
          <cell r="B78">
            <v>38.229999999999997</v>
          </cell>
          <cell r="C78">
            <v>43.11</v>
          </cell>
          <cell r="D78">
            <v>41.84</v>
          </cell>
          <cell r="E78">
            <v>43.13</v>
          </cell>
          <cell r="F78">
            <v>41.36</v>
          </cell>
          <cell r="G78">
            <v>40.65</v>
          </cell>
          <cell r="I78">
            <v>22.32</v>
          </cell>
          <cell r="R78">
            <v>46.601775006745093</v>
          </cell>
        </row>
        <row r="79">
          <cell r="A79">
            <v>38777</v>
          </cell>
          <cell r="B79">
            <v>37.76</v>
          </cell>
          <cell r="C79">
            <v>39.92</v>
          </cell>
          <cell r="D79">
            <v>38.5</v>
          </cell>
          <cell r="E79">
            <v>41.1</v>
          </cell>
          <cell r="F79">
            <v>40.590000000000003</v>
          </cell>
          <cell r="G79">
            <v>40.18</v>
          </cell>
          <cell r="I79">
            <v>22.82</v>
          </cell>
          <cell r="R79">
            <v>44.83105596952111</v>
          </cell>
        </row>
        <row r="80">
          <cell r="A80">
            <v>38808</v>
          </cell>
          <cell r="B80">
            <v>36.82</v>
          </cell>
          <cell r="C80">
            <v>39.76</v>
          </cell>
          <cell r="D80">
            <v>36.49</v>
          </cell>
          <cell r="E80">
            <v>36.28</v>
          </cell>
          <cell r="F80">
            <v>38.81</v>
          </cell>
          <cell r="G80">
            <v>39.24</v>
          </cell>
          <cell r="I80">
            <v>20.49</v>
          </cell>
          <cell r="R80">
            <v>42.354031171057692</v>
          </cell>
        </row>
        <row r="81">
          <cell r="A81">
            <v>38838</v>
          </cell>
          <cell r="B81">
            <v>37.76</v>
          </cell>
          <cell r="C81">
            <v>37.07</v>
          </cell>
          <cell r="D81">
            <v>33.82</v>
          </cell>
          <cell r="E81">
            <v>36.78</v>
          </cell>
          <cell r="F81">
            <v>39.57</v>
          </cell>
          <cell r="G81">
            <v>40.18</v>
          </cell>
          <cell r="I81">
            <v>21.82</v>
          </cell>
          <cell r="R81">
            <v>42.435237175791272</v>
          </cell>
        </row>
        <row r="82">
          <cell r="A82">
            <v>38869</v>
          </cell>
          <cell r="B82">
            <v>44.33</v>
          </cell>
          <cell r="C82">
            <v>35.9</v>
          </cell>
          <cell r="D82">
            <v>34.49</v>
          </cell>
          <cell r="E82">
            <v>41.85</v>
          </cell>
          <cell r="F82">
            <v>44.13</v>
          </cell>
          <cell r="G82">
            <v>48.29</v>
          </cell>
          <cell r="I82">
            <v>27.1</v>
          </cell>
          <cell r="R82">
            <v>42.942428367319714</v>
          </cell>
        </row>
        <row r="83">
          <cell r="A83">
            <v>38899</v>
          </cell>
          <cell r="B83">
            <v>54.67</v>
          </cell>
          <cell r="C83">
            <v>51.23</v>
          </cell>
          <cell r="D83">
            <v>47.2</v>
          </cell>
          <cell r="E83">
            <v>52.75</v>
          </cell>
          <cell r="F83">
            <v>57.82</v>
          </cell>
          <cell r="G83">
            <v>59.53</v>
          </cell>
          <cell r="I83">
            <v>37.94</v>
          </cell>
          <cell r="R83">
            <v>43.540207299063617</v>
          </cell>
        </row>
        <row r="84">
          <cell r="A84">
            <v>38930</v>
          </cell>
          <cell r="B84">
            <v>62.66</v>
          </cell>
          <cell r="C84">
            <v>55.95</v>
          </cell>
          <cell r="D84">
            <v>52.56</v>
          </cell>
          <cell r="E84">
            <v>61.37</v>
          </cell>
          <cell r="F84">
            <v>63.65</v>
          </cell>
          <cell r="G84">
            <v>68.739999999999995</v>
          </cell>
          <cell r="I84">
            <v>47.46</v>
          </cell>
          <cell r="R84">
            <v>44.04960474599941</v>
          </cell>
        </row>
        <row r="85">
          <cell r="A85">
            <v>38961</v>
          </cell>
          <cell r="B85">
            <v>52.32</v>
          </cell>
          <cell r="C85">
            <v>49.22</v>
          </cell>
          <cell r="D85">
            <v>45.87</v>
          </cell>
          <cell r="E85">
            <v>56.29</v>
          </cell>
          <cell r="F85">
            <v>50.46</v>
          </cell>
          <cell r="G85">
            <v>57.18</v>
          </cell>
          <cell r="I85">
            <v>38.82</v>
          </cell>
          <cell r="R85">
            <v>43.993064463952692</v>
          </cell>
        </row>
        <row r="86">
          <cell r="A86">
            <v>38991</v>
          </cell>
          <cell r="B86">
            <v>39.64</v>
          </cell>
          <cell r="C86">
            <v>43.16</v>
          </cell>
          <cell r="D86">
            <v>41.86</v>
          </cell>
          <cell r="E86">
            <v>42.34</v>
          </cell>
          <cell r="F86">
            <v>41.58</v>
          </cell>
          <cell r="G86">
            <v>42.21</v>
          </cell>
          <cell r="I86">
            <v>31.42</v>
          </cell>
          <cell r="R86">
            <v>44.013791319968114</v>
          </cell>
        </row>
        <row r="87">
          <cell r="A87">
            <v>39022</v>
          </cell>
          <cell r="B87">
            <v>38.700000000000003</v>
          </cell>
          <cell r="C87">
            <v>40.479999999999997</v>
          </cell>
          <cell r="D87">
            <v>39.18</v>
          </cell>
          <cell r="E87">
            <v>42.34</v>
          </cell>
          <cell r="F87">
            <v>41.32</v>
          </cell>
          <cell r="G87">
            <v>40.96</v>
          </cell>
          <cell r="I87">
            <v>32.32</v>
          </cell>
          <cell r="R87">
            <v>46.467363016030355</v>
          </cell>
        </row>
        <row r="88">
          <cell r="A88">
            <v>39052</v>
          </cell>
          <cell r="B88">
            <v>38.229999999999997</v>
          </cell>
          <cell r="C88">
            <v>41.66</v>
          </cell>
          <cell r="D88">
            <v>40.520000000000003</v>
          </cell>
          <cell r="E88">
            <v>45.37</v>
          </cell>
          <cell r="F88">
            <v>42.58</v>
          </cell>
          <cell r="G88">
            <v>40.340000000000003</v>
          </cell>
          <cell r="I88">
            <v>34.840000000000003</v>
          </cell>
          <cell r="R88">
            <v>48.427351313517505</v>
          </cell>
        </row>
        <row r="89">
          <cell r="A89">
            <v>39083</v>
          </cell>
          <cell r="B89">
            <v>38.49</v>
          </cell>
          <cell r="C89">
            <v>44.34</v>
          </cell>
          <cell r="D89">
            <v>42.78</v>
          </cell>
          <cell r="E89">
            <v>45.37</v>
          </cell>
          <cell r="F89">
            <v>43.07</v>
          </cell>
          <cell r="G89">
            <v>40.94</v>
          </cell>
          <cell r="I89">
            <v>39.520000000000003</v>
          </cell>
          <cell r="R89">
            <v>49.232761707906214</v>
          </cell>
        </row>
        <row r="90">
          <cell r="A90">
            <v>39114</v>
          </cell>
          <cell r="B90">
            <v>38.49</v>
          </cell>
          <cell r="C90">
            <v>43.88</v>
          </cell>
          <cell r="D90">
            <v>42.18</v>
          </cell>
          <cell r="E90">
            <v>43.32</v>
          </cell>
          <cell r="F90">
            <v>41.54</v>
          </cell>
          <cell r="G90">
            <v>40.94</v>
          </cell>
          <cell r="I90">
            <v>37.86</v>
          </cell>
          <cell r="R90">
            <v>48.096877037825678</v>
          </cell>
        </row>
        <row r="91">
          <cell r="A91">
            <v>39142</v>
          </cell>
          <cell r="B91">
            <v>38.020000000000003</v>
          </cell>
          <cell r="C91">
            <v>40.96</v>
          </cell>
          <cell r="D91">
            <v>39.14</v>
          </cell>
          <cell r="E91">
            <v>41.28</v>
          </cell>
          <cell r="F91">
            <v>40.770000000000003</v>
          </cell>
          <cell r="G91">
            <v>40.47</v>
          </cell>
          <cell r="I91">
            <v>37.11</v>
          </cell>
          <cell r="R91">
            <v>46.303230634952151</v>
          </cell>
        </row>
        <row r="92">
          <cell r="A92">
            <v>39173</v>
          </cell>
          <cell r="B92">
            <v>37.07</v>
          </cell>
          <cell r="C92">
            <v>40.82</v>
          </cell>
          <cell r="D92">
            <v>37.32</v>
          </cell>
          <cell r="E92">
            <v>36.44</v>
          </cell>
          <cell r="F92">
            <v>38.979999999999997</v>
          </cell>
          <cell r="G92">
            <v>39.53</v>
          </cell>
          <cell r="I92">
            <v>32.01</v>
          </cell>
          <cell r="R92">
            <v>43.671127286278441</v>
          </cell>
        </row>
        <row r="93">
          <cell r="A93">
            <v>39203</v>
          </cell>
          <cell r="B93">
            <v>38.020000000000003</v>
          </cell>
          <cell r="C93">
            <v>38.36</v>
          </cell>
          <cell r="D93">
            <v>34.89</v>
          </cell>
          <cell r="E93">
            <v>36.94</v>
          </cell>
          <cell r="F93">
            <v>39.74</v>
          </cell>
          <cell r="G93">
            <v>40.47</v>
          </cell>
          <cell r="I93">
            <v>32.79</v>
          </cell>
          <cell r="R93">
            <v>43.734606079641516</v>
          </cell>
        </row>
        <row r="94">
          <cell r="A94">
            <v>39234</v>
          </cell>
          <cell r="B94">
            <v>44.64</v>
          </cell>
          <cell r="C94">
            <v>37.28</v>
          </cell>
          <cell r="D94">
            <v>35.51</v>
          </cell>
          <cell r="E94">
            <v>42.03</v>
          </cell>
          <cell r="F94">
            <v>44.33</v>
          </cell>
          <cell r="G94">
            <v>48.48</v>
          </cell>
          <cell r="I94">
            <v>39.22</v>
          </cell>
          <cell r="R94">
            <v>44.223550186861004</v>
          </cell>
        </row>
        <row r="95">
          <cell r="A95">
            <v>39264</v>
          </cell>
          <cell r="B95">
            <v>55.05</v>
          </cell>
          <cell r="C95">
            <v>51.32</v>
          </cell>
          <cell r="D95">
            <v>47.06</v>
          </cell>
          <cell r="E95">
            <v>52.98</v>
          </cell>
          <cell r="F95">
            <v>58.08</v>
          </cell>
          <cell r="G95">
            <v>59.69</v>
          </cell>
          <cell r="I95">
            <v>52.97</v>
          </cell>
          <cell r="R95">
            <v>44.802687021641859</v>
          </cell>
        </row>
        <row r="96">
          <cell r="A96">
            <v>39295</v>
          </cell>
          <cell r="B96">
            <v>63.09</v>
          </cell>
          <cell r="C96">
            <v>55.65</v>
          </cell>
          <cell r="D96">
            <v>51.93</v>
          </cell>
          <cell r="E96">
            <v>61.64</v>
          </cell>
          <cell r="F96">
            <v>63.93</v>
          </cell>
          <cell r="G96">
            <v>68.83</v>
          </cell>
          <cell r="I96">
            <v>64</v>
          </cell>
          <cell r="R96">
            <v>45.291377603807803</v>
          </cell>
        </row>
        <row r="97">
          <cell r="A97">
            <v>39326</v>
          </cell>
          <cell r="B97">
            <v>52.68</v>
          </cell>
          <cell r="C97">
            <v>49.48</v>
          </cell>
          <cell r="D97">
            <v>45.85</v>
          </cell>
          <cell r="E97">
            <v>56.54</v>
          </cell>
          <cell r="F97">
            <v>50.68</v>
          </cell>
          <cell r="G97">
            <v>57.32</v>
          </cell>
          <cell r="I97">
            <v>50.62</v>
          </cell>
          <cell r="R97">
            <v>45.212522630927914</v>
          </cell>
        </row>
        <row r="98">
          <cell r="A98">
            <v>39356</v>
          </cell>
          <cell r="B98">
            <v>39.909999999999997</v>
          </cell>
          <cell r="C98">
            <v>43.94</v>
          </cell>
          <cell r="D98">
            <v>42.21</v>
          </cell>
          <cell r="E98">
            <v>42.53</v>
          </cell>
          <cell r="F98">
            <v>41.76</v>
          </cell>
          <cell r="G98">
            <v>42.49</v>
          </cell>
          <cell r="I98">
            <v>39.67</v>
          </cell>
          <cell r="R98">
            <v>45.210996126813114</v>
          </cell>
        </row>
        <row r="99">
          <cell r="A99">
            <v>39387</v>
          </cell>
          <cell r="B99">
            <v>38.97</v>
          </cell>
          <cell r="C99">
            <v>41.48</v>
          </cell>
          <cell r="D99">
            <v>39.78</v>
          </cell>
          <cell r="E99">
            <v>42.52</v>
          </cell>
          <cell r="F99">
            <v>41.5</v>
          </cell>
          <cell r="G99">
            <v>41.28</v>
          </cell>
          <cell r="I99">
            <v>39.54</v>
          </cell>
          <cell r="R99">
            <v>47.646444605355235</v>
          </cell>
        </row>
        <row r="100">
          <cell r="A100">
            <v>39417</v>
          </cell>
          <cell r="B100">
            <v>38.49</v>
          </cell>
          <cell r="C100">
            <v>42.57</v>
          </cell>
          <cell r="D100">
            <v>41</v>
          </cell>
          <cell r="E100">
            <v>45.57</v>
          </cell>
          <cell r="F100">
            <v>42.77</v>
          </cell>
          <cell r="G100">
            <v>40.659999999999997</v>
          </cell>
          <cell r="I100">
            <v>41.35</v>
          </cell>
          <cell r="R100">
            <v>49.604574596687982</v>
          </cell>
        </row>
        <row r="101">
          <cell r="A101">
            <v>39448</v>
          </cell>
          <cell r="B101">
            <v>38.76</v>
          </cell>
          <cell r="C101">
            <v>45.07</v>
          </cell>
          <cell r="D101">
            <v>43.2</v>
          </cell>
          <cell r="E101">
            <v>45.57</v>
          </cell>
          <cell r="F101">
            <v>43.26</v>
          </cell>
          <cell r="G101">
            <v>41.22</v>
          </cell>
          <cell r="I101">
            <v>39.799999999999997</v>
          </cell>
          <cell r="R101">
            <v>50.440614704404403</v>
          </cell>
        </row>
        <row r="102">
          <cell r="A102">
            <v>39479</v>
          </cell>
          <cell r="B102">
            <v>38.76</v>
          </cell>
          <cell r="C102">
            <v>44.65</v>
          </cell>
          <cell r="D102">
            <v>42.64</v>
          </cell>
          <cell r="E102">
            <v>43.51</v>
          </cell>
          <cell r="F102">
            <v>41.72</v>
          </cell>
          <cell r="G102">
            <v>41.22</v>
          </cell>
          <cell r="I102">
            <v>38.130000000000003</v>
          </cell>
          <cell r="R102">
            <v>49.303802895738535</v>
          </cell>
        </row>
        <row r="103">
          <cell r="A103">
            <v>39508</v>
          </cell>
          <cell r="B103">
            <v>38.28</v>
          </cell>
          <cell r="C103">
            <v>41.92</v>
          </cell>
          <cell r="D103">
            <v>39.81</v>
          </cell>
          <cell r="E103">
            <v>41.46</v>
          </cell>
          <cell r="F103">
            <v>40.950000000000003</v>
          </cell>
          <cell r="G103">
            <v>40.74</v>
          </cell>
          <cell r="I103">
            <v>37.380000000000003</v>
          </cell>
          <cell r="R103">
            <v>47.509601116504165</v>
          </cell>
        </row>
        <row r="104">
          <cell r="A104">
            <v>39539</v>
          </cell>
          <cell r="B104">
            <v>37.33</v>
          </cell>
          <cell r="C104">
            <v>41.78</v>
          </cell>
          <cell r="D104">
            <v>38.119999999999997</v>
          </cell>
          <cell r="E104">
            <v>36.6</v>
          </cell>
          <cell r="F104">
            <v>39.159999999999997</v>
          </cell>
          <cell r="G104">
            <v>39.799999999999997</v>
          </cell>
          <cell r="I104">
            <v>32.24</v>
          </cell>
          <cell r="R104">
            <v>44.812873441407106</v>
          </cell>
        </row>
        <row r="105">
          <cell r="A105">
            <v>39569</v>
          </cell>
          <cell r="B105">
            <v>38.28</v>
          </cell>
          <cell r="C105">
            <v>39.479999999999997</v>
          </cell>
          <cell r="D105">
            <v>35.86</v>
          </cell>
          <cell r="E105">
            <v>37.1</v>
          </cell>
          <cell r="F105">
            <v>39.92</v>
          </cell>
          <cell r="G105">
            <v>40.75</v>
          </cell>
          <cell r="I105">
            <v>33.020000000000003</v>
          </cell>
          <cell r="R105">
            <v>44.875151697443037</v>
          </cell>
        </row>
        <row r="106">
          <cell r="A106">
            <v>39600</v>
          </cell>
          <cell r="B106">
            <v>44.95</v>
          </cell>
          <cell r="C106">
            <v>38.479999999999997</v>
          </cell>
          <cell r="D106">
            <v>36.43</v>
          </cell>
          <cell r="E106">
            <v>42.22</v>
          </cell>
          <cell r="F106">
            <v>44.52</v>
          </cell>
          <cell r="G106">
            <v>48.69</v>
          </cell>
          <cell r="I106">
            <v>39.5</v>
          </cell>
          <cell r="R106">
            <v>45.36264791048626</v>
          </cell>
        </row>
        <row r="107">
          <cell r="A107">
            <v>39630</v>
          </cell>
          <cell r="B107">
            <v>55.43</v>
          </cell>
          <cell r="C107">
            <v>51.61</v>
          </cell>
          <cell r="D107">
            <v>47.19</v>
          </cell>
          <cell r="E107">
            <v>53.21</v>
          </cell>
          <cell r="F107">
            <v>58.33</v>
          </cell>
          <cell r="G107">
            <v>59.9</v>
          </cell>
          <cell r="I107">
            <v>53.35</v>
          </cell>
          <cell r="R107">
            <v>45.940303661648322</v>
          </cell>
        </row>
        <row r="108">
          <cell r="A108">
            <v>39661</v>
          </cell>
          <cell r="B108">
            <v>63.53</v>
          </cell>
          <cell r="C108">
            <v>55.66</v>
          </cell>
          <cell r="D108">
            <v>51.72</v>
          </cell>
          <cell r="E108">
            <v>61.91</v>
          </cell>
          <cell r="F108">
            <v>64.209999999999994</v>
          </cell>
          <cell r="G108">
            <v>69.010000000000005</v>
          </cell>
          <cell r="I108">
            <v>64.45</v>
          </cell>
          <cell r="R108">
            <v>46.427488523970595</v>
          </cell>
        </row>
        <row r="109">
          <cell r="A109">
            <v>39692</v>
          </cell>
          <cell r="B109">
            <v>53.05</v>
          </cell>
          <cell r="C109">
            <v>49.89</v>
          </cell>
          <cell r="D109">
            <v>46.06</v>
          </cell>
          <cell r="E109">
            <v>56.78</v>
          </cell>
          <cell r="F109">
            <v>50.9</v>
          </cell>
          <cell r="G109">
            <v>57.52</v>
          </cell>
          <cell r="I109">
            <v>50.98</v>
          </cell>
          <cell r="R109">
            <v>46.347414681805034</v>
          </cell>
        </row>
        <row r="110">
          <cell r="A110">
            <v>39722</v>
          </cell>
          <cell r="B110">
            <v>40.19</v>
          </cell>
          <cell r="C110">
            <v>44.71</v>
          </cell>
          <cell r="D110">
            <v>42.67</v>
          </cell>
          <cell r="E110">
            <v>42.71</v>
          </cell>
          <cell r="F110">
            <v>41.94</v>
          </cell>
          <cell r="G110">
            <v>42.77</v>
          </cell>
          <cell r="I110">
            <v>39.950000000000003</v>
          </cell>
          <cell r="R110">
            <v>46.344667067293905</v>
          </cell>
        </row>
        <row r="111">
          <cell r="A111">
            <v>39753</v>
          </cell>
          <cell r="B111">
            <v>39.229999999999997</v>
          </cell>
          <cell r="C111">
            <v>42.41</v>
          </cell>
          <cell r="D111">
            <v>40.409999999999997</v>
          </cell>
          <cell r="E111">
            <v>42.71</v>
          </cell>
          <cell r="F111">
            <v>41.68</v>
          </cell>
          <cell r="G111">
            <v>41.56</v>
          </cell>
          <cell r="I111">
            <v>39.82</v>
          </cell>
          <cell r="R111">
            <v>48.585799634642427</v>
          </cell>
        </row>
        <row r="112">
          <cell r="A112">
            <v>39783</v>
          </cell>
          <cell r="B112">
            <v>38.76</v>
          </cell>
          <cell r="C112">
            <v>43.42</v>
          </cell>
          <cell r="D112">
            <v>41.54</v>
          </cell>
          <cell r="E112">
            <v>45.77</v>
          </cell>
          <cell r="F112">
            <v>42.96</v>
          </cell>
          <cell r="G112">
            <v>40.96</v>
          </cell>
          <cell r="I112">
            <v>41.65</v>
          </cell>
          <cell r="R112">
            <v>50.568849308467037</v>
          </cell>
        </row>
        <row r="113">
          <cell r="A113">
            <v>39814</v>
          </cell>
          <cell r="B113">
            <v>39.020000000000003</v>
          </cell>
          <cell r="C113">
            <v>45.81</v>
          </cell>
          <cell r="D113">
            <v>43.62</v>
          </cell>
          <cell r="E113">
            <v>45.77</v>
          </cell>
          <cell r="F113">
            <v>43.45</v>
          </cell>
          <cell r="G113">
            <v>41.49</v>
          </cell>
          <cell r="I113">
            <v>40.090000000000003</v>
          </cell>
          <cell r="R113">
            <v>51.465129132462003</v>
          </cell>
        </row>
        <row r="114">
          <cell r="A114">
            <v>39845</v>
          </cell>
          <cell r="B114">
            <v>39.020000000000003</v>
          </cell>
          <cell r="C114">
            <v>45.41</v>
          </cell>
          <cell r="D114">
            <v>43.1</v>
          </cell>
          <cell r="E114">
            <v>43.71</v>
          </cell>
          <cell r="F114">
            <v>41.91</v>
          </cell>
          <cell r="G114">
            <v>41.49</v>
          </cell>
          <cell r="I114">
            <v>38.4</v>
          </cell>
          <cell r="R114">
            <v>50.355872167545293</v>
          </cell>
        </row>
        <row r="115">
          <cell r="A115">
            <v>39873</v>
          </cell>
          <cell r="B115">
            <v>38.54</v>
          </cell>
          <cell r="C115">
            <v>42.86</v>
          </cell>
          <cell r="D115">
            <v>40.47</v>
          </cell>
          <cell r="E115">
            <v>41.64</v>
          </cell>
          <cell r="F115">
            <v>41.13</v>
          </cell>
          <cell r="G115">
            <v>41.01</v>
          </cell>
          <cell r="I115">
            <v>37.64</v>
          </cell>
          <cell r="R115">
            <v>48.584908355147356</v>
          </cell>
        </row>
        <row r="116">
          <cell r="A116">
            <v>39904</v>
          </cell>
          <cell r="B116">
            <v>37.58</v>
          </cell>
          <cell r="C116">
            <v>42.73</v>
          </cell>
          <cell r="D116">
            <v>38.9</v>
          </cell>
          <cell r="E116">
            <v>36.76</v>
          </cell>
          <cell r="F116">
            <v>39.33</v>
          </cell>
          <cell r="G116">
            <v>40.049999999999997</v>
          </cell>
          <cell r="I116">
            <v>32.47</v>
          </cell>
          <cell r="R116">
            <v>45.458539442359395</v>
          </cell>
        </row>
        <row r="117">
          <cell r="A117">
            <v>39934</v>
          </cell>
          <cell r="B117">
            <v>38.54</v>
          </cell>
          <cell r="C117">
            <v>40.58</v>
          </cell>
          <cell r="D117">
            <v>36.79</v>
          </cell>
          <cell r="E117">
            <v>37.270000000000003</v>
          </cell>
          <cell r="F117">
            <v>40.090000000000003</v>
          </cell>
          <cell r="G117">
            <v>41.01</v>
          </cell>
          <cell r="I117">
            <v>33.26</v>
          </cell>
          <cell r="R117">
            <v>45.547263572541262</v>
          </cell>
        </row>
        <row r="118">
          <cell r="A118">
            <v>39965</v>
          </cell>
          <cell r="B118">
            <v>45.26</v>
          </cell>
          <cell r="C118">
            <v>39.64</v>
          </cell>
          <cell r="D118">
            <v>37.32</v>
          </cell>
          <cell r="E118">
            <v>42.4</v>
          </cell>
          <cell r="F118">
            <v>44.72</v>
          </cell>
          <cell r="G118">
            <v>48.91</v>
          </cell>
          <cell r="I118">
            <v>39.78</v>
          </cell>
          <cell r="R118">
            <v>46.064190291616171</v>
          </cell>
        </row>
        <row r="119">
          <cell r="A119">
            <v>39995</v>
          </cell>
          <cell r="B119">
            <v>55.81</v>
          </cell>
          <cell r="C119">
            <v>51.93</v>
          </cell>
          <cell r="D119">
            <v>47.34</v>
          </cell>
          <cell r="E119">
            <v>53.45</v>
          </cell>
          <cell r="F119">
            <v>58.59</v>
          </cell>
          <cell r="G119">
            <v>60.11</v>
          </cell>
          <cell r="I119">
            <v>53.72</v>
          </cell>
          <cell r="R119">
            <v>46.671918153553257</v>
          </cell>
        </row>
        <row r="120">
          <cell r="A120">
            <v>40026</v>
          </cell>
          <cell r="B120">
            <v>63.96</v>
          </cell>
          <cell r="C120">
            <v>55.71</v>
          </cell>
          <cell r="D120">
            <v>51.56</v>
          </cell>
          <cell r="E120">
            <v>62.18</v>
          </cell>
          <cell r="F120">
            <v>64.489999999999995</v>
          </cell>
          <cell r="G120">
            <v>69.19</v>
          </cell>
          <cell r="I120">
            <v>64.91</v>
          </cell>
          <cell r="R120">
            <v>47.191043222816241</v>
          </cell>
        </row>
        <row r="121">
          <cell r="A121">
            <v>40057</v>
          </cell>
          <cell r="B121">
            <v>53.41</v>
          </cell>
          <cell r="C121">
            <v>50.32</v>
          </cell>
          <cell r="D121">
            <v>46.29</v>
          </cell>
          <cell r="E121">
            <v>57.03</v>
          </cell>
          <cell r="F121">
            <v>51.12</v>
          </cell>
          <cell r="G121">
            <v>57.72</v>
          </cell>
          <cell r="I121">
            <v>51.34</v>
          </cell>
          <cell r="R121">
            <v>47.141207675237027</v>
          </cell>
        </row>
        <row r="122">
          <cell r="A122">
            <v>40087</v>
          </cell>
          <cell r="B122">
            <v>40.46</v>
          </cell>
          <cell r="C122">
            <v>45.47</v>
          </cell>
          <cell r="D122">
            <v>43.13</v>
          </cell>
          <cell r="E122">
            <v>42.9</v>
          </cell>
          <cell r="F122">
            <v>42.13</v>
          </cell>
          <cell r="G122">
            <v>43.03</v>
          </cell>
          <cell r="I122">
            <v>40.229999999999997</v>
          </cell>
          <cell r="R122">
            <v>47.168676005102576</v>
          </cell>
        </row>
        <row r="123">
          <cell r="A123">
            <v>40118</v>
          </cell>
          <cell r="B123">
            <v>39.5</v>
          </cell>
          <cell r="C123">
            <v>43.32</v>
          </cell>
          <cell r="D123">
            <v>41.03</v>
          </cell>
          <cell r="E123">
            <v>42.89</v>
          </cell>
          <cell r="F123">
            <v>41.87</v>
          </cell>
          <cell r="G123">
            <v>41.84</v>
          </cell>
          <cell r="I123">
            <v>40.11</v>
          </cell>
          <cell r="R123">
            <v>49.908677520262081</v>
          </cell>
        </row>
        <row r="124">
          <cell r="A124">
            <v>40148</v>
          </cell>
          <cell r="B124">
            <v>39.020000000000003</v>
          </cell>
          <cell r="C124">
            <v>44.27</v>
          </cell>
          <cell r="D124">
            <v>42.09</v>
          </cell>
          <cell r="E124">
            <v>45.97</v>
          </cell>
          <cell r="F124">
            <v>43.15</v>
          </cell>
          <cell r="G124">
            <v>41.24</v>
          </cell>
          <cell r="I124">
            <v>41.94</v>
          </cell>
          <cell r="R124">
            <v>51.91169816944857</v>
          </cell>
        </row>
        <row r="125">
          <cell r="A125">
            <v>40179</v>
          </cell>
          <cell r="B125">
            <v>39.29</v>
          </cell>
          <cell r="C125">
            <v>46.55</v>
          </cell>
          <cell r="D125">
            <v>44.05</v>
          </cell>
          <cell r="E125">
            <v>45.97</v>
          </cell>
          <cell r="F125">
            <v>43.64</v>
          </cell>
          <cell r="G125">
            <v>41.71</v>
          </cell>
          <cell r="I125">
            <v>40.369999999999997</v>
          </cell>
          <cell r="R125">
            <v>52.853790146819776</v>
          </cell>
        </row>
        <row r="126">
          <cell r="A126">
            <v>40210</v>
          </cell>
          <cell r="B126">
            <v>39.29</v>
          </cell>
          <cell r="C126">
            <v>46.18</v>
          </cell>
          <cell r="D126">
            <v>43.57</v>
          </cell>
          <cell r="E126">
            <v>43.9</v>
          </cell>
          <cell r="F126">
            <v>42.09</v>
          </cell>
          <cell r="G126">
            <v>41.71</v>
          </cell>
          <cell r="I126">
            <v>38.67</v>
          </cell>
          <cell r="R126">
            <v>51.74425495043419</v>
          </cell>
        </row>
        <row r="127">
          <cell r="A127">
            <v>40238</v>
          </cell>
          <cell r="B127">
            <v>38.799999999999997</v>
          </cell>
          <cell r="C127">
            <v>43.79</v>
          </cell>
          <cell r="D127">
            <v>41.12</v>
          </cell>
          <cell r="E127">
            <v>41.83</v>
          </cell>
          <cell r="F127">
            <v>41.31</v>
          </cell>
          <cell r="G127">
            <v>41.23</v>
          </cell>
          <cell r="I127">
            <v>37.909999999999997</v>
          </cell>
          <cell r="R127">
            <v>49.967384010913712</v>
          </cell>
        </row>
        <row r="128">
          <cell r="A128">
            <v>40269</v>
          </cell>
          <cell r="B128">
            <v>37.840000000000003</v>
          </cell>
          <cell r="C128">
            <v>43.67</v>
          </cell>
          <cell r="D128">
            <v>39.65</v>
          </cell>
          <cell r="E128">
            <v>36.92</v>
          </cell>
          <cell r="F128">
            <v>39.5</v>
          </cell>
          <cell r="G128">
            <v>40.270000000000003</v>
          </cell>
          <cell r="I128">
            <v>32.69</v>
          </cell>
          <cell r="R128">
            <v>46.370197080291398</v>
          </cell>
        </row>
        <row r="129">
          <cell r="A129">
            <v>40299</v>
          </cell>
          <cell r="B129">
            <v>38.799999999999997</v>
          </cell>
          <cell r="C129">
            <v>41.66</v>
          </cell>
          <cell r="D129">
            <v>37.700000000000003</v>
          </cell>
          <cell r="E129">
            <v>37.43</v>
          </cell>
          <cell r="F129">
            <v>40.270000000000003</v>
          </cell>
          <cell r="G129">
            <v>41.23</v>
          </cell>
          <cell r="I129">
            <v>33.49</v>
          </cell>
          <cell r="R129">
            <v>46.465705889447584</v>
          </cell>
        </row>
        <row r="130">
          <cell r="A130">
            <v>40330</v>
          </cell>
          <cell r="B130">
            <v>45.56</v>
          </cell>
          <cell r="C130">
            <v>40.78</v>
          </cell>
          <cell r="D130">
            <v>38.19</v>
          </cell>
          <cell r="E130">
            <v>42.59</v>
          </cell>
          <cell r="F130">
            <v>44.91</v>
          </cell>
          <cell r="G130">
            <v>49.06</v>
          </cell>
          <cell r="I130">
            <v>40.06</v>
          </cell>
          <cell r="R130">
            <v>46.992833062798788</v>
          </cell>
        </row>
        <row r="131">
          <cell r="A131">
            <v>40360</v>
          </cell>
          <cell r="B131">
            <v>56.19</v>
          </cell>
          <cell r="C131">
            <v>52.27</v>
          </cell>
          <cell r="D131">
            <v>47.51</v>
          </cell>
          <cell r="E131">
            <v>53.68</v>
          </cell>
          <cell r="F131">
            <v>58.84</v>
          </cell>
          <cell r="G131">
            <v>60.28</v>
          </cell>
          <cell r="I131">
            <v>54.1</v>
          </cell>
          <cell r="R131">
            <v>47.611379223912635</v>
          </cell>
        </row>
        <row r="132">
          <cell r="A132">
            <v>40391</v>
          </cell>
          <cell r="B132">
            <v>64.39</v>
          </cell>
          <cell r="C132">
            <v>55.81</v>
          </cell>
          <cell r="D132">
            <v>51.44</v>
          </cell>
          <cell r="E132">
            <v>62.45</v>
          </cell>
          <cell r="F132">
            <v>64.77</v>
          </cell>
          <cell r="G132">
            <v>69.33</v>
          </cell>
          <cell r="I132">
            <v>65.36</v>
          </cell>
          <cell r="R132">
            <v>48.141014002756627</v>
          </cell>
        </row>
        <row r="133">
          <cell r="A133">
            <v>40422</v>
          </cell>
          <cell r="B133">
            <v>53.77</v>
          </cell>
          <cell r="C133">
            <v>50.77</v>
          </cell>
          <cell r="D133">
            <v>46.54</v>
          </cell>
          <cell r="E133">
            <v>57.28</v>
          </cell>
          <cell r="F133">
            <v>51.35</v>
          </cell>
          <cell r="G133">
            <v>57.87</v>
          </cell>
          <cell r="I133">
            <v>51.7</v>
          </cell>
          <cell r="R133">
            <v>48.097381602597707</v>
          </cell>
        </row>
        <row r="134">
          <cell r="A134">
            <v>40452</v>
          </cell>
          <cell r="B134">
            <v>40.74</v>
          </cell>
          <cell r="C134">
            <v>46.24</v>
          </cell>
          <cell r="D134">
            <v>43.6</v>
          </cell>
          <cell r="E134">
            <v>43.08</v>
          </cell>
          <cell r="F134">
            <v>42.31</v>
          </cell>
          <cell r="G134">
            <v>43.26</v>
          </cell>
          <cell r="I134">
            <v>40.520000000000003</v>
          </cell>
          <cell r="R134">
            <v>48.131447972991751</v>
          </cell>
        </row>
        <row r="135">
          <cell r="A135">
            <v>40483</v>
          </cell>
          <cell r="B135">
            <v>39.770000000000003</v>
          </cell>
          <cell r="C135">
            <v>44.23</v>
          </cell>
          <cell r="D135">
            <v>41.64</v>
          </cell>
          <cell r="E135">
            <v>43.08</v>
          </cell>
          <cell r="F135">
            <v>42.05</v>
          </cell>
          <cell r="G135">
            <v>42.08</v>
          </cell>
          <cell r="I135">
            <v>40.39</v>
          </cell>
          <cell r="R135">
            <v>50.507885634993521</v>
          </cell>
        </row>
        <row r="136">
          <cell r="A136">
            <v>40513</v>
          </cell>
          <cell r="B136">
            <v>39.29</v>
          </cell>
          <cell r="C136">
            <v>45.12</v>
          </cell>
          <cell r="D136">
            <v>42.63</v>
          </cell>
          <cell r="E136">
            <v>46.17</v>
          </cell>
          <cell r="F136">
            <v>43.33</v>
          </cell>
          <cell r="G136">
            <v>41.49</v>
          </cell>
          <cell r="I136">
            <v>42.24</v>
          </cell>
          <cell r="R136">
            <v>52.533791721774485</v>
          </cell>
        </row>
        <row r="137">
          <cell r="A137">
            <v>40544</v>
          </cell>
          <cell r="B137">
            <v>39.549999999999997</v>
          </cell>
          <cell r="C137">
            <v>47.29</v>
          </cell>
          <cell r="D137">
            <v>44.49</v>
          </cell>
          <cell r="E137">
            <v>46.17</v>
          </cell>
          <cell r="F137">
            <v>43.83</v>
          </cell>
          <cell r="G137">
            <v>41.92</v>
          </cell>
          <cell r="I137">
            <v>40.65</v>
          </cell>
          <cell r="R137">
            <v>42.778498398243684</v>
          </cell>
        </row>
        <row r="138">
          <cell r="A138">
            <v>40575</v>
          </cell>
          <cell r="B138">
            <v>39.549999999999997</v>
          </cell>
          <cell r="C138">
            <v>46.94</v>
          </cell>
          <cell r="D138">
            <v>44.04</v>
          </cell>
          <cell r="E138">
            <v>44.09</v>
          </cell>
          <cell r="F138">
            <v>42.27</v>
          </cell>
          <cell r="G138">
            <v>41.92</v>
          </cell>
          <cell r="I138">
            <v>38.94</v>
          </cell>
          <cell r="R138">
            <v>41.856469286555331</v>
          </cell>
        </row>
        <row r="139">
          <cell r="A139">
            <v>40603</v>
          </cell>
          <cell r="B139">
            <v>39.07</v>
          </cell>
          <cell r="C139">
            <v>44.71</v>
          </cell>
          <cell r="D139">
            <v>41.76</v>
          </cell>
          <cell r="E139">
            <v>42.01</v>
          </cell>
          <cell r="F139">
            <v>41.49</v>
          </cell>
          <cell r="G139">
            <v>41.45</v>
          </cell>
          <cell r="I139">
            <v>38.17</v>
          </cell>
          <cell r="R139">
            <v>40.384420660833982</v>
          </cell>
        </row>
        <row r="140">
          <cell r="A140">
            <v>40634</v>
          </cell>
          <cell r="B140">
            <v>38.090000000000003</v>
          </cell>
          <cell r="C140">
            <v>44.6</v>
          </cell>
          <cell r="D140">
            <v>40.39</v>
          </cell>
          <cell r="E140">
            <v>37.08</v>
          </cell>
          <cell r="F140">
            <v>39.67</v>
          </cell>
          <cell r="G140">
            <v>40.47</v>
          </cell>
          <cell r="I140">
            <v>32.92</v>
          </cell>
          <cell r="R140">
            <v>37.785741326254005</v>
          </cell>
        </row>
        <row r="141">
          <cell r="A141">
            <v>40664</v>
          </cell>
          <cell r="B141">
            <v>39.07</v>
          </cell>
          <cell r="C141">
            <v>42.72</v>
          </cell>
          <cell r="D141">
            <v>38.57</v>
          </cell>
          <cell r="E141">
            <v>37.590000000000003</v>
          </cell>
          <cell r="F141">
            <v>40.44</v>
          </cell>
          <cell r="G141">
            <v>41.45</v>
          </cell>
          <cell r="I141">
            <v>33.72</v>
          </cell>
          <cell r="R141">
            <v>37.859490000839116</v>
          </cell>
        </row>
        <row r="142">
          <cell r="A142">
            <v>40695</v>
          </cell>
          <cell r="B142">
            <v>45.87</v>
          </cell>
          <cell r="C142">
            <v>41.9</v>
          </cell>
          <cell r="D142">
            <v>39.03</v>
          </cell>
          <cell r="E142">
            <v>42.77</v>
          </cell>
          <cell r="F142">
            <v>45.1</v>
          </cell>
          <cell r="G142">
            <v>49.23</v>
          </cell>
          <cell r="I142">
            <v>40.340000000000003</v>
          </cell>
          <cell r="R142">
            <v>38.289166350567875</v>
          </cell>
        </row>
        <row r="143">
          <cell r="A143">
            <v>40725</v>
          </cell>
          <cell r="B143">
            <v>56.57</v>
          </cell>
          <cell r="C143">
            <v>52.64</v>
          </cell>
          <cell r="D143">
            <v>47.71</v>
          </cell>
          <cell r="E143">
            <v>53.91</v>
          </cell>
          <cell r="F143">
            <v>59.1</v>
          </cell>
          <cell r="G143">
            <v>60.46</v>
          </cell>
          <cell r="I143">
            <v>54.48</v>
          </cell>
          <cell r="R143">
            <v>38.79431781538846</v>
          </cell>
        </row>
        <row r="144">
          <cell r="A144">
            <v>40756</v>
          </cell>
          <cell r="B144">
            <v>64.83</v>
          </cell>
          <cell r="C144">
            <v>55.95</v>
          </cell>
          <cell r="D144">
            <v>51.37</v>
          </cell>
          <cell r="E144">
            <v>62.72</v>
          </cell>
          <cell r="F144">
            <v>65.05</v>
          </cell>
          <cell r="G144">
            <v>69.5</v>
          </cell>
          <cell r="I144">
            <v>65.819999999999993</v>
          </cell>
          <cell r="R144">
            <v>39.225821462970821</v>
          </cell>
        </row>
        <row r="145">
          <cell r="A145">
            <v>40787</v>
          </cell>
          <cell r="B145">
            <v>54.14</v>
          </cell>
          <cell r="C145">
            <v>51.24</v>
          </cell>
          <cell r="D145">
            <v>46.81</v>
          </cell>
          <cell r="E145">
            <v>57.53</v>
          </cell>
          <cell r="F145">
            <v>51.57</v>
          </cell>
          <cell r="G145">
            <v>58.04</v>
          </cell>
          <cell r="I145">
            <v>52.06</v>
          </cell>
          <cell r="R145">
            <v>39.184397494388023</v>
          </cell>
        </row>
        <row r="146">
          <cell r="A146">
            <v>40817</v>
          </cell>
          <cell r="B146">
            <v>41.01</v>
          </cell>
          <cell r="C146">
            <v>47</v>
          </cell>
          <cell r="D146">
            <v>44.07</v>
          </cell>
          <cell r="E146">
            <v>43.27</v>
          </cell>
          <cell r="F146">
            <v>42.49</v>
          </cell>
          <cell r="G146">
            <v>43.47</v>
          </cell>
          <cell r="I146">
            <v>40.799999999999997</v>
          </cell>
          <cell r="R146">
            <v>39.207229534741622</v>
          </cell>
        </row>
        <row r="147">
          <cell r="A147">
            <v>40848</v>
          </cell>
          <cell r="B147">
            <v>40.04</v>
          </cell>
          <cell r="C147">
            <v>45.12</v>
          </cell>
          <cell r="D147">
            <v>42.25</v>
          </cell>
          <cell r="E147">
            <v>43.27</v>
          </cell>
          <cell r="F147">
            <v>42.23</v>
          </cell>
          <cell r="G147">
            <v>42.31</v>
          </cell>
          <cell r="I147">
            <v>40.67</v>
          </cell>
          <cell r="R147">
            <v>41.484755160408476</v>
          </cell>
        </row>
        <row r="148">
          <cell r="A148">
            <v>40878</v>
          </cell>
          <cell r="B148">
            <v>39.549999999999997</v>
          </cell>
          <cell r="C148">
            <v>45.96</v>
          </cell>
          <cell r="D148">
            <v>43.17</v>
          </cell>
          <cell r="E148">
            <v>46.37</v>
          </cell>
          <cell r="F148">
            <v>43.52</v>
          </cell>
          <cell r="G148">
            <v>41.71</v>
          </cell>
          <cell r="I148">
            <v>42.53</v>
          </cell>
          <cell r="R148">
            <v>43.149692508808641</v>
          </cell>
        </row>
        <row r="149">
          <cell r="A149">
            <v>40909</v>
          </cell>
          <cell r="B149">
            <v>39.82</v>
          </cell>
          <cell r="C149">
            <v>48.01</v>
          </cell>
          <cell r="D149">
            <v>44.93</v>
          </cell>
          <cell r="E149">
            <v>46.36</v>
          </cell>
          <cell r="F149">
            <v>44.02</v>
          </cell>
          <cell r="G149">
            <v>42.14</v>
          </cell>
          <cell r="I149">
            <v>40.93</v>
          </cell>
          <cell r="R149">
            <v>42.778498398243684</v>
          </cell>
        </row>
        <row r="150">
          <cell r="A150">
            <v>40940</v>
          </cell>
          <cell r="B150">
            <v>39.82</v>
          </cell>
          <cell r="C150">
            <v>47.69</v>
          </cell>
          <cell r="D150">
            <v>44.51</v>
          </cell>
          <cell r="E150">
            <v>44.28</v>
          </cell>
          <cell r="F150">
            <v>42.45</v>
          </cell>
          <cell r="G150">
            <v>42.14</v>
          </cell>
          <cell r="I150">
            <v>39.21</v>
          </cell>
          <cell r="R150">
            <v>41.856469286555331</v>
          </cell>
        </row>
      </sheetData>
      <sheetData sheetId="16"/>
      <sheetData sheetId="17"/>
      <sheetData sheetId="18">
        <row r="38">
          <cell r="B38">
            <v>32.75</v>
          </cell>
          <cell r="C38">
            <v>35.5</v>
          </cell>
          <cell r="D38">
            <v>35.299999999999997</v>
          </cell>
          <cell r="E38">
            <v>35.35</v>
          </cell>
          <cell r="F38">
            <v>34.1</v>
          </cell>
          <cell r="G38">
            <v>33.75</v>
          </cell>
          <cell r="I38">
            <v>26</v>
          </cell>
          <cell r="R38">
            <v>54.499996185302734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-0.31499999999999995</v>
          </cell>
          <cell r="P28">
            <v>-0.14999999999999991</v>
          </cell>
          <cell r="R28">
            <v>-5.5E-2</v>
          </cell>
          <cell r="V28">
            <v>9.2999999999999999E-2</v>
          </cell>
          <cell r="AB28">
            <v>0.17571428571428571</v>
          </cell>
          <cell r="AH28">
            <v>0.309</v>
          </cell>
        </row>
        <row r="29">
          <cell r="M29">
            <v>-0.42000000000000037</v>
          </cell>
          <cell r="P29">
            <v>-0.20000000000000018</v>
          </cell>
          <cell r="R29">
            <v>-5.5E-2</v>
          </cell>
          <cell r="S29">
            <v>-0.1</v>
          </cell>
          <cell r="V29">
            <v>1.2000000000000002E-2</v>
          </cell>
          <cell r="W29">
            <v>-8.8000000000000009E-2</v>
          </cell>
          <cell r="Y29">
            <v>3.2999999999999995E-2</v>
          </cell>
          <cell r="AB29">
            <v>-3.5714285714285712E-2</v>
          </cell>
          <cell r="AC29">
            <v>-5.9285714285714282E-2</v>
          </cell>
          <cell r="AE29">
            <v>3.4999999999999996E-2</v>
          </cell>
          <cell r="AH29">
            <v>0.16199999999999998</v>
          </cell>
        </row>
        <row r="30">
          <cell r="M30">
            <v>-0.39500000000000002</v>
          </cell>
          <cell r="P30">
            <v>-0.35000000000000009</v>
          </cell>
          <cell r="R30">
            <v>-0.17</v>
          </cell>
          <cell r="S30">
            <v>-0.13500000000000001</v>
          </cell>
          <cell r="V30">
            <v>-5.7000000000000009E-2</v>
          </cell>
          <cell r="W30">
            <v>-7.3000000000000009E-2</v>
          </cell>
          <cell r="Y30">
            <v>1.8666666666666668E-2</v>
          </cell>
          <cell r="AB30">
            <v>-5.5714285714285716E-2</v>
          </cell>
          <cell r="AC30">
            <v>-7.8571428571428542E-3</v>
          </cell>
          <cell r="AE30">
            <v>2.0000000000000004E-2</v>
          </cell>
          <cell r="AH30">
            <v>9.4E-2</v>
          </cell>
        </row>
        <row r="31">
          <cell r="M31">
            <v>-0.22500000000000009</v>
          </cell>
          <cell r="P31">
            <v>-0.25</v>
          </cell>
          <cell r="R31">
            <v>-0.16</v>
          </cell>
          <cell r="S31">
            <v>-0.19500000000000001</v>
          </cell>
          <cell r="V31">
            <v>-1.6E-2</v>
          </cell>
          <cell r="W31">
            <v>-6.9000000000000006E-2</v>
          </cell>
          <cell r="Y31">
            <v>6.8999999999999992E-2</v>
          </cell>
          <cell r="AB31">
            <v>0.13499999999999998</v>
          </cell>
          <cell r="AC31">
            <v>-1.0714285714285732E-2</v>
          </cell>
          <cell r="AE31">
            <v>0.24071428571428574</v>
          </cell>
          <cell r="AH31">
            <v>0.13500000000000001</v>
          </cell>
        </row>
        <row r="33">
          <cell r="M33">
            <v>-0.51000000000000023</v>
          </cell>
          <cell r="P33">
            <v>-0.37999999999999989</v>
          </cell>
          <cell r="R33">
            <v>-0.36499999999999999</v>
          </cell>
          <cell r="S33">
            <v>-0.125</v>
          </cell>
          <cell r="V33">
            <v>-0.28499999999999998</v>
          </cell>
          <cell r="W33">
            <v>-5.400000000000002E-2</v>
          </cell>
          <cell r="Y33">
            <v>-0.26100000000000001</v>
          </cell>
          <cell r="AB33">
            <v>-0.30928571428571427</v>
          </cell>
          <cell r="AC33">
            <v>-9.2857142857143415E-3</v>
          </cell>
          <cell r="AE33">
            <v>-0.26928571428571435</v>
          </cell>
          <cell r="AH33">
            <v>-0.19500000000000001</v>
          </cell>
        </row>
        <row r="34">
          <cell r="M34">
            <v>-0.35499999999999998</v>
          </cell>
          <cell r="P34">
            <v>-0.26000000000000023</v>
          </cell>
          <cell r="R34">
            <v>-0.26</v>
          </cell>
          <cell r="S34">
            <v>-0.10250000000000001</v>
          </cell>
          <cell r="V34">
            <v>-0.183</v>
          </cell>
          <cell r="W34">
            <v>-3.1499999999999972E-2</v>
          </cell>
          <cell r="Y34">
            <v>-0.15749999999999997</v>
          </cell>
          <cell r="AB34">
            <v>-0.13250000000000001</v>
          </cell>
          <cell r="AC34">
            <v>-5.0000000000000044E-3</v>
          </cell>
          <cell r="AE34">
            <v>-0.11083333333333334</v>
          </cell>
          <cell r="AH34">
            <v>-0.13850000000000001</v>
          </cell>
        </row>
        <row r="35">
          <cell r="M35">
            <v>-0.25500000000000034</v>
          </cell>
          <cell r="P35">
            <v>-0.20000000000000018</v>
          </cell>
          <cell r="R35">
            <v>-0.16500000000000001</v>
          </cell>
          <cell r="S35">
            <v>-3.5000000000000003E-2</v>
          </cell>
          <cell r="V35">
            <v>-0.13600000000000001</v>
          </cell>
          <cell r="W35">
            <v>-1.4000000000000012E-2</v>
          </cell>
          <cell r="Y35">
            <v>-0.12566666666666668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-3.5000000000000142E-2</v>
          </cell>
          <cell r="P36">
            <v>-8.0000000000000071E-2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5.0000000000000044E-3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-0.61500000000000021</v>
          </cell>
          <cell r="P39">
            <v>-0.48</v>
          </cell>
          <cell r="R39">
            <v>-0.45</v>
          </cell>
          <cell r="S39">
            <v>-0.14500000000000002</v>
          </cell>
          <cell r="V39">
            <v>-0.34800000000000003</v>
          </cell>
          <cell r="W39">
            <v>-4.8999999999999988E-2</v>
          </cell>
          <cell r="Y39">
            <v>-0.30533333333333329</v>
          </cell>
          <cell r="AB39">
            <v>-0.52</v>
          </cell>
          <cell r="AC39">
            <v>-1.7500000000000071E-2</v>
          </cell>
          <cell r="AE39">
            <v>-0.51000000000000012</v>
          </cell>
          <cell r="AH39">
            <v>-0.27</v>
          </cell>
        </row>
        <row r="40">
          <cell r="M40">
            <v>-0.4650000000000003</v>
          </cell>
          <cell r="P40">
            <v>-0.30000000000000027</v>
          </cell>
          <cell r="R40">
            <v>-6.5000000000000002E-2</v>
          </cell>
          <cell r="S40">
            <v>0</v>
          </cell>
          <cell r="V40">
            <v>-0.11800000000000002</v>
          </cell>
          <cell r="W40">
            <v>0</v>
          </cell>
          <cell r="Y40">
            <v>-0.14933333333333332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-0.4650000000000003</v>
          </cell>
          <cell r="P41">
            <v>-0.30000000000000027</v>
          </cell>
          <cell r="R41">
            <v>-0.22</v>
          </cell>
          <cell r="S41">
            <v>-0.16</v>
          </cell>
          <cell r="V41">
            <v>-4.7E-2</v>
          </cell>
          <cell r="W41">
            <v>-8.0000000000000016E-2</v>
          </cell>
          <cell r="Y41">
            <v>-0.10833333333333334</v>
          </cell>
          <cell r="AB41">
            <v>-0.31999999999999995</v>
          </cell>
          <cell r="AC41">
            <v>-2.4285714285714188E-2</v>
          </cell>
          <cell r="AE41">
            <v>-0.40928571428571431</v>
          </cell>
          <cell r="AH41">
            <v>8.5000000000000006E-2</v>
          </cell>
        </row>
        <row r="42">
          <cell r="M42">
            <v>-0.38000000000000034</v>
          </cell>
          <cell r="P42">
            <v>-0.46899999999999986</v>
          </cell>
          <cell r="R42">
            <v>-0.73671006621274004</v>
          </cell>
          <cell r="S42">
            <v>-0.11397403340261003</v>
          </cell>
          <cell r="V42">
            <v>-0.51634201324254803</v>
          </cell>
          <cell r="W42">
            <v>-5.5794806680522002E-2</v>
          </cell>
          <cell r="Y42">
            <v>-0.45492834084540607</v>
          </cell>
          <cell r="AB42">
            <v>-0.49500000000000005</v>
          </cell>
          <cell r="AC42">
            <v>-2.0000000000000018E-2</v>
          </cell>
          <cell r="AE42">
            <v>-0.51800000000000002</v>
          </cell>
          <cell r="AH42">
            <v>-0.41</v>
          </cell>
        </row>
        <row r="43">
          <cell r="M43">
            <v>-0.67500000000000027</v>
          </cell>
          <cell r="P43">
            <v>-0.64999999999999991</v>
          </cell>
          <cell r="R43">
            <v>-0.495</v>
          </cell>
          <cell r="S43">
            <v>-0.14500000000000002</v>
          </cell>
          <cell r="V43">
            <v>-0.39299999999999996</v>
          </cell>
          <cell r="W43">
            <v>-4.8999999999999988E-2</v>
          </cell>
          <cell r="Y43">
            <v>-0.34033333333333332</v>
          </cell>
          <cell r="AB43">
            <v>-0.62</v>
          </cell>
          <cell r="AC43">
            <v>-1.749999999999996E-2</v>
          </cell>
          <cell r="AE43">
            <v>-0.6100000000000001</v>
          </cell>
          <cell r="AH43">
            <v>-0.315</v>
          </cell>
        </row>
        <row r="49">
          <cell r="L49">
            <v>3.0550000000000002</v>
          </cell>
          <cell r="O49">
            <v>3.0550000000000002</v>
          </cell>
          <cell r="R49">
            <v>3.0409999999999999</v>
          </cell>
          <cell r="V49">
            <v>3.2165999999999997</v>
          </cell>
          <cell r="AB49">
            <v>3.2315714285714283</v>
          </cell>
          <cell r="AH49">
            <v>3.6208</v>
          </cell>
        </row>
      </sheetData>
      <sheetData sheetId="1">
        <row r="28">
          <cell r="R28">
            <v>0</v>
          </cell>
          <cell r="V28">
            <v>8.0000000000000002E-3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-0.04</v>
          </cell>
          <cell r="V31">
            <v>-1.6E-2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-3.5000000000000003E-2</v>
          </cell>
          <cell r="V34">
            <v>-2.8999999999999998E-2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-6.6859993320133003E-3</v>
          </cell>
          <cell r="V42">
            <v>-2.1390819490680604E-3</v>
          </cell>
          <cell r="AB42">
            <v>-1.3359826251483572E-3</v>
          </cell>
          <cell r="AH42">
            <v>2.6716524051615003E-3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5" sqref="A55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2.74</v>
      </c>
      <c r="L28" s="59">
        <f>LOOKUP($K$15+1,CurveFetch!D$8:D$1000,CurveFetch!F$8:F$1000)</f>
        <v>3.22</v>
      </c>
      <c r="M28" s="59">
        <f>L28-$L$49</f>
        <v>2.0000000000000018E-2</v>
      </c>
      <c r="N28" s="124">
        <f>M28-'[20]Gas Average Basis'!M28</f>
        <v>0.33499999999999996</v>
      </c>
      <c r="O28" s="59">
        <f>LOOKUP($K$15+2,CurveFetch!$D$8:$D$1000,CurveFetch!$F$8:$F$1000)</f>
        <v>3.21</v>
      </c>
      <c r="P28" s="59">
        <f t="shared" ref="P28:P43" ca="1" si="0">IF(P$22,AveragePrices($F$21,P$23,P$24,$AJ28:$AJ28)-INDIRECT(ADDRESS(P$23,$G$23,,,$F$21)),AveragePrices($F$15,P$23,P$24,$AL28:$AL28))</f>
        <v>-4.9999999999999822E-2</v>
      </c>
      <c r="Q28" s="124">
        <f ca="1">P28-'[20]Gas Average Basis'!P28</f>
        <v>0.10000000000000009</v>
      </c>
      <c r="R28" s="59">
        <f ca="1">IF(R$22,AveragePrices($F$21,R$23,R$24,$AJ28:$AJ28),AveragePrices($F$15,R$23,R$24,$AL28:$AL28))</f>
        <v>-0.15</v>
      </c>
      <c r="S28" s="124">
        <f ca="1">R28-'[20]Gas Average Basis'!R28</f>
        <v>-9.5000000000000001E-2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6.3000000000000014E-2</v>
      </c>
      <c r="W28" s="124">
        <f ca="1">V28-'[20]Gas Average Basis'!V28</f>
        <v>-2.9999999999999985E-2</v>
      </c>
      <c r="X28" s="59">
        <f ca="1">IF(X$22,AveragePrices($F$21,X$23,X$24,$AJ28:$AJ28),AveragePrices($F$15,X$23,X$24,$AL28:$AL28))</f>
        <v>0.125</v>
      </c>
      <c r="Y28" s="124">
        <v>-4.8300000000000003E-2</v>
      </c>
      <c r="Z28" s="59">
        <f ca="1">IF(Z$22,AveragePrices($F$21,Z$23,Z$24,$AJ28:$AJ28),AveragePrices($F$15,Z$23,Z$24,$AL28:$AL28))</f>
        <v>9.9999999999999992E-2</v>
      </c>
      <c r="AA28" s="124">
        <v>-0.01</v>
      </c>
      <c r="AB28" s="59">
        <f ca="1">IF(AB$22,AveragePrices($F$21,AB$23,AB$24,$AJ28:$AJ28),AveragePrices($F$15,AB$23,AB$24,$AL28:$AL28))</f>
        <v>0.16428571428571428</v>
      </c>
      <c r="AC28" s="124">
        <f ca="1">AB28-'[20]Gas Average Basis'!AB28</f>
        <v>-1.1428571428571427E-2</v>
      </c>
      <c r="AD28" s="59">
        <f ca="1">IF(AD$22,AveragePrices($F$21,AD$23,AD$24,$AJ28:$AJ28),AveragePrices($F$15,AD$23,AD$24,$AL28:$AL28))</f>
        <v>0.23666666666666666</v>
      </c>
      <c r="AE28" s="124">
        <v>-4.4999999999999998E-2</v>
      </c>
      <c r="AF28" s="59">
        <f ca="1">IF(AF$22,AveragePrices($F$21,AF$23,AF$24,$AJ28:$AJ28),AveragePrices($F$15,AF$23,AF$24,$AL28:$AL28))</f>
        <v>0.255</v>
      </c>
      <c r="AG28" s="124">
        <v>-0.03</v>
      </c>
      <c r="AH28" s="59">
        <f ca="1">IF(AH$22,AveragePrices($F$21,AH$23,AH$24,$AJ28:$AJ28),AveragePrices($F$15,AH$23,AH$24,$AL28:$AL28))</f>
        <v>0.309</v>
      </c>
      <c r="AI28" s="89">
        <f ca="1">AH28-'[20]Gas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2.98</v>
      </c>
      <c r="M29" s="59">
        <f>L29-$L$49</f>
        <v>-0.2200000000000002</v>
      </c>
      <c r="N29" s="124">
        <f>M29-'[20]Gas Average Basis'!M29</f>
        <v>0.20000000000000018</v>
      </c>
      <c r="O29" s="59">
        <f>LOOKUP($K$15+2,CurveFetch!$D$8:$D$1000,CurveFetch!$Q$8:$Q$1000)</f>
        <v>3.16</v>
      </c>
      <c r="P29" s="59">
        <f t="shared" ca="1" si="0"/>
        <v>-9.9999999999999645E-2</v>
      </c>
      <c r="Q29" s="124">
        <f ca="1">P29-'[20]Gas Average Basis'!P29</f>
        <v>0.10000000000000053</v>
      </c>
      <c r="R29" s="59">
        <f ca="1">IF(R$22,AveragePrices($F$21,R$23,R$24,$AJ29:$AJ29),AveragePrices($F$15,R$23,R$24,$AL29:$AL29))</f>
        <v>-5.5E-2</v>
      </c>
      <c r="S29" s="124">
        <f ca="1">R29-'[20]Gas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t="shared" ca="1" si="1"/>
        <v>1.2000000000000002E-2</v>
      </c>
      <c r="W29" s="124">
        <f ca="1">V29-'[20]Gas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X29-'[20]Gas Average Basis'!W29</f>
        <v>0.123</v>
      </c>
      <c r="Z29" s="59">
        <f ca="1">IF(Z$22,AveragePrices($F$21,Z$23,Z$24,$AJ29:$AJ29),AveragePrices($F$15,Z$23,Z$24,$AL29:$AL29))</f>
        <v>-0.10166666666666667</v>
      </c>
      <c r="AA29" s="124">
        <f ca="1">Z29-'[20]Gas Average Basis'!Y29</f>
        <v>-0.13466666666666666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AD29-'[20]Gas Average Basis'!AC29</f>
        <v>9.4285714285714278E-2</v>
      </c>
      <c r="AF29" s="59">
        <f ca="1">IF(AF$22,AveragePrices($F$21,AF$23,AF$24,$AJ29:$AJ29),AveragePrices($F$15,AF$23,AF$24,$AL29:$AL29))</f>
        <v>9.8333333333333328E-2</v>
      </c>
      <c r="AG29" s="124">
        <f ca="1">AF29-'[20]Gas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2.96</v>
      </c>
      <c r="M30" s="59">
        <f>L30-$L$49</f>
        <v>-0.24000000000000021</v>
      </c>
      <c r="N30" s="124">
        <f>M30-'[20]Gas Average Basis'!M30</f>
        <v>0.1549999999999998</v>
      </c>
      <c r="O30" s="59">
        <f>LOOKUP($K$15+2,CurveFetch!$D$8:$D$1000,CurveFetch!$G$8:$G$1000)</f>
        <v>2.86</v>
      </c>
      <c r="P30" s="59">
        <f t="shared" ca="1" si="0"/>
        <v>-0.39999999999999991</v>
      </c>
      <c r="Q30" s="124">
        <f ca="1">P30-'[20]Gas Average Basis'!P30</f>
        <v>-4.9999999999999822E-2</v>
      </c>
      <c r="R30" s="59">
        <f ca="1">IF(R$22,AveragePrices($F$21,R$23,R$24,$AJ30:$AJ30),AveragePrices($F$15,R$23,R$24,$AL30:$AL30))</f>
        <v>-0.28499999999999998</v>
      </c>
      <c r="S30" s="124">
        <f ca="1">R30-'[20]Gas Average Basis'!R30</f>
        <v>-0.11499999999999996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t="shared" ca="1" si="1"/>
        <v>-9.6999999999999989E-2</v>
      </c>
      <c r="W30" s="124">
        <f ca="1">V30-'[20]Gas Average Basis'!V30</f>
        <v>-3.999999999999998E-2</v>
      </c>
      <c r="X30" s="59">
        <f ca="1">IF(X$22,AveragePrices($F$21,X$23,X$24,$AJ30:$AJ30),AveragePrices($F$15,X$23,X$24,$AL30:$AL30))</f>
        <v>-4.8333333333333332E-2</v>
      </c>
      <c r="Y30" s="124">
        <f ca="1">X30-'[20]Gas Average Basis'!W30</f>
        <v>2.4666666666666677E-2</v>
      </c>
      <c r="Z30" s="59">
        <f ca="1">IF(Z$22,AveragePrices($F$21,Z$23,Z$24,$AJ30:$AJ30),AveragePrices($F$15,Z$23,Z$24,$AL30:$AL30))</f>
        <v>-0.13</v>
      </c>
      <c r="AA30" s="124">
        <f ca="1">Z30-'[20]Gas Average Basis'!Y30</f>
        <v>-0.14866666666666667</v>
      </c>
      <c r="AB30" s="59">
        <f ca="1">IF(AB$22,AveragePrices($F$21,AB$23,AB$24,$AJ30:$AJ30),AveragePrices($F$15,AB$23,AB$24,$AL30:$AL30))</f>
        <v>-6.5714285714285711E-2</v>
      </c>
      <c r="AC30" s="124">
        <f ca="1">AB30-'[20]Gas Average Basis'!AB30</f>
        <v>-9.999999999999995E-3</v>
      </c>
      <c r="AD30" s="59">
        <f ca="1">IF(AD$22,AveragePrices($F$21,AD$23,AD$24,$AJ30:$AJ30),AveragePrices($F$15,AD$23,AD$24,$AL30:$AL30))</f>
        <v>-0.01</v>
      </c>
      <c r="AE30" s="124">
        <f ca="1">AD30-'[20]Gas Average Basis'!AC30</f>
        <v>-2.142857142857146E-3</v>
      </c>
      <c r="AF30" s="59">
        <f ca="1">IF(AF$22,AveragePrices($F$21,AF$23,AF$24,$AJ30:$AJ30),AveragePrices($F$15,AF$23,AF$24,$AL30:$AL30))</f>
        <v>5.3333333333333337E-2</v>
      </c>
      <c r="AG30" s="124">
        <f ca="1">AF30-'[20]Gas Average Basis'!AE30</f>
        <v>3.3333333333333333E-2</v>
      </c>
      <c r="AH30" s="59">
        <f ca="1">IF(AH$22,AveragePrices($F$21,AH$23,AH$24,$AJ30:$AJ30),AveragePrices($F$15,AH$23,AH$24,$AL30:$AL30))</f>
        <v>9.4E-2</v>
      </c>
      <c r="AI30" s="89">
        <f ca="1">AH30-'[20]Gas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2.84</v>
      </c>
      <c r="L31" s="59">
        <f>LOOKUP($K$15+1,CurveFetch!D$8:D$1000,CurveFetch!H$8:H$1000)</f>
        <v>3.07</v>
      </c>
      <c r="M31" s="59">
        <f>L31-$L$49</f>
        <v>-0.13000000000000034</v>
      </c>
      <c r="N31" s="124">
        <f>M31-'[20]Gas Average Basis'!M31</f>
        <v>9.4999999999999751E-2</v>
      </c>
      <c r="O31" s="59">
        <f>LOOKUP($K$15+2,CurveFetch!$D$8:$D$1000,CurveFetch!$H$8:$H$1000)</f>
        <v>3.11</v>
      </c>
      <c r="P31" s="59">
        <f t="shared" ca="1" si="0"/>
        <v>-0.14999999999999991</v>
      </c>
      <c r="Q31" s="124">
        <f ca="1">P31-'[20]Gas Average Basis'!P31</f>
        <v>0.10000000000000009</v>
      </c>
      <c r="R31" s="59">
        <f ca="1">IF(R$22,AveragePrices($F$21,R$23,R$24,$AJ31:$AJ31),AveragePrices($F$15,R$23,R$24,$AL31:$AL31))</f>
        <v>-0.28999999999999998</v>
      </c>
      <c r="S31" s="124">
        <f ca="1">R31-'[20]Gas Average Basis'!R31</f>
        <v>-0.12999999999999998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t="shared" ca="1" si="1"/>
        <v>-6.0999999999999985E-2</v>
      </c>
      <c r="W31" s="124">
        <f ca="1">V31-'[20]Gas Average Basis'!V31</f>
        <v>-4.4999999999999984E-2</v>
      </c>
      <c r="X31" s="59">
        <f ca="1">IF(X$22,AveragePrices($F$21,X$23,X$24,$AJ31:$AJ31),AveragePrices($F$15,X$23,X$24,$AL31:$AL31))</f>
        <v>0.01</v>
      </c>
      <c r="Y31" s="124">
        <f ca="1">X31-'[20]Gas Average Basis'!W31</f>
        <v>7.9000000000000001E-2</v>
      </c>
      <c r="Z31" s="59">
        <f ca="1">IF(Z$22,AveragePrices($F$21,Z$23,Z$24,$AJ31:$AJ31),AveragePrices($F$15,Z$23,Z$24,$AL31:$AL31))</f>
        <v>5.8333333333333327E-2</v>
      </c>
      <c r="AA31" s="124">
        <f ca="1">Z31-'[20]Gas Average Basis'!Y31</f>
        <v>-1.0666666666666665E-2</v>
      </c>
      <c r="AB31" s="59">
        <f ca="1">IF(AB$22,AveragePrices($F$21,AB$23,AB$24,$AJ31:$AJ31),AveragePrices($F$15,AB$23,AB$24,$AL31:$AL31))</f>
        <v>0.1307142857142857</v>
      </c>
      <c r="AC31" s="124">
        <f ca="1">AB31-'[20]Gas Average Basis'!AB31</f>
        <v>-4.2857142857142816E-3</v>
      </c>
      <c r="AD31" s="59">
        <f ca="1">IF(AD$22,AveragePrices($F$21,AD$23,AD$24,$AJ31:$AJ31),AveragePrices($F$15,AD$23,AD$24,$AL31:$AL31))</f>
        <v>0.215</v>
      </c>
      <c r="AE31" s="124">
        <f ca="1">AD31-'[20]Gas Average Basis'!AC31</f>
        <v>0.22571428571428573</v>
      </c>
      <c r="AF31" s="59">
        <f ca="1">IF(AF$22,AveragePrices($F$21,AF$23,AF$24,$AJ31:$AJ31),AveragePrices($F$15,AF$23,AF$24,$AL31:$AL31))</f>
        <v>0.12166666666666666</v>
      </c>
      <c r="AG31" s="124">
        <f ca="1">AF31-'[20]Gas Average Basis'!AE31</f>
        <v>-0.11904761904761908</v>
      </c>
      <c r="AH31" s="59">
        <f ca="1">IF(AH$22,AveragePrices($F$21,AH$23,AH$24,$AJ31:$AJ31),AveragePrices($F$15,AH$23,AH$24,$AL31:$AL31))</f>
        <v>0.129</v>
      </c>
      <c r="AI31" s="89">
        <f ca="1">AH31-'[20]Gas Average Basis'!AH31</f>
        <v>-6.0000000000000053E-3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2.5449999999999999</v>
      </c>
      <c r="L33" s="59">
        <f>LOOKUP($K$15+1,CurveFetch!D$8:D$1000,CurveFetch!K$8:K$1000)</f>
        <v>2.84</v>
      </c>
      <c r="M33" s="59">
        <f>L33-$L$49</f>
        <v>-0.36000000000000032</v>
      </c>
      <c r="N33" s="124">
        <f>M33-'[20]Gas Average Basis'!M33</f>
        <v>0.14999999999999991</v>
      </c>
      <c r="O33" s="59">
        <f>LOOKUP($K$15+2,CurveFetch!$D$8:$D$1000,CurveFetch!$K$8:$K$1000)</f>
        <v>2.91</v>
      </c>
      <c r="P33" s="59">
        <f t="shared" ca="1" si="0"/>
        <v>-0.34999999999999964</v>
      </c>
      <c r="Q33" s="124">
        <f ca="1">P33-'[20]Gas Average Basis'!P33</f>
        <v>3.0000000000000249E-2</v>
      </c>
      <c r="R33" s="59">
        <f ca="1">IF(R$22,AveragePrices($F$21,R$23,R$24,$AJ33:$AJ33),AveragePrices($F$15,R$23,R$24,$AL33:$AL33))</f>
        <v>-0.505</v>
      </c>
      <c r="S33" s="124">
        <f ca="1">R33-'[20]Gas Average Basis'!R33</f>
        <v>-0.14000000000000001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t="shared" ca="1" si="1"/>
        <v>-0.33500000000000002</v>
      </c>
      <c r="W33" s="124">
        <f ca="1">V33-'[20]Gas Average Basis'!V33</f>
        <v>-5.0000000000000044E-2</v>
      </c>
      <c r="X33" s="59">
        <f ca="1">IF(X$22,AveragePrices($F$21,X$23,X$24,$AJ33:$AJ33),AveragePrices($F$15,X$23,X$24,$AL33:$AL33))</f>
        <v>-0.27833333333333332</v>
      </c>
      <c r="Y33" s="124">
        <f ca="1">X33-'[20]Gas Average Basis'!W33</f>
        <v>-0.2243333333333333</v>
      </c>
      <c r="Z33" s="59">
        <f ca="1">IF(Z$22,AveragePrices($F$21,Z$23,Z$24,$AJ33:$AJ33),AveragePrices($F$15,Z$23,Z$24,$AL33:$AL33))</f>
        <v>-0.34999999999999992</v>
      </c>
      <c r="AA33" s="124">
        <f ca="1">Z33-'[20]Gas Average Basis'!Y33</f>
        <v>-8.8999999999999913E-2</v>
      </c>
      <c r="AB33" s="59">
        <f ca="1">IF(AB$22,AveragePrices($F$21,AB$23,AB$24,$AJ33:$AJ33),AveragePrices($F$15,AB$23,AB$24,$AL33:$AL33))</f>
        <v>-0.32428571428571429</v>
      </c>
      <c r="AC33" s="124">
        <f ca="1">AB33-'[20]Gas Average Basis'!AB33</f>
        <v>-1.5000000000000013E-2</v>
      </c>
      <c r="AD33" s="59">
        <f ca="1">IF(AD$22,AveragePrices($F$21,AD$23,AD$24,$AJ33:$AJ33),AveragePrices($F$15,AD$23,AD$24,$AL33:$AL33))</f>
        <v>-0.3</v>
      </c>
      <c r="AE33" s="124">
        <f ca="1">AD33-'[20]Gas Average Basis'!AC33</f>
        <v>-0.29071428571428565</v>
      </c>
      <c r="AF33" s="59">
        <f ca="1">IF(AF$22,AveragePrices($F$21,AF$23,AF$24,$AJ33:$AJ33),AveragePrices($F$15,AF$23,AF$24,$AL33:$AL33))</f>
        <v>-0.23666666666666666</v>
      </c>
      <c r="AG33" s="124">
        <f ca="1">AF33-'[20]Gas Average Basis'!AE33</f>
        <v>3.2619047619047686E-2</v>
      </c>
      <c r="AH33" s="59">
        <f ca="1">IF(AH$22,AveragePrices($F$21,AH$23,AH$24,$AJ33:$AJ33),AveragePrices($F$15,AH$23,AH$24,$AL33:$AL33))</f>
        <v>-0.19500000000000001</v>
      </c>
      <c r="AI33" s="89">
        <f ca="1">AH33-'[20]Gas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2.72</v>
      </c>
      <c r="L34" s="59">
        <f>LOOKUP($K$15+1,CurveFetch!D$8:D$1000,CurveFetch!R$8:R$1000)</f>
        <v>2.915</v>
      </c>
      <c r="M34" s="59">
        <f>L34-$L$49</f>
        <v>-0.28500000000000014</v>
      </c>
      <c r="N34" s="124">
        <f>M34-'[20]Gas Average Basis'!M34</f>
        <v>6.999999999999984E-2</v>
      </c>
      <c r="O34" s="59">
        <f>LOOKUP($K$15+2,CurveFetch!$D$8:$D$1000,CurveFetch!$R$8:$R$1000)</f>
        <v>2.95</v>
      </c>
      <c r="P34" s="59">
        <f t="shared" ca="1" si="0"/>
        <v>-0.30999999999999961</v>
      </c>
      <c r="Q34" s="124">
        <f ca="1">P34-'[20]Gas Average Basis'!P34</f>
        <v>-4.9999999999999378E-2</v>
      </c>
      <c r="R34" s="59">
        <f ca="1">IF(R$22,AveragePrices($F$21,R$23,R$24,$AJ34:$AJ34),AveragePrices($F$15,R$23,R$24,$AL34:$AL34))</f>
        <v>-0.40200000000000002</v>
      </c>
      <c r="S34" s="124">
        <f ca="1">R34-'[20]Gas Average Basis'!R34</f>
        <v>-0.14200000000000002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t="shared" ca="1" si="1"/>
        <v>-0.22339999999999999</v>
      </c>
      <c r="W34" s="124">
        <f ca="1">V34-'[20]Gas Average Basis'!V34</f>
        <v>-4.0399999999999991E-2</v>
      </c>
      <c r="X34" s="59">
        <f ca="1">IF(X$22,AveragePrices($F$21,X$23,X$24,$AJ34:$AJ34),AveragePrices($F$15,X$23,X$24,$AL34:$AL34))</f>
        <v>-0.17</v>
      </c>
      <c r="Y34" s="124">
        <f ca="1">X34-'[20]Gas Average Basis'!W34</f>
        <v>-0.13850000000000004</v>
      </c>
      <c r="Z34" s="59">
        <f ca="1">IF(Z$22,AveragePrices($F$21,Z$23,Z$24,$AJ34:$AJ34),AveragePrices($F$15,Z$23,Z$24,$AL34:$AL34))</f>
        <v>-0.14583333333333334</v>
      </c>
      <c r="AA34" s="124">
        <f ca="1">Z34-'[20]Gas Average Basis'!Y34</f>
        <v>1.1666666666666631E-2</v>
      </c>
      <c r="AB34" s="59">
        <f ca="1">IF(AB$22,AveragePrices($F$21,AB$23,AB$24,$AJ34:$AJ34),AveragePrices($F$15,AB$23,AB$24,$AL34:$AL34))</f>
        <v>-0.13250000000000001</v>
      </c>
      <c r="AC34" s="124">
        <f ca="1">AB34-'[20]Gas Average Basis'!AB34</f>
        <v>0</v>
      </c>
      <c r="AD34" s="59">
        <f ca="1">IF(AD$22,AveragePrices($F$21,AD$23,AD$24,$AJ34:$AJ34),AveragePrices($F$15,AD$23,AD$24,$AL34:$AL34))</f>
        <v>-0.11083333333333334</v>
      </c>
      <c r="AE34" s="124">
        <f ca="1">AD34-'[20]Gas Average Basis'!AC34</f>
        <v>-0.10583333333333333</v>
      </c>
      <c r="AF34" s="59">
        <f ca="1">IF(AF$22,AveragePrices($F$21,AF$23,AF$24,$AJ34:$AJ34),AveragePrices($F$15,AF$23,AF$24,$AL34:$AL34))</f>
        <v>-0.14583333333333334</v>
      </c>
      <c r="AG34" s="124">
        <f ca="1">AF34-'[20]Gas Average Basis'!AE34</f>
        <v>-3.5000000000000003E-2</v>
      </c>
      <c r="AH34" s="59">
        <f ca="1">IF(AH$22,AveragePrices($F$21,AH$23,AH$24,$AJ34:$AJ34),AveragePrices($F$15,AH$23,AH$24,$AL34:$AL34))</f>
        <v>-0.13850000000000001</v>
      </c>
      <c r="AI34" s="89">
        <f ca="1">AH34-'[20]Gas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2.7949999999999999</v>
      </c>
      <c r="L35" s="59">
        <f>LOOKUP($K$15+1,CurveFetch!D$8:D$1000,CurveFetch!L$8:L$1000)</f>
        <v>2.9849999999999999</v>
      </c>
      <c r="M35" s="59">
        <f>L35-$L$49</f>
        <v>-0.2150000000000003</v>
      </c>
      <c r="N35" s="124">
        <f>M35-'[20]Gas Average Basis'!M35</f>
        <v>4.0000000000000036E-2</v>
      </c>
      <c r="O35" s="59">
        <f>LOOKUP($K$15+2,CurveFetch!$D$8:$D$1000,CurveFetch!$L$8:$L$1000)</f>
        <v>3.04</v>
      </c>
      <c r="P35" s="59">
        <f t="shared" ca="1" si="0"/>
        <v>-0.21999999999999975</v>
      </c>
      <c r="Q35" s="124">
        <f ca="1">P35-'[20]Gas Average Basis'!P35</f>
        <v>-1.9999999999999574E-2</v>
      </c>
      <c r="R35" s="59">
        <f ca="1">IF(R$22,AveragePrices($F$21,R$23,R$24,$AJ35:$AJ35),AveragePrices($F$15,R$23,R$24,$AL35:$AL35))</f>
        <v>-0.30199999999999999</v>
      </c>
      <c r="S35" s="124">
        <f ca="1">R35-'[20]Gas Average Basis'!R35</f>
        <v>-0.13699999999999998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t="shared" ca="1" si="1"/>
        <v>-0.1704</v>
      </c>
      <c r="W35" s="124">
        <f ca="1">V35-'[20]Gas Average Basis'!V35</f>
        <v>-3.4399999999999986E-2</v>
      </c>
      <c r="X35" s="59">
        <f ca="1">IF(X$22,AveragePrices($F$21,X$23,X$24,$AJ35:$AJ35),AveragePrices($F$15,X$23,X$24,$AL35:$AL35))</f>
        <v>-0.13666666666666669</v>
      </c>
      <c r="Y35" s="124">
        <f ca="1">X35-'[20]Gas Average Basis'!W35</f>
        <v>-0.12266666666666667</v>
      </c>
      <c r="Z35" s="59">
        <f ca="1">IF(Z$22,AveragePrices($F$21,Z$23,Z$24,$AJ35:$AJ35),AveragePrices($F$15,Z$23,Z$24,$AL35:$AL35))</f>
        <v>-0.10999999999999999</v>
      </c>
      <c r="AA35" s="124">
        <f ca="1">Z35-'[20]Gas Average Basis'!Y35</f>
        <v>1.566666666666669E-2</v>
      </c>
      <c r="AB35" s="59">
        <f ca="1">IF(AB$22,AveragePrices($F$21,AB$23,AB$24,$AJ35:$AJ35),AveragePrices($F$15,AB$23,AB$24,$AL35:$AL35))</f>
        <v>-9.3571428571428555E-2</v>
      </c>
      <c r="AC35" s="124">
        <f ca="1">AB35-'[20]Gas Average Basis'!AB35</f>
        <v>-1.0714285714285565E-3</v>
      </c>
      <c r="AD35" s="59">
        <f ca="1">IF(AD$22,AveragePrices($F$21,AD$23,AD$24,$AJ35:$AJ35),AveragePrices($F$15,AD$23,AD$24,$AL35:$AL35))</f>
        <v>-6.8333333333333343E-2</v>
      </c>
      <c r="AE35" s="124">
        <f ca="1">AD35-'[20]Gas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4">
        <f ca="1">AF35-'[20]Gas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AH35-'[20]Gas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2.8849999999999998</v>
      </c>
      <c r="L36" s="59">
        <f>LOOKUP($K$15+1,CurveFetch!D$8:D$1000,CurveFetch!P$8:P$1000)</f>
        <v>3.11</v>
      </c>
      <c r="M36" s="59">
        <f>L36-$L$49</f>
        <v>-9.0000000000000302E-2</v>
      </c>
      <c r="N36" s="124">
        <f>M36-'[20]Gas Average Basis'!M36</f>
        <v>-5.500000000000016E-2</v>
      </c>
      <c r="O36" s="59">
        <f>LOOKUP($K$15+2,CurveFetch!$D$8:$D$1000,CurveFetch!$P$8:$P$1000)</f>
        <v>3.11</v>
      </c>
      <c r="P36" s="59">
        <f t="shared" ca="1" si="0"/>
        <v>-0.14999999999999991</v>
      </c>
      <c r="Q36" s="124">
        <f ca="1">P36-'[20]Gas Average Basis'!P36</f>
        <v>-6.999999999999984E-2</v>
      </c>
      <c r="R36" s="59">
        <f ca="1">IF(R$22,AveragePrices($F$21,R$23,R$24,$AJ36:$AJ36),AveragePrices($F$15,R$23,R$24,$AL36:$AL36))</f>
        <v>-0.14000000000000001</v>
      </c>
      <c r="S36" s="124">
        <f ca="1">R36-'[20]Gas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t="shared" ca="1" si="1"/>
        <v>-0.13999999999999999</v>
      </c>
      <c r="W36" s="124">
        <f ca="1">V36-'[20]Gas Average Basis'!V36</f>
        <v>-9.9999999999999811E-3</v>
      </c>
      <c r="X36" s="59">
        <f ca="1">IF(X$22,AveragePrices($F$21,X$23,X$24,$AJ36:$AJ36),AveragePrices($F$15,X$23,X$24,$AL36:$AL36))</f>
        <v>-0.13916666666666666</v>
      </c>
      <c r="Y36" s="124">
        <f ca="1">X36-'[20]Gas Average Basis'!W36</f>
        <v>-0.14416666666666667</v>
      </c>
      <c r="Z36" s="59">
        <f ca="1">IF(Z$22,AveragePrices($F$21,Z$23,Z$24,$AJ36:$AJ36),AveragePrices($F$15,Z$23,Z$24,$AL36:$AL36))</f>
        <v>-0.14000000000000001</v>
      </c>
      <c r="AA36" s="124">
        <f ca="1">Z36-'[20]Gas Average Basis'!Y36</f>
        <v>-1.0833333333333334E-2</v>
      </c>
      <c r="AB36" s="59">
        <f ca="1">IF(AB$22,AveragePrices($F$21,AB$23,AB$24,$AJ36:$AJ36),AveragePrices($F$15,AB$23,AB$24,$AL36:$AL36))</f>
        <v>-0.14000000000000001</v>
      </c>
      <c r="AC36" s="124">
        <f ca="1">AB36-'[20]Gas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AD36-'[20]Gas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AF36-'[20]Gas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AH36-'[20]Gas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2.4449999999999998</v>
      </c>
      <c r="L39" s="59">
        <f>LOOKUP($K$15+1,CurveFetch!D$8:D$1000,CurveFetch!I$8:I$1000)</f>
        <v>2.71</v>
      </c>
      <c r="M39" s="59">
        <f>L39-$L$49</f>
        <v>-0.49000000000000021</v>
      </c>
      <c r="N39" s="124">
        <f>M39-'[20]Gas Average Basis'!M39</f>
        <v>0.125</v>
      </c>
      <c r="O39" s="59">
        <f>LOOKUP($K$15+2,CurveFetch!$D$8:$D$1000,CurveFetch!$I$8:$I$1000)</f>
        <v>2.73</v>
      </c>
      <c r="P39" s="59">
        <f ca="1">IF(P$22,AveragePrices($F$21,P$23,P$24,$AJ39:$AJ39)-INDIRECT(ADDRESS(P$23,$G$23,,,$F$21)),AveragePrices($F$15,P$23,P$24,$AL39:$AL39))</f>
        <v>-0.5299999999999998</v>
      </c>
      <c r="Q39" s="124">
        <f ca="1">P39-'[20]Gas Average Basis'!P39</f>
        <v>-4.9999999999999822E-2</v>
      </c>
      <c r="R39" s="59">
        <f ca="1">IF(R$22,AveragePrices($F$21,R$23,R$24,$AJ39:$AJ39),AveragePrices($F$15,R$23,R$24,$AL39:$AL39))</f>
        <v>-0.6</v>
      </c>
      <c r="S39" s="124">
        <f ca="1">R39-'[20]Gas Average Basis'!R39</f>
        <v>-0.14999999999999997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-0.40600000000000003</v>
      </c>
      <c r="W39" s="124">
        <f ca="1">V39-'[20]Gas Average Basis'!V39</f>
        <v>-5.7999999999999996E-2</v>
      </c>
      <c r="X39" s="59">
        <f ca="1">IF(X$22,AveragePrices($F$21,X$23,X$24,$AJ39:$AJ39),AveragePrices($F$15,X$23,X$24,$AL39:$AL39))</f>
        <v>-0.34666666666666668</v>
      </c>
      <c r="Y39" s="124">
        <f ca="1">X39-'[20]Gas Average Basis'!W39</f>
        <v>-0.29766666666666669</v>
      </c>
      <c r="Z39" s="59">
        <f ca="1">IF(Z$22,AveragePrices($F$21,Z$23,Z$24,$AJ39:$AJ39),AveragePrices($F$15,Z$23,Z$24,$AL39:$AL39))</f>
        <v>-0.53</v>
      </c>
      <c r="AA39" s="124">
        <f ca="1">Z39-'[20]Gas Average Basis'!Y39</f>
        <v>-0.22466666666666674</v>
      </c>
      <c r="AB39" s="59">
        <f ca="1">IF(AB$22,AveragePrices($F$21,AB$23,AB$24,$AJ39:$AJ39),AveragePrices($F$15,AB$23,AB$24,$AL39:$AL39))</f>
        <v>-0.53000000000000014</v>
      </c>
      <c r="AC39" s="124">
        <f ca="1">AB39-'[20]Gas Average Basis'!AB39</f>
        <v>-1.000000000000012E-2</v>
      </c>
      <c r="AD39" s="59">
        <f ca="1">IF(AD$22,AveragePrices($F$21,AD$23,AD$24,$AJ39:$AJ39),AveragePrices($F$15,AD$23,AD$24,$AL39:$AL39))</f>
        <v>-0.53</v>
      </c>
      <c r="AE39" s="124">
        <f ca="1">AD39-'[20]Gas Average Basis'!AC39</f>
        <v>-0.51249999999999996</v>
      </c>
      <c r="AF39" s="59">
        <f ca="1">IF(AF$22,AveragePrices($F$21,AF$23,AF$24,$AJ39:$AJ39),AveragePrices($F$15,AF$23,AF$24,$AL39:$AL39))</f>
        <v>-0.35666666666666669</v>
      </c>
      <c r="AG39" s="124">
        <f ca="1">AF39-'[20]Gas Average Basis'!AE39</f>
        <v>0.15333333333333343</v>
      </c>
      <c r="AH39" s="59">
        <f ca="1">IF(AH$22,AveragePrices($F$21,AH$23,AH$24,$AJ39:$AJ39),AveragePrices($F$15,AH$23,AH$24,$AL39:$AL39))</f>
        <v>-0.27</v>
      </c>
      <c r="AI39" s="89">
        <f ca="1">AH39-'[20]Gas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2.61</v>
      </c>
      <c r="L40" s="59">
        <f>LOOKUP($K$15+1,CurveFetch!D$8:D$1000,CurveFetch!M$8:M$1000)</f>
        <v>2.88</v>
      </c>
      <c r="M40" s="59">
        <f>L40-$L$49</f>
        <v>-0.32000000000000028</v>
      </c>
      <c r="N40" s="124">
        <f>M40-'[20]Gas Average Basis'!M40</f>
        <v>0.14500000000000002</v>
      </c>
      <c r="O40" s="59">
        <f>LOOKUP($K$15+2,CurveFetch!$D$8:$D$1000,CurveFetch!$M$8:$M$1000)</f>
        <v>2.91</v>
      </c>
      <c r="P40" s="59">
        <f ca="1">IF(P$22,AveragePrices($F$21,P$23,P$24,$AJ40:$AJ40)-INDIRECT(ADDRESS(P$23,$G$23,,,$F$21)),AveragePrices($F$15,P$23,P$24,$AL40:$AL40))</f>
        <v>-0.34999999999999964</v>
      </c>
      <c r="Q40" s="124">
        <f ca="1">P40-'[20]Gas Average Basis'!P40</f>
        <v>-4.9999999999999378E-2</v>
      </c>
      <c r="R40" s="59">
        <f ca="1">IF(R$22,AveragePrices($F$21,R$23,R$24,$AJ40:$AJ40),AveragePrices($F$15,R$23,R$24,$AL40:$AL40))</f>
        <v>-9.0999999999999998E-2</v>
      </c>
      <c r="S40" s="124">
        <f ca="1">R40-'[20]Gas Average Basis'!R40</f>
        <v>-2.5999999999999995E-2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-0.1865</v>
      </c>
      <c r="W40" s="124">
        <f ca="1">V40-'[20]Gas Average Basis'!V40</f>
        <v>-6.8499999999999978E-2</v>
      </c>
      <c r="X40" s="59">
        <f ca="1">IF(X$22,AveragePrices($F$21,X$23,X$24,$AJ40:$AJ40),AveragePrices($F$15,X$23,X$24,$AL40:$AL40))</f>
        <v>-0.28050000000000003</v>
      </c>
      <c r="Y40" s="124">
        <f ca="1">X40-'[20]Gas Average Basis'!W40</f>
        <v>-0.28050000000000003</v>
      </c>
      <c r="Z40" s="59">
        <f ca="1">IF(Z$22,AveragePrices($F$21,Z$23,Z$24,$AJ40:$AJ40),AveragePrices($F$15,Z$23,Z$24,$AL40:$AL40))</f>
        <v>-0.29383333333333334</v>
      </c>
      <c r="AA40" s="124">
        <f ca="1">Z40-'[20]Gas Average Basis'!Y40</f>
        <v>-0.14450000000000002</v>
      </c>
      <c r="AB40" s="59">
        <f ca="1">IF(AB$22,AveragePrices($F$21,AB$23,AB$24,$AJ40:$AJ40),AveragePrices($F$15,AB$23,AB$24,$AL40:$AL40))</f>
        <v>-0.54292857142857132</v>
      </c>
      <c r="AC40" s="124">
        <f ca="1">AB40-'[20]Gas Average Basis'!AB40</f>
        <v>-0.42792857142857132</v>
      </c>
      <c r="AD40" s="59">
        <f ca="1">IF(AD$22,AveragePrices($F$21,AD$23,AD$24,$AJ40:$AJ40),AveragePrices($F$15,AD$23,AD$24,$AL40:$AL40))</f>
        <v>-0.67316666666666658</v>
      </c>
      <c r="AE40" s="124">
        <f ca="1">AD40-'[20]Gas Average Basis'!AC40</f>
        <v>-0.67316666666666658</v>
      </c>
      <c r="AF40" s="59">
        <f ca="1">IF(AF$22,AveragePrices($F$21,AF$23,AF$24,$AJ40:$AJ40),AveragePrices($F$15,AF$23,AF$24,$AL40:$AL40))</f>
        <v>-0.32850000000000001</v>
      </c>
      <c r="AG40" s="124">
        <f ca="1">AF40-'[20]Gas Average Basis'!AE40</f>
        <v>-0.21350000000000002</v>
      </c>
      <c r="AH40" s="59">
        <f ca="1">IF(AH$22,AveragePrices($F$21,AH$23,AH$24,$AJ40:$AJ40),AveragePrices($F$15,AH$23,AH$24,$AL40:$AL40))</f>
        <v>-0.184</v>
      </c>
      <c r="AI40" s="89">
        <f ca="1">AH40-'[20]Gas Average Basis'!AH40</f>
        <v>-7.1999999999999981E-2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2.61</v>
      </c>
      <c r="L41" s="59">
        <f>LOOKUP($K$15+1,CurveFetch!D$8:D$1000,CurveFetch!M$8:M$1000)</f>
        <v>2.88</v>
      </c>
      <c r="M41" s="59">
        <f>L41-$L$49</f>
        <v>-0.32000000000000028</v>
      </c>
      <c r="N41" s="124">
        <f>M41-'[20]Gas Average Basis'!M41</f>
        <v>0.14500000000000002</v>
      </c>
      <c r="O41" s="59">
        <f>LOOKUP($K$15+2,CurveFetch!$D$8:$D$1000,CurveFetch!$M$8:$M$1000)</f>
        <v>2.91</v>
      </c>
      <c r="P41" s="59">
        <f ca="1">IF(P$22,AveragePrices($F$21,P$23,P$24,$AJ41:$AJ41)-INDIRECT(ADDRESS(P$23,$G$23,,,$F$21)),AveragePrices($F$15,P$23,P$24,$AL41:$AL41))</f>
        <v>-0.34999999999999964</v>
      </c>
      <c r="Q41" s="124">
        <f ca="1">P41-'[20]Gas Average Basis'!P41</f>
        <v>-4.9999999999999378E-2</v>
      </c>
      <c r="R41" s="59">
        <f ca="1">IF(R$22,AveragePrices($F$21,R$23,R$24,$AJ41:$AJ41),AveragePrices($F$15,R$23,R$24,$AL41:$AL41))</f>
        <v>-0.4</v>
      </c>
      <c r="S41" s="124">
        <f ca="1">R41-'[20]Gas Average Basis'!R41</f>
        <v>-0.18000000000000002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-0.10400000000000001</v>
      </c>
      <c r="W41" s="124">
        <f ca="1">V41-'[20]Gas Average Basis'!V41</f>
        <v>-5.7000000000000009E-2</v>
      </c>
      <c r="X41" s="59">
        <f ca="1">IF(X$22,AveragePrices($F$21,X$23,X$24,$AJ41:$AJ41),AveragePrices($F$15,X$23,X$24,$AL41:$AL41))</f>
        <v>-0.08</v>
      </c>
      <c r="Y41" s="124">
        <f ca="1">X41-'[20]Gas Average Basis'!W41</f>
        <v>0</v>
      </c>
      <c r="Z41" s="59">
        <f ca="1">IF(Z$22,AveragePrices($F$21,Z$23,Z$24,$AJ41:$AJ41),AveragePrices($F$15,Z$23,Z$24,$AL41:$AL41))</f>
        <v>-0.31</v>
      </c>
      <c r="AA41" s="124">
        <f ca="1">Z41-'[20]Gas Average Basis'!Y41</f>
        <v>-0.20166666666666666</v>
      </c>
      <c r="AB41" s="59">
        <f ca="1">IF(AB$22,AveragePrices($F$21,AB$23,AB$24,$AJ41:$AJ41),AveragePrices($F$15,AB$23,AB$24,$AL41:$AL41))</f>
        <v>-0.32928571428571424</v>
      </c>
      <c r="AC41" s="124">
        <f ca="1">AB41-'[20]Gas Average Basis'!AB41</f>
        <v>-9.285714285714286E-3</v>
      </c>
      <c r="AD41" s="59">
        <f ca="1">IF(AD$22,AveragePrices($F$21,AD$23,AD$24,$AJ41:$AJ41),AveragePrices($F$15,AD$23,AD$24,$AL41:$AL41))</f>
        <v>-0.38000000000000006</v>
      </c>
      <c r="AE41" s="124">
        <f ca="1">AD41-'[20]Gas Average Basis'!AC41</f>
        <v>-0.35571428571428587</v>
      </c>
      <c r="AF41" s="59">
        <f ca="1">IF(AF$22,AveragePrices($F$21,AF$23,AF$24,$AJ41:$AJ41),AveragePrices($F$15,AF$23,AF$24,$AL41:$AL41))</f>
        <v>2.1666666666666667E-2</v>
      </c>
      <c r="AG41" s="124">
        <f ca="1">AF41-'[20]Gas Average Basis'!AE41</f>
        <v>0.43095238095238098</v>
      </c>
      <c r="AH41" s="59">
        <f ca="1">IF(AH$22,AveragePrices($F$21,AH$23,AH$24,$AJ41:$AJ41),AveragePrices($F$15,AH$23,AH$24,$AL41:$AL41))</f>
        <v>7.9999999999999988E-2</v>
      </c>
      <c r="AI41" s="89">
        <f ca="1">AH41-'[20]Gas Average Basis'!AH41</f>
        <v>-5.0000000000000183E-3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2.6153</v>
      </c>
      <c r="L42" s="59">
        <f>LOOKUP($K$15+1,CurveFetch!D$8:D$1000,CurveFetch!N$8:N$1000)</f>
        <v>2.6</v>
      </c>
      <c r="M42" s="59">
        <f>L42-$L$49</f>
        <v>-0.60000000000000009</v>
      </c>
      <c r="N42" s="124">
        <f>M42-'[20]Gas Average Basis'!M42</f>
        <v>-0.21999999999999975</v>
      </c>
      <c r="O42" s="59">
        <f>LOOKUP($K$15+2,CurveFetch!$D$8:$D$1000,CurveFetch!$N$8:$N$1000)</f>
        <v>2.7280000000000002</v>
      </c>
      <c r="P42" s="59">
        <f t="shared" ca="1" si="0"/>
        <v>-0.53199999999999958</v>
      </c>
      <c r="Q42" s="124">
        <f ca="1">P42-'[20]Gas Average Basis'!P42</f>
        <v>-6.2999999999999723E-2</v>
      </c>
      <c r="R42" s="59">
        <f ca="1">IF(R$22,AveragePrices($F$21,R$23,R$24,$AJ42:$AJ42),AveragePrices($F$15,R$23,R$24,$AL42:$AL42))</f>
        <v>-0.87651890439327995</v>
      </c>
      <c r="S42" s="124">
        <f ca="1">R42-'[20]Gas Average Basis'!R42</f>
        <v>-0.13980883818053991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t="shared" ca="1" si="1"/>
        <v>-0.55130378087865595</v>
      </c>
      <c r="W42" s="124">
        <f ca="1">V42-'[20]Gas Average Basis'!V42</f>
        <v>-3.4961767636107921E-2</v>
      </c>
      <c r="X42" s="59">
        <f ca="1">IF(X$22,AveragePrices($F$21,X$23,X$24,$AJ42:$AJ42),AveragePrices($F$15,X$23,X$24,$AL42:$AL42))</f>
        <v>-0.48333333333333339</v>
      </c>
      <c r="Y42" s="124">
        <f ca="1">X42-'[20]Gas Average Basis'!W42</f>
        <v>-0.42753852665281139</v>
      </c>
      <c r="Z42" s="59">
        <f ca="1">IF(Z$22,AveragePrices($F$21,Z$23,Z$24,$AJ42:$AJ42),AveragePrices($F$15,Z$23,Z$24,$AL42:$AL42))</f>
        <v>-0.505</v>
      </c>
      <c r="AA42" s="124">
        <f ca="1">Z42-'[20]Gas Average Basis'!Y42</f>
        <v>-5.0071659154593939E-2</v>
      </c>
      <c r="AB42" s="59">
        <f ca="1">IF(AB$22,AveragePrices($F$21,AB$23,AB$24,$AJ42:$AJ42),AveragePrices($F$15,AB$23,AB$24,$AL42:$AL42))</f>
        <v>-0.505</v>
      </c>
      <c r="AC42" s="124">
        <f ca="1">AB42-'[20]Gas Average Basis'!AB42</f>
        <v>-9.9999999999999534E-3</v>
      </c>
      <c r="AD42" s="59">
        <f ca="1">IF(AD$22,AveragePrices($F$21,AD$23,AD$24,$AJ42:$AJ42),AveragePrices($F$15,AD$23,AD$24,$AL42:$AL42))</f>
        <v>-0.505</v>
      </c>
      <c r="AE42" s="124">
        <f ca="1">AD42-'[20]Gas Average Basis'!AC42</f>
        <v>-0.48499999999999999</v>
      </c>
      <c r="AF42" s="59">
        <f ca="1">IF(AF$22,AveragePrices($F$21,AF$23,AF$24,$AJ42:$AJ42),AveragePrices($F$15,AF$23,AF$24,$AL42:$AL42))</f>
        <v>-0.44833333333333331</v>
      </c>
      <c r="AG42" s="124">
        <f ca="1">AF42-'[20]Gas Average Basis'!AE42</f>
        <v>6.966666666666671E-2</v>
      </c>
      <c r="AH42" s="59">
        <f ca="1">IF(AH$22,AveragePrices($F$21,AH$23,AH$24,$AJ42:$AJ42),AveragePrices($F$15,AH$23,AH$24,$AL42:$AL42))</f>
        <v>-0.42000000000000004</v>
      </c>
      <c r="AI42" s="89">
        <f ca="1">AH42-'[20]Gas Average Basis'!AH42</f>
        <v>-1.0000000000000064E-2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2.38</v>
      </c>
      <c r="L43" s="59">
        <f>LOOKUP($K$15+1,CurveFetch!D$8:D$1000,CurveFetch!O$8:O$1000)</f>
        <v>2.64</v>
      </c>
      <c r="M43" s="59">
        <f>L43-$L$49</f>
        <v>-0.56000000000000005</v>
      </c>
      <c r="N43" s="124">
        <f>M43-'[20]Gas Average Basis'!M43</f>
        <v>0.11500000000000021</v>
      </c>
      <c r="O43" s="59">
        <f>LOOKUP($K$15+2,CurveFetch!$D$8:$D$1000,CurveFetch!$O$8:$O$1000)</f>
        <v>2.4500000000000002</v>
      </c>
      <c r="P43" s="59">
        <f t="shared" ca="1" si="0"/>
        <v>-0.80999999999999961</v>
      </c>
      <c r="Q43" s="124">
        <f ca="1">P43-'[20]Gas Average Basis'!P43</f>
        <v>-0.1599999999999997</v>
      </c>
      <c r="R43" s="59">
        <f ca="1">IF(R$22,AveragePrices($F$21,R$23,R$24,$AJ43:$AJ43),AveragePrices($F$15,R$23,R$24,$AL43:$AL43))</f>
        <v>-0.66</v>
      </c>
      <c r="S43" s="124">
        <f ca="1">R43-'[20]Gas Average Basis'!R43</f>
        <v>-0.16500000000000004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t="shared" ca="1" si="1"/>
        <v>-0.45400000000000001</v>
      </c>
      <c r="W43" s="124">
        <f ca="1">V43-'[20]Gas Average Basis'!V43</f>
        <v>-6.1000000000000054E-2</v>
      </c>
      <c r="X43" s="59">
        <f ca="1">IF(X$22,AveragePrices($F$21,X$23,X$24,$AJ43:$AJ43),AveragePrices($F$15,X$23,X$24,$AL43:$AL43))</f>
        <v>-0.39166666666666666</v>
      </c>
      <c r="Y43" s="124">
        <f ca="1">X43-'[20]Gas Average Basis'!W43</f>
        <v>-0.34266666666666667</v>
      </c>
      <c r="Z43" s="59">
        <f ca="1">IF(Z$22,AveragePrices($F$21,Z$23,Z$24,$AJ43:$AJ43),AveragePrices($F$15,Z$23,Z$24,$AL43:$AL43))</f>
        <v>-0.63</v>
      </c>
      <c r="AA43" s="124">
        <f ca="1">Z43-'[20]Gas Average Basis'!Y43</f>
        <v>-0.28966666666666668</v>
      </c>
      <c r="AB43" s="59">
        <f ca="1">IF(AB$22,AveragePrices($F$21,AB$23,AB$24,$AJ43:$AJ43),AveragePrices($F$15,AB$23,AB$24,$AL43:$AL43))</f>
        <v>-0.63</v>
      </c>
      <c r="AC43" s="124">
        <f ca="1">AB43-'[20]Gas Average Basis'!AB43</f>
        <v>-1.0000000000000009E-2</v>
      </c>
      <c r="AD43" s="59">
        <f ca="1">IF(AD$22,AveragePrices($F$21,AD$23,AD$24,$AJ43:$AJ43),AveragePrices($F$15,AD$23,AD$24,$AL43:$AL43))</f>
        <v>-0.63</v>
      </c>
      <c r="AE43" s="124">
        <f ca="1">AD43-'[20]Gas Average Basis'!AC43</f>
        <v>-0.61250000000000004</v>
      </c>
      <c r="AF43" s="59">
        <f ca="1">IF(AF$22,AveragePrices($F$21,AF$23,AF$24,$AJ43:$AJ43),AveragePrices($F$15,AF$23,AF$24,$AL43:$AL43))</f>
        <v>-0.42</v>
      </c>
      <c r="AG43" s="124">
        <f ca="1">AF43-'[20]Gas Average Basis'!AE43</f>
        <v>0.19000000000000011</v>
      </c>
      <c r="AH43" s="59">
        <f ca="1">IF(AH$22,AveragePrices($F$21,AH$23,AH$24,$AJ43:$AJ43),AveragePrices($F$15,AH$23,AH$24,$AL43:$AL43))</f>
        <v>-0.315</v>
      </c>
      <c r="AI43" s="89">
        <f ca="1">AH43-'[20]Gas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>
        <f>LOOKUP($K$15,CurveFetch!$D$8:$D$1000,CurveFetch!$E$8:$E$1000)</f>
        <v>3.0550000000000002</v>
      </c>
      <c r="L49" s="59">
        <f>LOOKUP($K$15+1,CurveFetch!D$8:D$1000,CurveFetch!E$8:E$1000)</f>
        <v>3.2</v>
      </c>
      <c r="M49" s="59"/>
      <c r="N49" s="124">
        <f>L49-'[20]Gas Average Basis'!L49</f>
        <v>0.14500000000000002</v>
      </c>
      <c r="O49" s="59">
        <f>LOOKUP($K$15+2,CurveFetch!$D$8:$D$1000,CurveFetch!$E$8:$E$1000)</f>
        <v>3.26</v>
      </c>
      <c r="P49" s="59"/>
      <c r="Q49" s="124">
        <f>O49-'[20]Gas Average Basis'!O49</f>
        <v>0.20499999999999963</v>
      </c>
      <c r="R49" s="59">
        <f ca="1">IF(R$22,AveragePrices($F$21,R$23,R$24,$AJ49:$AJ49),AveragePrices($F$15,R$23,R$24,$AL49:$AL49))</f>
        <v>3.202</v>
      </c>
      <c r="S49" s="124">
        <f ca="1">R49-'[20]Gas Average Basis'!R49</f>
        <v>0.16100000000000003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3.3692000000000002</v>
      </c>
      <c r="W49" s="124">
        <f ca="1">V49-'[20]Gas Average Basis'!V49</f>
        <v>0.15260000000000051</v>
      </c>
      <c r="X49" s="59">
        <f ca="1">IF(X$22,AveragePrices($F$21,X$23,X$24,$AJ49:$AJ49),AveragePrices($F$15,X$23,X$24,$AL49:$AL49))</f>
        <v>3.4350000000000001</v>
      </c>
      <c r="Y49" s="124"/>
      <c r="Z49" s="59">
        <f ca="1">IF(Z$22,AveragePrices($F$21,Z$23,Z$24,$AJ49:$AJ49),AveragePrices($F$15,Z$23,Z$24,$AL49:$AL49))</f>
        <v>3.3106666666666666</v>
      </c>
      <c r="AA49" s="124"/>
      <c r="AB49" s="59">
        <f ca="1">IF(AB$22,AveragePrices($F$21,AB$23,AB$24,$AJ49:$AJ49),AveragePrices($F$15,AB$23,AB$24,$AL49:$AL49))</f>
        <v>3.3682857142857148</v>
      </c>
      <c r="AC49" s="124">
        <f ca="1">AB49-'[20]Gas Average Basis'!AB49</f>
        <v>0.13671428571428645</v>
      </c>
      <c r="AD49" s="59">
        <f ca="1">IF(AD$22,AveragePrices($F$21,AD$23,AD$24,$AJ49:$AJ49),AveragePrices($F$15,AD$23,AD$24,$AL49:$AL49))</f>
        <v>3.4023333333333334</v>
      </c>
      <c r="AE49" s="124"/>
      <c r="AF49" s="59">
        <f ca="1">IF(AF$22,AveragePrices($F$21,AF$23,AF$24,$AJ49:$AJ49),AveragePrices($F$15,AF$23,AF$24,$AL49:$AL49))</f>
        <v>3.609666666666667</v>
      </c>
      <c r="AG49" s="124"/>
      <c r="AH49" s="59">
        <f ca="1">IF(AH$22,AveragePrices($F$21,AH$23,AH$24,$AJ49:$AJ49),AveragePrices($F$15,AH$23,AH$24,$AL49:$AL49))</f>
        <v>3.7556000000000003</v>
      </c>
      <c r="AI49" s="89">
        <f ca="1">AH49-'[20]Gas Average Basis'!AH49</f>
        <v>0.13480000000000025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37190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2.74</v>
      </c>
      <c r="L60" s="59">
        <f>(M60-2)/L30</f>
        <v>8.8851351351351351</v>
      </c>
      <c r="M60" s="212">
        <v>28.3</v>
      </c>
      <c r="N60" s="59">
        <f>(PowerPrices!C9-2)/O30</f>
        <v>10.798368298368299</v>
      </c>
      <c r="O60" s="212">
        <f>PowerPrices!C9</f>
        <v>32.883333333333333</v>
      </c>
      <c r="P60" s="59">
        <f ca="1">(PowerPrices!D9-2)/(R$49+R30)</f>
        <v>11.415838189921152</v>
      </c>
      <c r="Q60" s="212">
        <f ca="1">PowerPrices!D9</f>
        <v>35.299999999999997</v>
      </c>
      <c r="R60" s="59">
        <f ca="1">(AVERAGE(PowerPrices!$D9,PowerPrices!$E9,PowerPrices!$H9,PowerPrices!$I9,PowerPrices!$K9)-2)/($V$49+$V30)</f>
        <v>11.249312389218263</v>
      </c>
      <c r="S60" s="212">
        <f ca="1">(AVERAGE(PowerPrices!$D9,PowerPrices!$E9,PowerPrices!$H9,PowerPrices!$I9,PowerPrices!$K9))</f>
        <v>38.81</v>
      </c>
      <c r="T60" s="59"/>
      <c r="U60" s="124"/>
      <c r="V60" s="59">
        <f ca="1">(AVERAGE(PowerPrices!$H9,PowerPrices!$I9,PowerPrices!$K9)-2)/($X$49+$X30)</f>
        <v>10.826771653543306</v>
      </c>
      <c r="W60" s="212">
        <f>AVERAGE(PowerPrices!$H9,PowerPrices!$I9,PowerPrices!$K9)</f>
        <v>38.666666666666664</v>
      </c>
      <c r="X60" s="59">
        <f ca="1">(AVERAGE(PowerPrices!$L9,PowerPrices!$M9,PowerPrices!$N9)-2)/($Z$49+$Z30)</f>
        <v>8.6983860825822674</v>
      </c>
      <c r="Y60" s="124"/>
      <c r="Z60" s="212">
        <f>AVERAGE(PowerPrices!$L9,PowerPrices!$M9,PowerPrices!$N9)</f>
        <v>29.666666666666668</v>
      </c>
      <c r="AA60" s="124"/>
      <c r="AB60" s="59">
        <f ca="1">(AVERAGE(PowerPrices!$L9,PowerPrices!$M9,PowerPrices!$N9,PowerPrices!$P9,PowerPrices!$Q9,PowerPrices!$R9,PowerPrices!$T9)-2)/($AB$49+$AB30)</f>
        <v>10.878968768924647</v>
      </c>
      <c r="AC60" s="212">
        <f>AVERAGE(PowerPrices!$L9,PowerPrices!$M9,PowerPrices!$N9,PowerPrices!$P9,PowerPrices!$Q9,PowerPrices!$R9,PowerPrices!$T9)</f>
        <v>37.928571428571431</v>
      </c>
      <c r="AD60" s="59">
        <f ca="1">(AVERAGE(PowerPrices!$P9,PowerPrices!$Q9,PowerPrices!$R9)-2)/($AD$49+$AD30)</f>
        <v>12.921293111919033</v>
      </c>
      <c r="AE60" s="124"/>
      <c r="AF60" s="212">
        <f>AVERAGE(PowerPrices!$P9,PowerPrices!$Q9,PowerPrices!$R9)</f>
        <v>45.833333333333336</v>
      </c>
      <c r="AG60" s="124"/>
      <c r="AH60" s="59">
        <f ca="1">(PowerPrices!$S9-2)/($AF$49+$AF30)</f>
        <v>9.8735098735098727</v>
      </c>
      <c r="AI60" s="212">
        <f>PowerPrices!$S9</f>
        <v>38.166666666666664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7.8726708074534164</v>
      </c>
      <c r="M61" s="212">
        <v>27.35</v>
      </c>
      <c r="N61" s="59">
        <f>(PowerPrices!C11-2)/(O28+0.2)</f>
        <v>9.502443792766373</v>
      </c>
      <c r="O61" s="212">
        <f>PowerPrices!C11</f>
        <v>34.403333333333336</v>
      </c>
      <c r="P61" s="59">
        <f ca="1">(PowerPrices!D11-2)/(R$49+R28+0.2)</f>
        <v>10.255227552275523</v>
      </c>
      <c r="Q61" s="212">
        <f ca="1">PowerPrices!D11</f>
        <v>35.35</v>
      </c>
      <c r="R61" s="59">
        <f ca="1">(AVERAGE(PowerPrices!$D11,PowerPrices!$E11,PowerPrices!$H11,PowerPrices!$I11,PowerPrices!$K11)-2)/($V$49+$V28+0.2)</f>
        <v>10.426187985243102</v>
      </c>
      <c r="S61" s="212">
        <f ca="1">AVERAGE(PowerPrices!$D11,PowerPrices!$E11,PowerPrices!$H11,PowerPrices!$I11,PowerPrices!$K11)</f>
        <v>39.869999999999997</v>
      </c>
      <c r="T61" s="59"/>
      <c r="U61" s="124"/>
      <c r="V61" s="59">
        <f ca="1">(AVERAGE(PowerPrices!$H11,PowerPrices!$I11,PowerPrices!$K11)-2)/($X$49+$X28+0.2)</f>
        <v>10.23936170212766</v>
      </c>
      <c r="W61" s="212">
        <f>AVERAGE(PowerPrices!$H11,PowerPrices!$I11,PowerPrices!$K11)</f>
        <v>40.5</v>
      </c>
      <c r="X61" s="59">
        <f ca="1">(AVERAGE(PowerPrices!$L11,PowerPrices!$M11,PowerPrices!$N11)-2)/($Z$49+$Z28+0.2)</f>
        <v>9.3473042836041351</v>
      </c>
      <c r="Y61" s="124"/>
      <c r="Z61" s="212">
        <f>AVERAGE(PowerPrices!$L11,PowerPrices!$M11,PowerPrices!$N11)</f>
        <v>35.75</v>
      </c>
      <c r="AA61" s="124"/>
      <c r="AB61" s="59">
        <f ca="1">(AVERAGE(PowerPrices!$L11,PowerPrices!$M11,PowerPrices!$N11,PowerPrices!$P11,PowerPrices!$Q11,PowerPrices!$R11,PowerPrices!$T11)-2)/($AB$49+$AB28+0.2)</f>
        <v>11.099203919167175</v>
      </c>
      <c r="AC61" s="212">
        <f>AVERAGE(PowerPrices!$L11,PowerPrices!$M11,PowerPrices!$N11,PowerPrices!$P11,PowerPrices!$Q11,PowerPrices!$R11,PowerPrices!$T11)</f>
        <v>43.428571428571431</v>
      </c>
      <c r="AD61" s="59">
        <f ca="1">(AVERAGE(PowerPrices!$P11,PowerPrices!$Q11,PowerPrices!$R11)-2)/($AD$49+$AD28+0.2)</f>
        <v>12.893982808022921</v>
      </c>
      <c r="AE61" s="124"/>
      <c r="AF61" s="212">
        <f>AVERAGE(PowerPrices!$P11,PowerPrices!$Q11,PowerPrices!$R11)</f>
        <v>51.5</v>
      </c>
      <c r="AG61" s="124"/>
      <c r="AH61" s="59">
        <f ca="1">(PowerPrices!$S11-2)/($AF$49+$AF28+0.2)</f>
        <v>9.9024110218140073</v>
      </c>
      <c r="AI61" s="212">
        <f>PowerPrices!$S11</f>
        <v>42.25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8.2768729641693817</v>
      </c>
      <c r="M62" s="212">
        <v>27.41</v>
      </c>
      <c r="N62" s="59">
        <f>(PowerPrices!C13-2)/(O31+0.33)</f>
        <v>9.345930232558139</v>
      </c>
      <c r="O62" s="212">
        <f>PowerPrices!C13</f>
        <v>34.15</v>
      </c>
      <c r="P62" s="59">
        <f ca="1">(PowerPrices!D13-2)/(R$49+R31+0.33)</f>
        <v>9.9012954966070339</v>
      </c>
      <c r="Q62" s="212">
        <f ca="1">PowerPrices!D13</f>
        <v>34.1</v>
      </c>
      <c r="R62" s="59">
        <f ca="1">(AVERAGE(PowerPrices!$D13,PowerPrices!$E13,PowerPrices!$H13,PowerPrices!$I13,PowerPrices!$K13)-2)/($V$49+$V31+0.33)</f>
        <v>9.6256390522785971</v>
      </c>
      <c r="S62" s="212">
        <f ca="1">AVERAGE(PowerPrices!$D13,PowerPrices!$E13,PowerPrices!$H13,PowerPrices!$I13,PowerPrices!$K13)</f>
        <v>37.019999999999996</v>
      </c>
      <c r="T62" s="59"/>
      <c r="U62" s="124"/>
      <c r="V62" s="59">
        <f ca="1">(AVERAGE(PowerPrices!$H13,PowerPrices!$I13,PowerPrices!$K13)-2)/($X$49+$X31+0.33)</f>
        <v>9.4039735099337758</v>
      </c>
      <c r="W62" s="212">
        <f>AVERAGE(PowerPrices!$H13,PowerPrices!$I13,PowerPrices!$K13)</f>
        <v>37.5</v>
      </c>
      <c r="X62" s="59">
        <f ca="1">(AVERAGE(PowerPrices!$L13,PowerPrices!$M13,PowerPrices!$N13)-2)/($Z$49+$Z31+0.33)</f>
        <v>9.5971884293052181</v>
      </c>
      <c r="Y62" s="124"/>
      <c r="Z62" s="212">
        <f>AVERAGE(PowerPrices!$L13,PowerPrices!$M13,PowerPrices!$N13)</f>
        <v>37.5</v>
      </c>
      <c r="AA62" s="124"/>
      <c r="AB62" s="59">
        <f ca="1">(AVERAGE(PowerPrices!$L13,PowerPrices!$M13,PowerPrices!$N13,PowerPrices!$P13,PowerPrices!$Q13,PowerPrices!$R13,PowerPrices!$T13)-2)/($AB$49+$AB31+0.33)</f>
        <v>10.996903331716597</v>
      </c>
      <c r="AC62" s="212">
        <f>AVERAGE(PowerPrices!$L13,PowerPrices!$M13,PowerPrices!$N13,PowerPrices!$P13,PowerPrices!$Q13,PowerPrices!$R13,PowerPrices!$T13)</f>
        <v>44.107142857142854</v>
      </c>
      <c r="AD62" s="59">
        <f ca="1">(AVERAGE(PowerPrices!$P13,PowerPrices!$Q13,PowerPrices!$R13)-2)/($AD$49+$AD31+0.33)</f>
        <v>12.603445363958791</v>
      </c>
      <c r="AE62" s="124"/>
      <c r="AF62" s="212">
        <f>AVERAGE(PowerPrices!$P13,PowerPrices!$Q13,PowerPrices!$R13)</f>
        <v>51.75</v>
      </c>
      <c r="AG62" s="124"/>
      <c r="AH62" s="59">
        <f ca="1">(PowerPrices!$S13-2)/($AF$49+$AF31+0.33)</f>
        <v>9.6027577150361125</v>
      </c>
      <c r="AI62" s="212">
        <f>PowerPrices!$S13</f>
        <v>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2.84</v>
      </c>
      <c r="L63" s="59">
        <f>(M63-2)/L34</f>
        <v>8.5763293310463116</v>
      </c>
      <c r="M63" s="212">
        <v>27</v>
      </c>
      <c r="N63" s="59">
        <f>(PowerPrices!C14-2)/(O34+0.12)</f>
        <v>10.532030401737241</v>
      </c>
      <c r="O63" s="212">
        <f>PowerPrices!C14</f>
        <v>34.333333333333336</v>
      </c>
      <c r="P63" s="59">
        <f ca="1">(PowerPrices!D14-2)/(R$49+R34+0.12)</f>
        <v>10.53082191780822</v>
      </c>
      <c r="Q63" s="212">
        <f ca="1">PowerPrices!D14</f>
        <v>32.75</v>
      </c>
      <c r="R63" s="59">
        <f ca="1">(AVERAGE(PowerPrices!$D14,PowerPrices!$E14,PowerPrices!$H14,PowerPrices!$I14,PowerPrices!$K14)-2)/($V$49+$V34+0.12)</f>
        <v>10.19658276685651</v>
      </c>
      <c r="S63" s="212">
        <f ca="1">AVERAGE(PowerPrices!$D14,PowerPrices!$E14,PowerPrices!$H14,PowerPrices!$I14,PowerPrices!$K14)</f>
        <v>35.299999999999997</v>
      </c>
      <c r="T63" s="59"/>
      <c r="U63" s="124"/>
      <c r="V63" s="59">
        <f ca="1">(AVERAGE(PowerPrices!$H14,PowerPrices!$I14,PowerPrices!$K14)-2)/($X$49+$X34+0.12)</f>
        <v>9.9704579025110771</v>
      </c>
      <c r="W63" s="212">
        <f>AVERAGE(PowerPrices!$H14,PowerPrices!$I14,PowerPrices!$K14)</f>
        <v>35.75</v>
      </c>
      <c r="X63" s="59">
        <f ca="1">(AVERAGE(PowerPrices!$L14,PowerPrices!$M14,PowerPrices!$N14)-2)/($Z$49+$Z34+0.12)</f>
        <v>11.060936627936476</v>
      </c>
      <c r="Y63" s="124"/>
      <c r="Z63" s="212">
        <f>AVERAGE(PowerPrices!$L14,PowerPrices!$M14,PowerPrices!$N14)</f>
        <v>38.333333333333336</v>
      </c>
      <c r="AA63" s="124"/>
      <c r="AB63" s="59">
        <f ca="1">(AVERAGE(PowerPrices!$L14,PowerPrices!$M14,PowerPrices!$N14,PowerPrices!$P14,PowerPrices!$Q14,PowerPrices!$R14,PowerPrices!$T14)-2)/($AB$49+$AB34+0.12)</f>
        <v>13.090398246099484</v>
      </c>
      <c r="AC63" s="212">
        <f>AVERAGE(PowerPrices!$L14,PowerPrices!$M14,PowerPrices!$N14,PowerPrices!$P14,PowerPrices!$Q14,PowerPrices!$R14,PowerPrices!$T14)</f>
        <v>45.928571428571431</v>
      </c>
      <c r="AD63" s="59">
        <f ca="1">(AVERAGE(PowerPrices!$P14,PowerPrices!$Q14,PowerPrices!$R14)-2)/($AD$49+$AD34+0.12)</f>
        <v>15.828814304558112</v>
      </c>
      <c r="AE63" s="124"/>
      <c r="AF63" s="212">
        <f>AVERAGE(PowerPrices!$P14,PowerPrices!$Q14,PowerPrices!$R14)</f>
        <v>56</v>
      </c>
      <c r="AG63" s="124"/>
      <c r="AH63" s="59">
        <f ca="1">(PowerPrices!$S14-2)/($AF$49+$AF34+0.12)</f>
        <v>9.859089429381946</v>
      </c>
      <c r="AI63" s="212">
        <f>PowerPrices!$S14</f>
        <v>37.333333333333336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35" t="s">
        <v>160</v>
      </c>
      <c r="M66" s="235"/>
    </row>
    <row r="67" spans="3:13" x14ac:dyDescent="0.25">
      <c r="C67" s="62"/>
      <c r="L67" s="236" t="s">
        <v>159</v>
      </c>
      <c r="M67" s="236"/>
    </row>
    <row r="68" spans="3:13" x14ac:dyDescent="0.25">
      <c r="C68" s="62"/>
      <c r="L68" s="236" t="s">
        <v>161</v>
      </c>
      <c r="M68" s="236"/>
    </row>
    <row r="69" spans="3:13" x14ac:dyDescent="0.25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</v>
      </c>
      <c r="S28" s="124">
        <f ca="1">R28-'[20]Gas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8.0000000000000002E-3</v>
      </c>
      <c r="W28" s="124">
        <f ca="1">V28-'[20]Gas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PhyIdx'!V29</f>
        <v>0</v>
      </c>
      <c r="X29" s="59">
        <f ca="1">IF(X$22,AveragePrices($F$21,X$23,X$24,$AJ29:$AJ29),AveragePrices($F$15,X$23,X$24,$AL29:$AL29))</f>
        <v>0</v>
      </c>
      <c r="Y29" s="124">
        <f ca="1">X29-'[20]Gas Average Basis'!W29</f>
        <v>8.8000000000000009E-2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-3.2999999999999995E-2</v>
      </c>
      <c r="AB29" s="59">
        <f ca="1">IF(AB$22,AveragePrices($F$21,AB$23,AB$24,$AJ29:$AJ29),AveragePrices($F$15,AB$23,AB$24,$AL29:$AL29))</f>
        <v>0</v>
      </c>
      <c r="AC29" s="124">
        <f ca="1">AB29-'[20]Gas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5.9285714285714282E-2</v>
      </c>
      <c r="AF29" s="59">
        <f ca="1">IF(AF$22,AveragePrices($F$21,AF$23,AF$24,$AJ29:$AJ29),AveragePrices($F$15,AF$23,AF$24,$AL29:$AL29))</f>
        <v>1.3333333333333334E-2</v>
      </c>
      <c r="AG29" s="124">
        <f ca="1">AF29-'[20]Gas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R30-'[20]Gas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V30-'[20]Gas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X30-'[20]Gas Average Basis'!W30</f>
        <v>9.3000000000000013E-2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1.3333333333333322E-3</v>
      </c>
      <c r="AB30" s="59">
        <f ca="1">IF(AB$22,AveragePrices($F$21,AB$23,AB$24,$AJ30:$AJ30),AveragePrices($F$15,AB$23,AB$24,$AL30:$AL30))</f>
        <v>0.02</v>
      </c>
      <c r="AC30" s="124">
        <f ca="1">AB30-'[20]Gas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AD30-'[20]Gas Average Basis'!AC30</f>
        <v>2.7857142857142855E-2</v>
      </c>
      <c r="AF30" s="59">
        <f ca="1">IF(AF$22,AveragePrices($F$21,AF$23,AF$24,$AJ30:$AJ30),AveragePrices($F$15,AF$23,AF$24,$AL30:$AL30))</f>
        <v>3.3333333333333333E-2</v>
      </c>
      <c r="AG30" s="124">
        <f ca="1">AF30-'[20]Gas Average Basis'!AE30</f>
        <v>1.3333333333333329E-2</v>
      </c>
      <c r="AH30" s="59">
        <f ca="1">IF(AH$22,AveragePrices($F$21,AH$23,AH$24,$AJ30:$AJ30),AveragePrices($F$15,AH$23,AH$24,$AL30:$AL30))</f>
        <v>0.04</v>
      </c>
      <c r="AI30" s="89">
        <f ca="1">AH30-'[20]Gas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-0.04</v>
      </c>
      <c r="S31" s="124">
        <f ca="1">R31-'[20]Gas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-1.6E-2</v>
      </c>
      <c r="W31" s="124">
        <f ca="1">V31-'[20]Gas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X31-'[20]Gas Average Basis'!W31</f>
        <v>5.9000000000000004E-2</v>
      </c>
      <c r="Z31" s="59">
        <f ca="1">IF(Z$22,AveragePrices($F$21,Z$23,Z$24,$AJ31:$AJ31),AveragePrices($F$15,Z$23,Z$24,$AL31:$AL31))</f>
        <v>-0.01</v>
      </c>
      <c r="AA31" s="124">
        <f ca="1">Z31-'[20]Gas Average Basis'!Y31</f>
        <v>-7.8999999999999987E-2</v>
      </c>
      <c r="AB31" s="59">
        <f ca="1">IF(AB$22,AveragePrices($F$21,AB$23,AB$24,$AJ31:$AJ31),AveragePrices($F$15,AB$23,AB$24,$AL31:$AL31))</f>
        <v>-0.01</v>
      </c>
      <c r="AC31" s="124">
        <f ca="1">AB31-'[20]Gas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AD31-'[20]Gas Average Basis'!AC31</f>
        <v>7.1428571428573152E-4</v>
      </c>
      <c r="AF31" s="59">
        <f ca="1">IF(AF$22,AveragePrices($F$21,AF$23,AF$24,$AJ31:$AJ31),AveragePrices($F$15,AF$23,AF$24,$AL31:$AL31))</f>
        <v>0.01</v>
      </c>
      <c r="AG31" s="124">
        <f ca="1">AF31-'[20]Gas Average Basis'!AE31</f>
        <v>-0.23071428571428573</v>
      </c>
      <c r="AH31" s="59">
        <f ca="1">IF(AH$22,AveragePrices($F$21,AH$23,AH$24,$AJ31:$AJ31),AveragePrices($F$15,AH$23,AH$24,$AL31:$AL31))</f>
        <v>0.02</v>
      </c>
      <c r="AI31" s="89">
        <f ca="1">AH31-'[20]Gas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R33-'[20]Gas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V33-'[20]Gas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X33-'[20]Gas Average Basis'!W33</f>
        <v>4.4000000000000018E-2</v>
      </c>
      <c r="Z33" s="59">
        <f ca="1">IF(Z$22,AveragePrices($F$21,Z$23,Z$24,$AJ33:$AJ33),AveragePrices($F$15,Z$23,Z$24,$AL33:$AL33))</f>
        <v>0</v>
      </c>
      <c r="AA33" s="124">
        <f ca="1">Z33-'[20]Gas Average Basis'!Y33</f>
        <v>0.26100000000000001</v>
      </c>
      <c r="AB33" s="59">
        <f ca="1">IF(AB$22,AveragePrices($F$21,AB$23,AB$24,$AJ33:$AJ33),AveragePrices($F$15,AB$23,AB$24,$AL33:$AL33))</f>
        <v>0</v>
      </c>
      <c r="AC33" s="124">
        <f ca="1">AB33-'[20]Gas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AD33-'[20]Gas Average Basis'!AC33</f>
        <v>9.2857142857143415E-3</v>
      </c>
      <c r="AF33" s="59">
        <f ca="1">IF(AF$22,AveragePrices($F$21,AF$23,AF$24,$AJ33:$AJ33),AveragePrices($F$15,AF$23,AF$24,$AL33:$AL33))</f>
        <v>0</v>
      </c>
      <c r="AG33" s="124">
        <f ca="1">AF33-'[20]Gas Average Basis'!AE33</f>
        <v>0.26928571428571435</v>
      </c>
      <c r="AH33" s="59">
        <f ca="1">IF(AH$22,AveragePrices($F$21,AH$23,AH$24,$AJ33:$AJ33),AveragePrices($F$15,AH$23,AH$24,$AL33:$AL33))</f>
        <v>0</v>
      </c>
      <c r="AI33" s="89">
        <f ca="1">AH33-'[20]Gas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-3.5000000000000003E-2</v>
      </c>
      <c r="S34" s="124">
        <f ca="1">R34-'[20]Gas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-2.8999999999999998E-2</v>
      </c>
      <c r="W34" s="124">
        <f ca="1">V34-'[20]Gas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X34-'[20]Gas Average Basis'!W34</f>
        <v>3.9999999999999723E-3</v>
      </c>
      <c r="Z34" s="59">
        <f ca="1">IF(Z$22,AveragePrices($F$21,Z$23,Z$24,$AJ34:$AJ34),AveragePrices($F$15,Z$23,Z$24,$AL34:$AL34))</f>
        <v>-0.01</v>
      </c>
      <c r="AA34" s="124">
        <f ca="1">Z34-'[20]Gas Average Basis'!Y34</f>
        <v>0.14749999999999996</v>
      </c>
      <c r="AB34" s="59">
        <f ca="1">IF(AB$22,AveragePrices($F$21,AB$23,AB$24,$AJ34:$AJ34),AveragePrices($F$15,AB$23,AB$24,$AL34:$AL34))</f>
        <v>-0.01</v>
      </c>
      <c r="AC34" s="124">
        <f ca="1">AB34-'[20]Gas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AD34-'[20]Gas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AF34-'[20]Gas Average Basis'!AE34</f>
        <v>0.10750000000000001</v>
      </c>
      <c r="AH34" s="59">
        <f ca="1">IF(AH$22,AveragePrices($F$21,AH$23,AH$24,$AJ34:$AJ34),AveragePrices($F$15,AH$23,AH$24,$AL34:$AL34))</f>
        <v>0</v>
      </c>
      <c r="AI34" s="89">
        <f ca="1">AH34-'[20]Gas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4.4999999999999998E-2</v>
      </c>
      <c r="S35" s="124">
        <f ca="1">R35-'[20]Gas Average PhyIdx'!R35</f>
        <v>8.7499999999999994E-2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-7.000000000000001E-3</v>
      </c>
      <c r="W35" s="124">
        <f ca="1">V35-'[20]Gas Average PhyIdx'!V35</f>
        <v>1.7500000000000002E-2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-5.999999999999988E-3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0.12566666666666668</v>
      </c>
      <c r="AB35" s="59">
        <f ca="1">IF(AB$22,AveragePrices($F$21,AB$23,AB$24,$AJ35:$AJ35),AveragePrices($F$15,AB$23,AB$24,$AL35:$AL35))</f>
        <v>0</v>
      </c>
      <c r="AC35" s="124">
        <f ca="1">AB35-'[20]Gas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AH35-'[20]Gas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R39-'[20]Gas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V39-'[20]Gas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X39-'[20]Gas Average Basis'!W39</f>
        <v>6.3999999999999987E-2</v>
      </c>
      <c r="Z39" s="59">
        <f ca="1">IF(Z$22,AveragePrices($F$21,Z$23,Z$24,$AJ39:$AJ39),AveragePrices($F$15,Z$23,Z$24,$AL39:$AL39))</f>
        <v>0.02</v>
      </c>
      <c r="AA39" s="124">
        <f ca="1">Z39-'[20]Gas Average Basis'!Y39</f>
        <v>0.32533333333333331</v>
      </c>
      <c r="AB39" s="59">
        <f ca="1">IF(AB$22,AveragePrices($F$21,AB$23,AB$24,$AJ39:$AJ39),AveragePrices($F$15,AB$23,AB$24,$AL39:$AL39))</f>
        <v>1.7142857142857144E-2</v>
      </c>
      <c r="AC39" s="124">
        <f ca="1">AB39-'[20]Gas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AD39-'[20]Gas Average Basis'!AC39</f>
        <v>3.0833333333333407E-2</v>
      </c>
      <c r="AF39" s="59">
        <f ca="1">IF(AF$22,AveragePrices($F$21,AF$23,AF$24,$AJ39:$AJ39),AveragePrices($F$15,AF$23,AF$24,$AL39:$AL39))</f>
        <v>2.4999999999999998E-2</v>
      </c>
      <c r="AG39" s="124">
        <f ca="1">AF39-'[20]Gas Average Basis'!AE39</f>
        <v>0.53500000000000014</v>
      </c>
      <c r="AH39" s="59">
        <f ca="1">IF(AH$22,AveragePrices($F$21,AH$23,AH$24,$AJ39:$AJ39),AveragePrices($F$15,AH$23,AH$24,$AL39:$AL39))</f>
        <v>2.7500000000000004E-2</v>
      </c>
      <c r="AI39" s="89">
        <f ca="1">AH39-'[20]Gas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PhyIdx'!V40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0</v>
      </c>
      <c r="Z40" s="59">
        <f ca="1">IF(Z$22,AveragePrices($F$21,Z$23,Z$24,$AJ40:$AJ40),AveragePrices($F$15,Z$23,Z$24,$AL40:$AL40))</f>
        <v>0</v>
      </c>
      <c r="AA40" s="124">
        <f ca="1">Z40-'[20]Gas Average Basis'!Y40</f>
        <v>0.14933333333333332</v>
      </c>
      <c r="AB40" s="59">
        <f ca="1">IF(AB$22,AveragePrices($F$21,AB$23,AB$24,$AJ40:$AJ40),AveragePrices($F$15,AB$23,AB$24,$AL40:$AL40))</f>
        <v>0</v>
      </c>
      <c r="AC40" s="124">
        <f ca="1">AB40-'[20]Gas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0.115</v>
      </c>
      <c r="AH40" s="59">
        <f ca="1">IF(AH$22,AveragePrices($F$21,AH$23,AH$24,$AJ40:$AJ40),AveragePrices($F$15,AH$23,AH$24,$AL40:$AL40))</f>
        <v>0</v>
      </c>
      <c r="AI40" s="89">
        <f ca="1">AH40-'[20]Gas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2.5000000000000001E-2</v>
      </c>
      <c r="S41" s="124">
        <f ca="1">R41-'[20]Gas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3.0000000000000006E-2</v>
      </c>
      <c r="W41" s="124">
        <f ca="1">V41-'[20]Gas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X41-'[20]Gas Average Basis'!W41</f>
        <v>0.10833333333333335</v>
      </c>
      <c r="Z41" s="59">
        <f ca="1">IF(Z$22,AveragePrices($F$21,Z$23,Z$24,$AJ41:$AJ41),AveragePrices($F$15,Z$23,Z$24,$AL41:$AL41))</f>
        <v>0.02</v>
      </c>
      <c r="AA41" s="124">
        <f ca="1">Z41-'[20]Gas Average Basis'!Y41</f>
        <v>0.12833333333333333</v>
      </c>
      <c r="AB41" s="59">
        <f ca="1">IF(AB$22,AveragePrices($F$21,AB$23,AB$24,$AJ41:$AJ41),AveragePrices($F$15,AB$23,AB$24,$AL41:$AL41))</f>
        <v>0.02</v>
      </c>
      <c r="AC41" s="124">
        <f ca="1">AB41-'[20]Gas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AD41-'[20]Gas Average Basis'!AC41</f>
        <v>4.4285714285714192E-2</v>
      </c>
      <c r="AF41" s="59">
        <f ca="1">IF(AF$22,AveragePrices($F$21,AF$23,AF$24,$AJ41:$AJ41),AveragePrices($F$15,AF$23,AF$24,$AL41:$AL41))</f>
        <v>4.6666666666666669E-2</v>
      </c>
      <c r="AG41" s="124">
        <f ca="1">AF41-'[20]Gas Average Basis'!AE41</f>
        <v>0.455952380952381</v>
      </c>
      <c r="AH41" s="59">
        <f ca="1">IF(AH$22,AveragePrices($F$21,AH$23,AH$24,$AJ41:$AJ41),AveragePrices($F$15,AH$23,AH$24,$AL41:$AL41))</f>
        <v>0.06</v>
      </c>
      <c r="AI41" s="89">
        <f ca="1">AH41-'[20]Gas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-6.6988734122815996E-3</v>
      </c>
      <c r="S42" s="124">
        <f ca="1">R42-'[20]Gas Average PhyIdx'!R42</f>
        <v>-1.2874080268299344E-5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-2.1432677786000598E-3</v>
      </c>
      <c r="W42" s="124">
        <f ca="1">V42-'[20]Gas Average PhyIdx'!V42</f>
        <v>-4.1858295319993806E-6</v>
      </c>
      <c r="X42" s="59">
        <f ca="1">IF(X$22,AveragePrices($F$21,X$23,X$24,$AJ42:$AJ42),AveragePrices($F$15,X$23,X$24,$AL42:$AL42))</f>
        <v>-1.3391551602395665E-3</v>
      </c>
      <c r="Y42" s="124">
        <f ca="1">X42-'[20]Gas Average Basis'!W42</f>
        <v>5.4455651520282436E-2</v>
      </c>
      <c r="Z42" s="59">
        <f ca="1">IF(Z$22,AveragePrices($F$21,Z$23,Z$24,$AJ42:$AJ42),AveragePrices($F$15,Z$23,Z$24,$AL42:$AL42))</f>
        <v>-1.3387801513480002E-3</v>
      </c>
      <c r="AA42" s="124">
        <f ca="1">Z42-'[20]Gas Average Basis'!Y42</f>
        <v>0.45358956069405809</v>
      </c>
      <c r="AB42" s="59">
        <f ca="1">IF(AB$22,AveragePrices($F$21,AB$23,AB$24,$AJ42:$AJ42),AveragePrices($F$15,AB$23,AB$24,$AL42:$AL42))</f>
        <v>-1.3387350699316858E-3</v>
      </c>
      <c r="AC42" s="124">
        <f ca="1">AB42-'[20]Gas Average PhyIdx'!AB42</f>
        <v>-2.7524447833286204E-6</v>
      </c>
      <c r="AD42" s="59">
        <f ca="1">IF(AD$22,AveragePrices($F$21,AD$23,AD$24,$AJ42:$AJ42),AveragePrices($F$15,AD$23,AD$24,$AL42:$AL42))</f>
        <v>-1.3386870691665335E-3</v>
      </c>
      <c r="AE42" s="124">
        <f ca="1">AD42-'[20]Gas Average Basis'!AC42</f>
        <v>1.8661312930833486E-2</v>
      </c>
      <c r="AF42" s="59">
        <f ca="1">IF(AF$22,AveragePrices($F$21,AF$23,AF$24,$AJ42:$AJ42),AveragePrices($F$15,AF$23,AF$24,$AL42:$AL42))</f>
        <v>-1.3387777403998998E-3</v>
      </c>
      <c r="AG42" s="124">
        <f ca="1">AF42-'[20]Gas Average Basis'!AE42</f>
        <v>0.51666122225960009</v>
      </c>
      <c r="AH42" s="59">
        <f ca="1">IF(AH$22,AveragePrices($F$21,AH$23,AH$24,$AJ42:$AJ42),AveragePrices($F$15,AH$23,AH$24,$AL42:$AL42))</f>
        <v>2.6774920466917998E-3</v>
      </c>
      <c r="AI42" s="89">
        <f ca="1">AH42-'[20]Gas Average PhyIdx'!AH42</f>
        <v>5.8396415302994741E-6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X43-'[20]Gas Average Basis'!W43</f>
        <v>6.8999999999999992E-2</v>
      </c>
      <c r="Z43" s="59">
        <f ca="1">IF(Z$22,AveragePrices($F$21,Z$23,Z$24,$AJ43:$AJ43),AveragePrices($F$15,Z$23,Z$24,$AL43:$AL43))</f>
        <v>0.01</v>
      </c>
      <c r="AA43" s="124">
        <f ca="1">Z43-'[20]Gas Average Basis'!Y43</f>
        <v>0.35033333333333333</v>
      </c>
      <c r="AB43" s="59">
        <f ca="1">IF(AB$22,AveragePrices($F$21,AB$23,AB$24,$AJ43:$AJ43),AveragePrices($F$15,AB$23,AB$24,$AL43:$AL43))</f>
        <v>1.3214285714285715E-2</v>
      </c>
      <c r="AC43" s="124">
        <f ca="1">AB43-'[20]Gas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AD43-'[20]Gas Average Basis'!AC43</f>
        <v>2.8333333333333294E-2</v>
      </c>
      <c r="AF43" s="59">
        <f ca="1">IF(AF$22,AveragePrices($F$21,AF$23,AF$24,$AJ43:$AJ43),AveragePrices($F$15,AF$23,AF$24,$AL43:$AL43))</f>
        <v>0.03</v>
      </c>
      <c r="AG43" s="124">
        <f ca="1">AF43-'[20]Gas Average Basis'!AE43</f>
        <v>0.64000000000000012</v>
      </c>
      <c r="AH43" s="59">
        <f ca="1">IF(AH$22,AveragePrices($F$21,AH$23,AH$24,$AJ43:$AJ43),AveragePrices($F$15,AH$23,AH$24,$AL43:$AL43))</f>
        <v>0.03</v>
      </c>
      <c r="AI43" s="89">
        <f ca="1">AH43-'[20]Gas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37193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R28-'[20]Gas Average FinIdx'!R28</f>
        <v>0.12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V28-'[20]Gas Average FinIdx'!V28</f>
        <v>2.4000000000000007E-2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</v>
      </c>
      <c r="S29" s="124">
        <f ca="1">R29-'[20]Gas Average FinIdx'!R29</f>
        <v>0.1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0.02</v>
      </c>
      <c r="W29" s="124">
        <f ca="1">V29-'[20]Gas Average FinIdx'!V29</f>
        <v>0.02</v>
      </c>
      <c r="X29" s="59">
        <f ca="1">IF(X$22,AveragePrices($F$21,X$23,X$24,$AJ29:$AJ29),AveragePrices($F$15,X$23,X$24,$AL29:$AL29))</f>
        <v>0</v>
      </c>
      <c r="Y29" s="124">
        <f ca="1">X29-'[20]Gas Average Basis'!W29</f>
        <v>8.8000000000000009E-2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-3.2999999999999995E-2</v>
      </c>
      <c r="AB29" s="59">
        <f ca="1">IF(AB$22,AveragePrices($F$21,AB$23,AB$24,$AJ29:$AJ29),AveragePrices($F$15,AB$23,AB$24,$AL29:$AL29))</f>
        <v>0</v>
      </c>
      <c r="AC29" s="124">
        <f ca="1">AB29-'[20]Gas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5.9285714285714282E-2</v>
      </c>
      <c r="AF29" s="59">
        <f ca="1">IF(AF$22,AveragePrices($F$21,AF$23,AF$24,$AJ29:$AJ29),AveragePrices($F$15,AF$23,AF$24,$AL29:$AL29))</f>
        <v>0</v>
      </c>
      <c r="AG29" s="124">
        <f ca="1">AF29-'[20]Gas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</v>
      </c>
      <c r="S30" s="124">
        <f ca="1">R30-'[20]Gas Average FinIdx'!R30</f>
        <v>7.0000000000000007E-2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4.3999999999999997E-2</v>
      </c>
      <c r="W30" s="124">
        <f ca="1">V30-'[20]Gas Average FinIdx'!V30</f>
        <v>1.3999999999999999E-2</v>
      </c>
      <c r="X30" s="59">
        <f ca="1">IF(X$22,AveragePrices($F$21,X$23,X$24,$AJ30:$AJ30),AveragePrices($F$15,X$23,X$24,$AL30:$AL30))</f>
        <v>0.03</v>
      </c>
      <c r="Y30" s="124">
        <f ca="1">X30-'[20]Gas Average Basis'!W30</f>
        <v>0.10300000000000001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1.3333333333333322E-3</v>
      </c>
      <c r="AB30" s="59">
        <f ca="1">IF(AB$22,AveragePrices($F$21,AB$23,AB$24,$AJ30:$AJ30),AveragePrices($F$15,AB$23,AB$24,$AL30:$AL30))</f>
        <v>2.4285714285714282E-2</v>
      </c>
      <c r="AC30" s="124">
        <f ca="1">AB30-'[20]Gas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AD30-'[20]Gas Average Basis'!AC30</f>
        <v>3.7857142857142853E-2</v>
      </c>
      <c r="AF30" s="59">
        <f ca="1">IF(AF$22,AveragePrices($F$21,AF$23,AF$24,$AJ30:$AJ30),AveragePrices($F$15,AF$23,AF$24,$AL30:$AL30))</f>
        <v>2.6666666666666668E-2</v>
      </c>
      <c r="AG30" s="124">
        <f ca="1">AF30-'[20]Gas Average Basis'!AE30</f>
        <v>6.6666666666666645E-3</v>
      </c>
      <c r="AH30" s="59">
        <f ca="1">IF(AH$22,AveragePrices($F$21,AH$23,AH$24,$AJ30:$AJ30),AveragePrices($F$15,AH$23,AH$24,$AL30:$AL30))</f>
        <v>0.03</v>
      </c>
      <c r="AI30" s="124">
        <f ca="1">AH30-'[20]Gas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R31-'[20]Gas Average FinIdx'!R31</f>
        <v>0.16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2.8000000000000004E-2</v>
      </c>
      <c r="W31" s="124">
        <f ca="1">V31-'[20]Gas Average FinIdx'!V31</f>
        <v>3.2000000000000001E-2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6.9000000000000006E-2</v>
      </c>
      <c r="Z31" s="59">
        <f ca="1">IF(Z$22,AveragePrices($F$21,Z$23,Z$24,$AJ31:$AJ31),AveragePrices($F$15,Z$23,Z$24,$AL31:$AL31))</f>
        <v>0.01</v>
      </c>
      <c r="AA31" s="124">
        <f ca="1">Z31-'[20]Gas Average Basis'!Y31</f>
        <v>-5.899999999999999E-2</v>
      </c>
      <c r="AB31" s="59">
        <f ca="1">IF(AB$22,AveragePrices($F$21,AB$23,AB$24,$AJ31:$AJ31),AveragePrices($F$15,AB$23,AB$24,$AL31:$AL31))</f>
        <v>1.8571428571428572E-2</v>
      </c>
      <c r="AC31" s="124">
        <f ca="1">AB31-'[20]Gas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AD31-'[20]Gas Average Basis'!AC31</f>
        <v>4.0714285714285731E-2</v>
      </c>
      <c r="AF31" s="59">
        <f ca="1">IF(AF$22,AveragePrices($F$21,AF$23,AF$24,$AJ31:$AJ31),AveragePrices($F$15,AF$23,AF$24,$AL31:$AL31))</f>
        <v>1.6666666666666666E-2</v>
      </c>
      <c r="AG31" s="124">
        <f ca="1">AF31-'[20]Gas Average Basis'!AE31</f>
        <v>-0.22404761904761908</v>
      </c>
      <c r="AH31" s="59">
        <f ca="1">IF(AH$22,AveragePrices($F$21,AH$23,AH$24,$AJ31:$AJ31),AveragePrices($F$15,AH$23,AH$24,$AL31:$AL31))</f>
        <v>0.02</v>
      </c>
      <c r="AI31" s="124">
        <f ca="1">AH31-'[20]Gas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0.14000000000000001</v>
      </c>
      <c r="S33" s="124">
        <f ca="1">R33-'[20]Gas Average FinIdx'!R33</f>
        <v>0.15000000000000002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3.6000000000000011E-2</v>
      </c>
      <c r="W33" s="124">
        <f ca="1">V33-'[20]Gas Average FinIdx'!V33</f>
        <v>3.0000000000000013E-2</v>
      </c>
      <c r="X33" s="59">
        <f ca="1">IF(X$22,AveragePrices($F$21,X$23,X$24,$AJ33:$AJ33),AveragePrices($F$15,X$23,X$24,$AL33:$AL33))</f>
        <v>0.01</v>
      </c>
      <c r="Y33" s="124">
        <f ca="1">X33-'[20]Gas Average Basis'!W33</f>
        <v>6.4000000000000015E-2</v>
      </c>
      <c r="Z33" s="59">
        <f ca="1">IF(Z$22,AveragePrices($F$21,Z$23,Z$24,$AJ33:$AJ33),AveragePrices($F$15,Z$23,Z$24,$AL33:$AL33))</f>
        <v>0.01</v>
      </c>
      <c r="AA33" s="124">
        <f ca="1">Z33-'[20]Gas Average Basis'!Y33</f>
        <v>0.27100000000000002</v>
      </c>
      <c r="AB33" s="59">
        <f ca="1">IF(AB$22,AveragePrices($F$21,AB$23,AB$24,$AJ33:$AJ33),AveragePrices($F$15,AB$23,AB$24,$AL33:$AL33))</f>
        <v>0.01</v>
      </c>
      <c r="AC33" s="124">
        <f ca="1">AB33-'[20]Gas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AD33-'[20]Gas Average Basis'!AC33</f>
        <v>1.9285714285714343E-2</v>
      </c>
      <c r="AF33" s="59">
        <f ca="1">IF(AF$22,AveragePrices($F$21,AF$23,AF$24,$AJ33:$AJ33),AveragePrices($F$15,AF$23,AF$24,$AL33:$AL33))</f>
        <v>0.01</v>
      </c>
      <c r="AG33" s="124">
        <f ca="1">AF33-'[20]Gas Average Basis'!AE33</f>
        <v>0.27928571428571436</v>
      </c>
      <c r="AH33" s="59">
        <f ca="1">IF(AH$22,AveragePrices($F$21,AH$23,AH$24,$AJ33:$AJ33),AveragePrices($F$15,AH$23,AH$24,$AL33:$AL33))</f>
        <v>0.01</v>
      </c>
      <c r="AI33" s="124">
        <f ca="1">AH33-'[20]Gas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0.12</v>
      </c>
      <c r="S34" s="124">
        <f ca="1">R34-'[20]Gas Average FinIdx'!R34</f>
        <v>0.1525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1.2E-2</v>
      </c>
      <c r="W34" s="124">
        <f ca="1">V34-'[20]Gas Average FinIdx'!V34</f>
        <v>3.0499999999999999E-2</v>
      </c>
      <c r="X34" s="59">
        <f ca="1">IF(X$22,AveragePrices($F$21,X$23,X$24,$AJ34:$AJ34),AveragePrices($F$15,X$23,X$24,$AL34:$AL34))</f>
        <v>-1.4999999999999999E-2</v>
      </c>
      <c r="Y34" s="124">
        <f ca="1">X34-'[20]Gas Average Basis'!W34</f>
        <v>1.6499999999999973E-2</v>
      </c>
      <c r="Z34" s="59">
        <f ca="1">IF(Z$22,AveragePrices($F$21,Z$23,Z$24,$AJ34:$AJ34),AveragePrices($F$15,Z$23,Z$24,$AL34:$AL34))</f>
        <v>0</v>
      </c>
      <c r="AA34" s="124">
        <f ca="1">Z34-'[20]Gas Average Basis'!Y34</f>
        <v>0.15749999999999997</v>
      </c>
      <c r="AB34" s="59">
        <f ca="1">IF(AB$22,AveragePrices($F$21,AB$23,AB$24,$AJ34:$AJ34),AveragePrices($F$15,AB$23,AB$24,$AL34:$AL34))</f>
        <v>2.142857142857143E-3</v>
      </c>
      <c r="AC34" s="124">
        <f ca="1">AB34-'[20]Gas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AD34-'[20]Gas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AF34-'[20]Gas Average Basis'!AE34</f>
        <v>0.11750000000000001</v>
      </c>
      <c r="AH34" s="59">
        <f ca="1">IF(AH$22,AveragePrices($F$21,AH$23,AH$24,$AJ34:$AJ34),AveragePrices($F$15,AH$23,AH$24,$AL34:$AL34))</f>
        <v>0.01</v>
      </c>
      <c r="AI34" s="124">
        <f ca="1">AH34-'[20]Gas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0</v>
      </c>
      <c r="S35" s="124">
        <f ca="1">R35-'[20]Gas Average FinIdx'!R35</f>
        <v>4.2500000000000003E-2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-1.6E-2</v>
      </c>
      <c r="W35" s="124">
        <f ca="1">V35-'[20]Gas Average FinIdx'!V35</f>
        <v>8.5000000000000006E-3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-5.999999999999988E-3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0.12566666666666668</v>
      </c>
      <c r="AB35" s="59">
        <f ca="1">IF(AB$22,AveragePrices($F$21,AB$23,AB$24,$AJ35:$AJ35),AveragePrices($F$15,AB$23,AB$24,$AL35:$AL35))</f>
        <v>0</v>
      </c>
      <c r="AC35" s="124">
        <f ca="1">AB35-'[20]Gas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6.8333333333333343E-2</v>
      </c>
      <c r="AH35" s="59">
        <f ca="1">IF(AH$22,AveragePrices($F$21,AH$23,AH$24,$AJ35:$AJ35),AveragePrices($F$15,AH$23,AH$24,$AL35:$AL35))</f>
        <v>0</v>
      </c>
      <c r="AI35" s="124">
        <f ca="1">AH35-'[20]Gas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0.11</v>
      </c>
      <c r="S39" s="124">
        <f ca="1">R39-'[20]Gas Average FinIdx'!R39</f>
        <v>0.1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3.0000000000000006E-2</v>
      </c>
      <c r="W39" s="124">
        <f ca="1">V39-'[20]Gas Average FinIdx'!V39</f>
        <v>2.0000000000000004E-2</v>
      </c>
      <c r="X39" s="59">
        <f ca="1">IF(X$22,AveragePrices($F$21,X$23,X$24,$AJ39:$AJ39),AveragePrices($F$15,X$23,X$24,$AL39:$AL39))</f>
        <v>0.01</v>
      </c>
      <c r="Y39" s="124">
        <f ca="1">X39-'[20]Gas Average Basis'!W39</f>
        <v>5.899999999999999E-2</v>
      </c>
      <c r="Z39" s="59">
        <f ca="1">IF(Z$22,AveragePrices($F$21,Z$23,Z$24,$AJ39:$AJ39),AveragePrices($F$15,Z$23,Z$24,$AL39:$AL39))</f>
        <v>0.01</v>
      </c>
      <c r="AA39" s="124">
        <f ca="1">Z39-'[20]Gas Average Basis'!Y39</f>
        <v>0.3153333333333333</v>
      </c>
      <c r="AB39" s="59">
        <f ca="1">IF(AB$22,AveragePrices($F$21,AB$23,AB$24,$AJ39:$AJ39),AveragePrices($F$15,AB$23,AB$24,$AL39:$AL39))</f>
        <v>0.01</v>
      </c>
      <c r="AC39" s="124">
        <f ca="1">AB39-'[20]Gas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AD39-'[20]Gas Average Basis'!AC39</f>
        <v>2.7500000000000073E-2</v>
      </c>
      <c r="AF39" s="59">
        <f ca="1">IF(AF$22,AveragePrices($F$21,AF$23,AF$24,$AJ39:$AJ39),AveragePrices($F$15,AF$23,AF$24,$AL39:$AL39))</f>
        <v>1.6666666666666666E-2</v>
      </c>
      <c r="AG39" s="124">
        <f ca="1">AF39-'[20]Gas Average Basis'!AE39</f>
        <v>0.52666666666666684</v>
      </c>
      <c r="AH39" s="59">
        <f ca="1">IF(AH$22,AveragePrices($F$21,AH$23,AH$24,$AJ39:$AJ39),AveragePrices($F$15,AH$23,AH$24,$AL39:$AL39))</f>
        <v>0.02</v>
      </c>
      <c r="AI39" s="124">
        <f ca="1">AH39-'[20]Gas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FinIdx'!V40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0</v>
      </c>
      <c r="Z40" s="59">
        <f ca="1">IF(Z$22,AveragePrices($F$21,Z$23,Z$24,$AJ40:$AJ40),AveragePrices($F$15,Z$23,Z$24,$AL40:$AL40))</f>
        <v>0</v>
      </c>
      <c r="AA40" s="124">
        <f ca="1">Z40-'[20]Gas Average Basis'!Y40</f>
        <v>0.14933333333333332</v>
      </c>
      <c r="AB40" s="59">
        <f ca="1">IF(AB$22,AveragePrices($F$21,AB$23,AB$24,$AJ40:$AJ40),AveragePrices($F$15,AB$23,AB$24,$AL40:$AL40))</f>
        <v>0</v>
      </c>
      <c r="AC40" s="124">
        <f ca="1">AB40-'[20]Gas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0.115</v>
      </c>
      <c r="AH40" s="59">
        <f ca="1">IF(AH$22,AveragePrices($F$21,AH$23,AH$24,$AJ40:$AJ40),AveragePrices($F$15,AH$23,AH$24,$AL40:$AL40))</f>
        <v>0</v>
      </c>
      <c r="AI40" s="124">
        <f ca="1">AH40-'[20]Gas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V41-'[20]Gas Average FinIdx'!V41</f>
        <v>0</v>
      </c>
      <c r="X41" s="59">
        <f ca="1">IF(X$22,AveragePrices($F$21,X$23,X$24,$AJ41:$AJ41),AveragePrices($F$15,X$23,X$24,$AL41:$AL41))</f>
        <v>0</v>
      </c>
      <c r="Y41" s="124">
        <f ca="1">X41-'[20]Gas Average Basis'!W41</f>
        <v>8.0000000000000016E-2</v>
      </c>
      <c r="Z41" s="59">
        <f ca="1">IF(Z$22,AveragePrices($F$21,Z$23,Z$24,$AJ41:$AJ41),AveragePrices($F$15,Z$23,Z$24,$AL41:$AL41))</f>
        <v>0</v>
      </c>
      <c r="AA41" s="124">
        <f ca="1">Z41-'[20]Gas Average Basis'!Y41</f>
        <v>0.10833333333333334</v>
      </c>
      <c r="AB41" s="59">
        <f ca="1">IF(AB$22,AveragePrices($F$21,AB$23,AB$24,$AJ41:$AJ41),AveragePrices($F$15,AB$23,AB$24,$AL41:$AL41))</f>
        <v>0</v>
      </c>
      <c r="AC41" s="124">
        <f ca="1">AB41-'[20]Gas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AD41-'[20]Gas Average Basis'!AC41</f>
        <v>2.4285714285714188E-2</v>
      </c>
      <c r="AF41" s="59">
        <f ca="1">IF(AF$22,AveragePrices($F$21,AF$23,AF$24,$AJ41:$AJ41),AveragePrices($F$15,AF$23,AF$24,$AL41:$AL41))</f>
        <v>0</v>
      </c>
      <c r="AG41" s="124">
        <f ca="1">AF41-'[20]Gas Average Basis'!AE41</f>
        <v>0.40928571428571431</v>
      </c>
      <c r="AH41" s="59">
        <f ca="1">IF(AH$22,AveragePrices($F$21,AH$23,AH$24,$AJ41:$AJ41),AveragePrices($F$15,AH$23,AH$24,$AL41:$AL41))</f>
        <v>0</v>
      </c>
      <c r="AI41" s="124">
        <f ca="1">AH41-'[20]Gas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V42-'[20]Gas Average FinIdx'!V42</f>
        <v>0</v>
      </c>
      <c r="X42" s="59">
        <f ca="1">IF(X$22,AveragePrices($F$21,X$23,X$24,$AJ42:$AJ42),AveragePrices($F$15,X$23,X$24,$AL42:$AL42))</f>
        <v>0</v>
      </c>
      <c r="Y42" s="124">
        <f ca="1">X42-'[20]Gas Average Basis'!W42</f>
        <v>5.5794806680522002E-2</v>
      </c>
      <c r="Z42" s="59">
        <f ca="1">IF(Z$22,AveragePrices($F$21,Z$23,Z$24,$AJ42:$AJ42),AveragePrices($F$15,Z$23,Z$24,$AL42:$AL42))</f>
        <v>0</v>
      </c>
      <c r="AA42" s="124">
        <f ca="1">Z42-'[20]Gas Average Basis'!Y42</f>
        <v>0.45492834084540607</v>
      </c>
      <c r="AB42" s="59">
        <f ca="1">IF(AB$22,AveragePrices($F$21,AB$23,AB$24,$AJ42:$AJ42),AveragePrices($F$15,AB$23,AB$24,$AL42:$AL42))</f>
        <v>0</v>
      </c>
      <c r="AC42" s="124">
        <f ca="1">AB42-'[20]Gas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AD42-'[20]Gas Average Basis'!AC42</f>
        <v>2.0000000000000018E-2</v>
      </c>
      <c r="AF42" s="59">
        <f ca="1">IF(AF$22,AveragePrices($F$21,AF$23,AF$24,$AJ42:$AJ42),AveragePrices($F$15,AF$23,AF$24,$AL42:$AL42))</f>
        <v>0</v>
      </c>
      <c r="AG42" s="124">
        <f ca="1">AF42-'[20]Gas Average Basis'!AE42</f>
        <v>0.51800000000000002</v>
      </c>
      <c r="AH42" s="59">
        <f ca="1">IF(AH$22,AveragePrices($F$21,AH$23,AH$24,$AJ42:$AJ42),AveragePrices($F$15,AH$23,AH$24,$AL42:$AL42))</f>
        <v>0</v>
      </c>
      <c r="AI42" s="124">
        <f ca="1">AH42-'[20]Gas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0.1</v>
      </c>
      <c r="S43" s="124">
        <f ca="1">R43-'[20]Gas Average FinIdx'!R43</f>
        <v>9.0000000000000011E-2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3.2000000000000008E-2</v>
      </c>
      <c r="W43" s="124">
        <f ca="1">V43-'[20]Gas Average FinIdx'!V43</f>
        <v>1.8000000000000006E-2</v>
      </c>
      <c r="X43" s="59">
        <f ca="1">IF(X$22,AveragePrices($F$21,X$23,X$24,$AJ43:$AJ43),AveragePrices($F$15,X$23,X$24,$AL43:$AL43))</f>
        <v>1.4999999999999999E-2</v>
      </c>
      <c r="Y43" s="124">
        <f ca="1">X43-'[20]Gas Average Basis'!W43</f>
        <v>6.3999999999999987E-2</v>
      </c>
      <c r="Z43" s="59">
        <f ca="1">IF(Z$22,AveragePrices($F$21,Z$23,Z$24,$AJ43:$AJ43),AveragePrices($F$15,Z$23,Z$24,$AL43:$AL43))</f>
        <v>1.4999999999999999E-2</v>
      </c>
      <c r="AA43" s="124">
        <f ca="1">Z43-'[20]Gas Average Basis'!Y43</f>
        <v>0.35533333333333333</v>
      </c>
      <c r="AB43" s="59">
        <f ca="1">IF(AB$22,AveragePrices($F$21,AB$23,AB$24,$AJ43:$AJ43),AveragePrices($F$15,AB$23,AB$24,$AL43:$AL43))</f>
        <v>1.4999999999999999E-2</v>
      </c>
      <c r="AC43" s="124">
        <f ca="1">AB43-'[20]Gas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AD43-'[20]Gas Average Basis'!AC43</f>
        <v>3.2499999999999959E-2</v>
      </c>
      <c r="AF43" s="59">
        <f ca="1">IF(AF$22,AveragePrices($F$21,AF$23,AF$24,$AJ43:$AJ43),AveragePrices($F$15,AF$23,AF$24,$AL43:$AL43))</f>
        <v>1.4999999999999999E-2</v>
      </c>
      <c r="AG43" s="124">
        <f ca="1">AF43-'[20]Gas Average Basis'!AE43</f>
        <v>0.62500000000000011</v>
      </c>
      <c r="AH43" s="59">
        <f ca="1">IF(AH$22,AveragePrices($F$21,AH$23,AH$24,$AJ43:$AJ43),AveragePrices($F$15,AH$23,AH$24,$AL43:$AL43))</f>
        <v>1.4999999999999999E-2</v>
      </c>
      <c r="AI43" s="124">
        <f ca="1">AH43-'[20]Gas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f ca="1">R49-'[20]Gas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f ca="1">V49-'[20]Gas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37193</v>
      </c>
      <c r="F2" s="6">
        <f t="shared" ref="F2:AE2" si="1">E2</f>
        <v>37193</v>
      </c>
      <c r="G2" s="6">
        <f t="shared" si="1"/>
        <v>37193</v>
      </c>
      <c r="H2" s="6">
        <f t="shared" si="1"/>
        <v>37193</v>
      </c>
      <c r="I2" s="6">
        <f t="shared" si="1"/>
        <v>37193</v>
      </c>
      <c r="J2" s="6">
        <f t="shared" si="1"/>
        <v>37193</v>
      </c>
      <c r="K2" s="6">
        <f t="shared" si="1"/>
        <v>37193</v>
      </c>
      <c r="L2" s="6">
        <f t="shared" si="1"/>
        <v>37193</v>
      </c>
      <c r="M2" s="6">
        <f t="shared" si="1"/>
        <v>37193</v>
      </c>
      <c r="N2" s="6">
        <f t="shared" si="1"/>
        <v>37193</v>
      </c>
      <c r="O2" s="6">
        <f t="shared" si="1"/>
        <v>37193</v>
      </c>
      <c r="P2" s="6">
        <f t="shared" si="1"/>
        <v>37193</v>
      </c>
      <c r="Q2" s="6">
        <f t="shared" si="1"/>
        <v>37193</v>
      </c>
      <c r="R2" s="6">
        <f t="shared" si="1"/>
        <v>37193</v>
      </c>
      <c r="S2" s="6">
        <f t="shared" si="1"/>
        <v>37193</v>
      </c>
      <c r="T2" s="6">
        <f t="shared" si="1"/>
        <v>37193</v>
      </c>
      <c r="U2" s="6">
        <f t="shared" si="1"/>
        <v>37193</v>
      </c>
      <c r="V2" s="6">
        <f t="shared" si="1"/>
        <v>37193</v>
      </c>
      <c r="W2" s="6">
        <f t="shared" si="1"/>
        <v>37193</v>
      </c>
      <c r="X2" s="6">
        <f t="shared" si="1"/>
        <v>37193</v>
      </c>
      <c r="Y2" s="6">
        <f t="shared" si="1"/>
        <v>37193</v>
      </c>
      <c r="Z2" s="6">
        <f t="shared" si="1"/>
        <v>37193</v>
      </c>
      <c r="AA2" s="6">
        <f t="shared" si="1"/>
        <v>37193</v>
      </c>
      <c r="AB2" s="23">
        <f t="shared" si="1"/>
        <v>37193</v>
      </c>
      <c r="AC2" s="23">
        <f t="shared" si="1"/>
        <v>37193</v>
      </c>
      <c r="AD2" s="23">
        <f t="shared" si="1"/>
        <v>37193</v>
      </c>
      <c r="AE2" s="23">
        <f t="shared" si="1"/>
        <v>37193</v>
      </c>
      <c r="AF2" s="23">
        <f>AE2</f>
        <v>37193</v>
      </c>
      <c r="AG2" s="23">
        <f>AE2</f>
        <v>37193</v>
      </c>
      <c r="AH2" s="23">
        <f>AF2</f>
        <v>37193</v>
      </c>
      <c r="AI2" s="23">
        <f>AH2</f>
        <v>37193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</v>
      </c>
      <c r="F37" s="10">
        <v>3.22</v>
      </c>
      <c r="G37" s="10">
        <v>2.96</v>
      </c>
      <c r="H37" s="10">
        <v>3.07</v>
      </c>
      <c r="I37" s="10">
        <v>2.71</v>
      </c>
      <c r="J37" s="10">
        <v>2.8650000000000002</v>
      </c>
      <c r="K37" s="10">
        <v>2.84</v>
      </c>
      <c r="L37" s="10">
        <v>2.9849999999999999</v>
      </c>
      <c r="M37" s="10">
        <v>2.88</v>
      </c>
      <c r="N37" s="10">
        <v>2.6</v>
      </c>
      <c r="O37" s="10">
        <v>2.64</v>
      </c>
      <c r="P37" s="10">
        <v>3.11</v>
      </c>
      <c r="Q37" s="10">
        <v>2.98</v>
      </c>
      <c r="R37" s="10">
        <v>2.915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3.26</v>
      </c>
      <c r="F38" s="10">
        <v>3.21</v>
      </c>
      <c r="G38" s="10">
        <v>2.86</v>
      </c>
      <c r="H38" s="10">
        <v>3.11</v>
      </c>
      <c r="I38" s="10">
        <v>2.73</v>
      </c>
      <c r="J38" s="10">
        <v>2.91</v>
      </c>
      <c r="K38" s="10">
        <v>2.91</v>
      </c>
      <c r="L38" s="10">
        <v>3.04</v>
      </c>
      <c r="M38" s="10">
        <v>2.91</v>
      </c>
      <c r="N38" s="10">
        <v>2.7280000000000002</v>
      </c>
      <c r="O38" s="10">
        <v>2.4500000000000002</v>
      </c>
      <c r="P38" s="10">
        <v>3.11</v>
      </c>
      <c r="Q38" s="10">
        <v>3.16</v>
      </c>
      <c r="R38" s="10">
        <v>2.95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3.2095000000000002</v>
      </c>
      <c r="F39" s="10">
        <v>3.052</v>
      </c>
      <c r="G39" s="10">
        <v>2.9170000000000003</v>
      </c>
      <c r="H39" s="10">
        <v>2.9119999999999999</v>
      </c>
      <c r="I39" s="10">
        <v>2.6020000000000003</v>
      </c>
      <c r="J39" s="10">
        <v>3.1110000000000002</v>
      </c>
      <c r="K39" s="10">
        <v>2.6970000000000001</v>
      </c>
      <c r="L39" s="10">
        <v>2.9</v>
      </c>
      <c r="M39" s="10">
        <v>2.9820000000000002</v>
      </c>
      <c r="N39" s="10">
        <v>2.7280000000000002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3.2095000000000002</v>
      </c>
      <c r="F40" s="10">
        <v>3.052</v>
      </c>
      <c r="G40" s="10">
        <v>2.9170000000000003</v>
      </c>
      <c r="H40" s="10">
        <v>2.9119999999999999</v>
      </c>
      <c r="I40" s="10">
        <v>2.6020000000000003</v>
      </c>
      <c r="J40" s="10">
        <v>3.1110000000000002</v>
      </c>
      <c r="K40" s="10">
        <v>2.6970000000000001</v>
      </c>
      <c r="L40" s="10">
        <v>2.9</v>
      </c>
      <c r="M40" s="10">
        <v>2.9820000000000002</v>
      </c>
      <c r="N40" s="10">
        <v>2.7280000000000002</v>
      </c>
      <c r="O40" s="10">
        <v>2.5420000000000003</v>
      </c>
      <c r="P40" s="10">
        <v>3.0795000000000003</v>
      </c>
      <c r="Q40" s="10">
        <v>3.1470000000000002</v>
      </c>
      <c r="R40" s="10">
        <v>2.8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3.2095000000000002</v>
      </c>
      <c r="F41" s="10">
        <v>3.052</v>
      </c>
      <c r="G41" s="10">
        <v>2.9170000000000003</v>
      </c>
      <c r="H41" s="10">
        <v>2.9119999999999999</v>
      </c>
      <c r="I41" s="10">
        <v>2.6020000000000003</v>
      </c>
      <c r="J41" s="10">
        <v>3.1110000000000002</v>
      </c>
      <c r="K41" s="10">
        <v>2.6970000000000001</v>
      </c>
      <c r="L41" s="10">
        <v>2.9</v>
      </c>
      <c r="M41" s="10">
        <v>2.9820000000000002</v>
      </c>
      <c r="N41" s="10">
        <v>2.7280000000000002</v>
      </c>
      <c r="O41" s="10">
        <v>2.5420000000000003</v>
      </c>
      <c r="P41" s="10">
        <v>3.0795000000000003</v>
      </c>
      <c r="Q41" s="10">
        <v>3.1470000000000002</v>
      </c>
      <c r="R41" s="10">
        <v>2.8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3.2095000000000002</v>
      </c>
      <c r="F42" s="10">
        <v>3.052</v>
      </c>
      <c r="G42" s="10">
        <v>2.9170000000000003</v>
      </c>
      <c r="H42" s="10">
        <v>2.9119999999999999</v>
      </c>
      <c r="I42" s="10">
        <v>2.6020000000000003</v>
      </c>
      <c r="J42" s="10">
        <v>3.1110000000000002</v>
      </c>
      <c r="K42" s="10">
        <v>2.6970000000000001</v>
      </c>
      <c r="L42" s="10">
        <v>2.9</v>
      </c>
      <c r="M42" s="10">
        <v>2.9820000000000002</v>
      </c>
      <c r="N42" s="10">
        <v>2.7280000000000002</v>
      </c>
      <c r="O42" s="10">
        <v>2.5420000000000003</v>
      </c>
      <c r="P42" s="10">
        <v>3.0795000000000003</v>
      </c>
      <c r="Q42" s="10">
        <v>3.1470000000000002</v>
      </c>
      <c r="R42" s="10">
        <v>2.8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3.2095000000000002</v>
      </c>
      <c r="F43" s="10">
        <v>3.052</v>
      </c>
      <c r="G43" s="10">
        <v>2.9170000000000003</v>
      </c>
      <c r="H43" s="10">
        <v>2.9119999999999999</v>
      </c>
      <c r="I43" s="10">
        <v>2.6020000000000003</v>
      </c>
      <c r="J43" s="10">
        <v>3.1110000000000002</v>
      </c>
      <c r="K43" s="10">
        <v>2.6970000000000001</v>
      </c>
      <c r="L43" s="10">
        <v>2.9</v>
      </c>
      <c r="M43" s="10">
        <v>2.9820000000000002</v>
      </c>
      <c r="N43" s="10">
        <v>2.7280000000000002</v>
      </c>
      <c r="O43" s="10">
        <v>2.5420000000000003</v>
      </c>
      <c r="P43" s="10">
        <v>3.0795000000000003</v>
      </c>
      <c r="Q43" s="10">
        <v>3.1470000000000002</v>
      </c>
      <c r="R43" s="10">
        <v>2.8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3.2095000000000002</v>
      </c>
      <c r="F44" s="10">
        <v>3.052</v>
      </c>
      <c r="G44" s="10">
        <v>2.9170000000000003</v>
      </c>
      <c r="H44" s="10">
        <v>2.9119999999999999</v>
      </c>
      <c r="I44" s="10">
        <v>2.6020000000000003</v>
      </c>
      <c r="J44" s="10">
        <v>3.1110000000000002</v>
      </c>
      <c r="K44" s="10">
        <v>2.6970000000000001</v>
      </c>
      <c r="L44" s="10">
        <v>2.9</v>
      </c>
      <c r="M44" s="10">
        <v>2.9820000000000002</v>
      </c>
      <c r="N44" s="10">
        <v>2.7280000000000002</v>
      </c>
      <c r="O44" s="10">
        <v>2.5420000000000003</v>
      </c>
      <c r="P44" s="10">
        <v>3.0795000000000003</v>
      </c>
      <c r="Q44" s="10">
        <v>3.1470000000000002</v>
      </c>
      <c r="R44" s="10">
        <v>2.8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3.2095000000000002</v>
      </c>
      <c r="F45" s="10">
        <v>3.052</v>
      </c>
      <c r="G45" s="10">
        <v>2.9170000000000003</v>
      </c>
      <c r="H45" s="10">
        <v>2.9119999999999999</v>
      </c>
      <c r="I45" s="10">
        <v>2.6020000000000003</v>
      </c>
      <c r="J45" s="10">
        <v>3.1110000000000002</v>
      </c>
      <c r="K45" s="10">
        <v>2.6970000000000001</v>
      </c>
      <c r="L45" s="10">
        <v>2.9</v>
      </c>
      <c r="M45" s="10">
        <v>2.9820000000000002</v>
      </c>
      <c r="N45" s="10">
        <v>2.7280000000000002</v>
      </c>
      <c r="O45" s="10">
        <v>2.5420000000000003</v>
      </c>
      <c r="P45" s="10">
        <v>3.0795000000000003</v>
      </c>
      <c r="Q45" s="10">
        <v>3.1470000000000002</v>
      </c>
      <c r="R45" s="10">
        <v>2.8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3.2095000000000002</v>
      </c>
      <c r="F46" s="10">
        <v>3.052</v>
      </c>
      <c r="G46" s="10">
        <v>2.9170000000000003</v>
      </c>
      <c r="H46" s="10">
        <v>2.9119999999999999</v>
      </c>
      <c r="I46" s="10">
        <v>2.6020000000000003</v>
      </c>
      <c r="J46" s="10">
        <v>3.1110000000000002</v>
      </c>
      <c r="K46" s="10">
        <v>2.6970000000000001</v>
      </c>
      <c r="L46" s="10">
        <v>2.9</v>
      </c>
      <c r="M46" s="10">
        <v>2.9820000000000002</v>
      </c>
      <c r="N46" s="10">
        <v>2.7280000000000002</v>
      </c>
      <c r="O46" s="10">
        <v>2.5420000000000003</v>
      </c>
      <c r="P46" s="10">
        <v>3.0795000000000003</v>
      </c>
      <c r="Q46" s="10">
        <v>3.1470000000000002</v>
      </c>
      <c r="R46" s="10">
        <v>2.8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3.2095000000000002</v>
      </c>
      <c r="F47" s="10">
        <v>3.052</v>
      </c>
      <c r="G47" s="10">
        <v>2.9170000000000003</v>
      </c>
      <c r="H47" s="10">
        <v>2.9119999999999999</v>
      </c>
      <c r="I47" s="10">
        <v>2.6020000000000003</v>
      </c>
      <c r="J47" s="10">
        <v>3.1110000000000002</v>
      </c>
      <c r="K47" s="10">
        <v>2.6970000000000001</v>
      </c>
      <c r="L47" s="10">
        <v>2.9</v>
      </c>
      <c r="M47" s="10">
        <v>2.9820000000000002</v>
      </c>
      <c r="N47" s="10">
        <v>2.7280000000000002</v>
      </c>
      <c r="O47" s="10">
        <v>2.5420000000000003</v>
      </c>
      <c r="P47" s="10">
        <v>3.0795000000000003</v>
      </c>
      <c r="Q47" s="10">
        <v>3.1470000000000002</v>
      </c>
      <c r="R47" s="10">
        <v>2.8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3.2095000000000002</v>
      </c>
      <c r="F48" s="10">
        <v>3.052</v>
      </c>
      <c r="G48" s="10">
        <v>2.9170000000000003</v>
      </c>
      <c r="H48" s="10">
        <v>2.9119999999999999</v>
      </c>
      <c r="I48" s="10">
        <v>2.6020000000000003</v>
      </c>
      <c r="J48" s="10">
        <v>3.1110000000000002</v>
      </c>
      <c r="K48" s="10">
        <v>2.6970000000000001</v>
      </c>
      <c r="L48" s="10">
        <v>2.9</v>
      </c>
      <c r="M48" s="10">
        <v>2.9820000000000002</v>
      </c>
      <c r="N48" s="10">
        <v>2.7280000000000002</v>
      </c>
      <c r="O48" s="10">
        <v>2.5420000000000003</v>
      </c>
      <c r="P48" s="10">
        <v>3.0795000000000003</v>
      </c>
      <c r="Q48" s="10">
        <v>3.1470000000000002</v>
      </c>
      <c r="R48" s="10">
        <v>2.8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3.2095000000000002</v>
      </c>
      <c r="F49" s="10">
        <v>3.052</v>
      </c>
      <c r="G49" s="10">
        <v>2.9170000000000003</v>
      </c>
      <c r="H49" s="10">
        <v>2.9119999999999999</v>
      </c>
      <c r="I49" s="10">
        <v>2.6020000000000003</v>
      </c>
      <c r="J49" s="10">
        <v>3.1110000000000002</v>
      </c>
      <c r="K49" s="10">
        <v>2.6970000000000001</v>
      </c>
      <c r="L49" s="10">
        <v>2.9</v>
      </c>
      <c r="M49" s="10">
        <v>2.9820000000000002</v>
      </c>
      <c r="N49" s="10">
        <v>2.7280000000000002</v>
      </c>
      <c r="O49" s="10">
        <v>2.5420000000000003</v>
      </c>
      <c r="P49" s="10">
        <v>3.0795000000000003</v>
      </c>
      <c r="Q49" s="10">
        <v>3.1470000000000002</v>
      </c>
      <c r="R49" s="10">
        <v>2.8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3.2095000000000002</v>
      </c>
      <c r="F50" s="10">
        <v>3.052</v>
      </c>
      <c r="G50" s="10">
        <v>2.9170000000000003</v>
      </c>
      <c r="H50" s="10">
        <v>2.9119999999999999</v>
      </c>
      <c r="I50" s="10">
        <v>2.6020000000000003</v>
      </c>
      <c r="J50" s="10">
        <v>3.1110000000000002</v>
      </c>
      <c r="K50" s="10">
        <v>2.6970000000000001</v>
      </c>
      <c r="L50" s="10">
        <v>2.9</v>
      </c>
      <c r="M50" s="10">
        <v>2.9820000000000002</v>
      </c>
      <c r="N50" s="10">
        <v>2.7280000000000002</v>
      </c>
      <c r="O50" s="10">
        <v>2.5420000000000003</v>
      </c>
      <c r="P50" s="10">
        <v>3.0795000000000003</v>
      </c>
      <c r="Q50" s="10">
        <v>3.1470000000000002</v>
      </c>
      <c r="R50" s="10">
        <v>2.8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3.2095000000000002</v>
      </c>
      <c r="F51" s="10">
        <v>3.052</v>
      </c>
      <c r="G51" s="10">
        <v>2.9170000000000003</v>
      </c>
      <c r="H51" s="10">
        <v>2.9119999999999999</v>
      </c>
      <c r="I51" s="10">
        <v>2.6020000000000003</v>
      </c>
      <c r="J51" s="10">
        <v>3.1110000000000002</v>
      </c>
      <c r="K51" s="10">
        <v>2.6970000000000001</v>
      </c>
      <c r="L51" s="10">
        <v>2.9</v>
      </c>
      <c r="M51" s="10">
        <v>2.9820000000000002</v>
      </c>
      <c r="N51" s="10">
        <v>2.7280000000000002</v>
      </c>
      <c r="O51" s="10">
        <v>2.5420000000000003</v>
      </c>
      <c r="P51" s="10">
        <v>3.0795000000000003</v>
      </c>
      <c r="Q51" s="10">
        <v>3.1470000000000002</v>
      </c>
      <c r="R51" s="10">
        <v>2.8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3.2095000000000002</v>
      </c>
      <c r="F52" s="10">
        <v>3.052</v>
      </c>
      <c r="G52" s="10">
        <v>2.9170000000000003</v>
      </c>
      <c r="H52" s="10">
        <v>2.9119999999999999</v>
      </c>
      <c r="I52" s="10">
        <v>2.6020000000000003</v>
      </c>
      <c r="J52" s="10">
        <v>3.1110000000000002</v>
      </c>
      <c r="K52" s="10">
        <v>2.6970000000000001</v>
      </c>
      <c r="L52" s="10">
        <v>2.9</v>
      </c>
      <c r="M52" s="10">
        <v>2.9820000000000002</v>
      </c>
      <c r="N52" s="10">
        <v>2.7280000000000002</v>
      </c>
      <c r="O52" s="10">
        <v>2.5420000000000003</v>
      </c>
      <c r="P52" s="10">
        <v>3.0795000000000003</v>
      </c>
      <c r="Q52" s="10">
        <v>3.1470000000000002</v>
      </c>
      <c r="R52" s="10">
        <v>2.8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3.2095000000000002</v>
      </c>
      <c r="F53" s="10">
        <v>3.052</v>
      </c>
      <c r="G53" s="10">
        <v>2.9170000000000003</v>
      </c>
      <c r="H53" s="10">
        <v>2.9119999999999999</v>
      </c>
      <c r="I53" s="10">
        <v>2.6020000000000003</v>
      </c>
      <c r="J53" s="10">
        <v>3.1110000000000002</v>
      </c>
      <c r="K53" s="10">
        <v>2.6970000000000001</v>
      </c>
      <c r="L53" s="10">
        <v>2.9</v>
      </c>
      <c r="M53" s="10">
        <v>2.9820000000000002</v>
      </c>
      <c r="N53" s="10">
        <v>2.7280000000000002</v>
      </c>
      <c r="O53" s="10">
        <v>2.5420000000000003</v>
      </c>
      <c r="P53" s="10">
        <v>3.0795000000000003</v>
      </c>
      <c r="Q53" s="10">
        <v>3.1470000000000002</v>
      </c>
      <c r="R53" s="10">
        <v>2.8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3.2095000000000002</v>
      </c>
      <c r="F54" s="10">
        <v>3.052</v>
      </c>
      <c r="G54" s="10">
        <v>2.9170000000000003</v>
      </c>
      <c r="H54" s="10">
        <v>2.9119999999999999</v>
      </c>
      <c r="I54" s="10">
        <v>2.6020000000000003</v>
      </c>
      <c r="J54" s="10">
        <v>3.1110000000000002</v>
      </c>
      <c r="K54" s="10">
        <v>2.6970000000000001</v>
      </c>
      <c r="L54" s="10">
        <v>2.9</v>
      </c>
      <c r="M54" s="10">
        <v>2.9820000000000002</v>
      </c>
      <c r="N54" s="10">
        <v>2.7280000000000002</v>
      </c>
      <c r="O54" s="10">
        <v>2.5420000000000003</v>
      </c>
      <c r="P54" s="10">
        <v>3.0795000000000003</v>
      </c>
      <c r="Q54" s="10">
        <v>3.1470000000000002</v>
      </c>
      <c r="R54" s="10">
        <v>2.8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3.2095000000000002</v>
      </c>
      <c r="F55" s="10">
        <v>3.052</v>
      </c>
      <c r="G55" s="10">
        <v>2.9170000000000003</v>
      </c>
      <c r="H55" s="10">
        <v>2.9119999999999999</v>
      </c>
      <c r="I55" s="10">
        <v>2.6020000000000003</v>
      </c>
      <c r="J55" s="10">
        <v>3.1110000000000002</v>
      </c>
      <c r="K55" s="10">
        <v>2.6970000000000001</v>
      </c>
      <c r="L55" s="10">
        <v>2.9</v>
      </c>
      <c r="M55" s="10">
        <v>2.9820000000000002</v>
      </c>
      <c r="N55" s="10">
        <v>2.7280000000000002</v>
      </c>
      <c r="O55" s="10">
        <v>2.5420000000000003</v>
      </c>
      <c r="P55" s="10">
        <v>3.0795000000000003</v>
      </c>
      <c r="Q55" s="10">
        <v>3.1470000000000002</v>
      </c>
      <c r="R55" s="10">
        <v>2.8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3.2095000000000002</v>
      </c>
      <c r="F56" s="10">
        <v>3.052</v>
      </c>
      <c r="G56" s="10">
        <v>2.9170000000000003</v>
      </c>
      <c r="H56" s="10">
        <v>2.9119999999999999</v>
      </c>
      <c r="I56" s="10">
        <v>2.6020000000000003</v>
      </c>
      <c r="J56" s="10">
        <v>3.1110000000000002</v>
      </c>
      <c r="K56" s="10">
        <v>2.6970000000000001</v>
      </c>
      <c r="L56" s="10">
        <v>2.9</v>
      </c>
      <c r="M56" s="10">
        <v>2.9820000000000002</v>
      </c>
      <c r="N56" s="10">
        <v>2.7280000000000002</v>
      </c>
      <c r="O56" s="10">
        <v>2.5420000000000003</v>
      </c>
      <c r="P56" s="10">
        <v>3.0795000000000003</v>
      </c>
      <c r="Q56" s="10">
        <v>3.1470000000000002</v>
      </c>
      <c r="R56" s="10">
        <v>2.8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3.2095000000000002</v>
      </c>
      <c r="F57" s="10">
        <v>3.052</v>
      </c>
      <c r="G57" s="10">
        <v>2.9170000000000003</v>
      </c>
      <c r="H57" s="10">
        <v>2.9119999999999999</v>
      </c>
      <c r="I57" s="10">
        <v>2.6020000000000003</v>
      </c>
      <c r="J57" s="10">
        <v>3.1110000000000002</v>
      </c>
      <c r="K57" s="10">
        <v>2.6970000000000001</v>
      </c>
      <c r="L57" s="10">
        <v>2.9</v>
      </c>
      <c r="M57" s="10">
        <v>2.9820000000000002</v>
      </c>
      <c r="N57" s="10">
        <v>2.7280000000000002</v>
      </c>
      <c r="O57" s="10">
        <v>2.5420000000000003</v>
      </c>
      <c r="P57" s="10">
        <v>3.0795000000000003</v>
      </c>
      <c r="Q57" s="10">
        <v>3.1470000000000002</v>
      </c>
      <c r="R57" s="10">
        <v>2.8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3.2095000000000002</v>
      </c>
      <c r="F58" s="10">
        <v>3.052</v>
      </c>
      <c r="G58" s="10">
        <v>2.9170000000000003</v>
      </c>
      <c r="H58" s="10">
        <v>2.9119999999999999</v>
      </c>
      <c r="I58" s="10">
        <v>2.6020000000000003</v>
      </c>
      <c r="J58" s="10">
        <v>3.1110000000000002</v>
      </c>
      <c r="K58" s="10">
        <v>2.6970000000000001</v>
      </c>
      <c r="L58" s="10">
        <v>2.9</v>
      </c>
      <c r="M58" s="10">
        <v>2.9820000000000002</v>
      </c>
      <c r="N58" s="10">
        <v>2.7280000000000002</v>
      </c>
      <c r="O58" s="10">
        <v>2.5420000000000003</v>
      </c>
      <c r="P58" s="10">
        <v>3.0795000000000003</v>
      </c>
      <c r="Q58" s="10">
        <v>3.1470000000000002</v>
      </c>
      <c r="R58" s="10">
        <v>2.8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3.2095000000000002</v>
      </c>
      <c r="F59" s="10">
        <v>3.052</v>
      </c>
      <c r="G59" s="10">
        <v>2.9170000000000003</v>
      </c>
      <c r="H59" s="10">
        <v>2.9119999999999999</v>
      </c>
      <c r="I59" s="10">
        <v>2.6020000000000003</v>
      </c>
      <c r="J59" s="10">
        <v>3.1110000000000002</v>
      </c>
      <c r="K59" s="10">
        <v>2.6970000000000001</v>
      </c>
      <c r="L59" s="10">
        <v>2.9</v>
      </c>
      <c r="M59" s="10">
        <v>2.9820000000000002</v>
      </c>
      <c r="N59" s="10">
        <v>2.7280000000000002</v>
      </c>
      <c r="O59" s="10">
        <v>2.5420000000000003</v>
      </c>
      <c r="P59" s="10">
        <v>3.0795000000000003</v>
      </c>
      <c r="Q59" s="10">
        <v>3.1470000000000002</v>
      </c>
      <c r="R59" s="10">
        <v>2.8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3.2095000000000002</v>
      </c>
      <c r="F60" s="10">
        <v>3.052</v>
      </c>
      <c r="G60" s="10">
        <v>2.9170000000000003</v>
      </c>
      <c r="H60" s="10">
        <v>2.9119999999999999</v>
      </c>
      <c r="I60" s="10">
        <v>2.6020000000000003</v>
      </c>
      <c r="J60" s="10">
        <v>3.1110000000000002</v>
      </c>
      <c r="K60" s="10">
        <v>2.6970000000000001</v>
      </c>
      <c r="L60" s="10">
        <v>2.9</v>
      </c>
      <c r="M60" s="10">
        <v>2.9820000000000002</v>
      </c>
      <c r="N60" s="10">
        <v>2.7280000000000002</v>
      </c>
      <c r="O60" s="10">
        <v>2.5420000000000003</v>
      </c>
      <c r="P60" s="10">
        <v>3.0795000000000003</v>
      </c>
      <c r="Q60" s="10">
        <v>3.1470000000000002</v>
      </c>
      <c r="R60" s="10">
        <v>2.8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3.2095000000000002</v>
      </c>
      <c r="F61" s="10">
        <v>3.052</v>
      </c>
      <c r="G61" s="10">
        <v>2.9170000000000003</v>
      </c>
      <c r="H61" s="10">
        <v>2.9119999999999999</v>
      </c>
      <c r="I61" s="10">
        <v>2.6020000000000003</v>
      </c>
      <c r="J61" s="10">
        <v>3.1110000000000002</v>
      </c>
      <c r="K61" s="10">
        <v>2.6970000000000001</v>
      </c>
      <c r="L61" s="10">
        <v>2.9</v>
      </c>
      <c r="M61" s="10">
        <v>2.9820000000000002</v>
      </c>
      <c r="N61" s="10">
        <v>2.7280000000000002</v>
      </c>
      <c r="O61" s="10">
        <v>2.5420000000000003</v>
      </c>
      <c r="P61" s="10">
        <v>3.0795000000000003</v>
      </c>
      <c r="Q61" s="10">
        <v>3.1470000000000002</v>
      </c>
      <c r="R61" s="10">
        <v>2.8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3.2095000000000002</v>
      </c>
      <c r="F62" s="10">
        <v>3.052</v>
      </c>
      <c r="G62" s="10">
        <v>2.9170000000000003</v>
      </c>
      <c r="H62" s="10">
        <v>2.9119999999999999</v>
      </c>
      <c r="I62" s="10">
        <v>2.6020000000000003</v>
      </c>
      <c r="J62" s="10">
        <v>3.1110000000000002</v>
      </c>
      <c r="K62" s="10">
        <v>2.6970000000000001</v>
      </c>
      <c r="L62" s="10">
        <v>2.9</v>
      </c>
      <c r="M62" s="10">
        <v>2.9820000000000002</v>
      </c>
      <c r="N62" s="10">
        <v>2.7280000000000002</v>
      </c>
      <c r="O62" s="10">
        <v>2.5420000000000003</v>
      </c>
      <c r="P62" s="10">
        <v>3.0795000000000003</v>
      </c>
      <c r="Q62" s="10">
        <v>3.1470000000000002</v>
      </c>
      <c r="R62" s="10">
        <v>2.8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3.2095000000000002</v>
      </c>
      <c r="F63" s="10">
        <v>3.052</v>
      </c>
      <c r="G63" s="10">
        <v>2.9170000000000003</v>
      </c>
      <c r="H63" s="10">
        <v>2.9119999999999999</v>
      </c>
      <c r="I63" s="10">
        <v>2.6020000000000003</v>
      </c>
      <c r="J63" s="10">
        <v>3.1110000000000002</v>
      </c>
      <c r="K63" s="10">
        <v>2.6970000000000001</v>
      </c>
      <c r="L63" s="10">
        <v>2.9</v>
      </c>
      <c r="M63" s="10">
        <v>2.9820000000000002</v>
      </c>
      <c r="N63" s="10">
        <v>2.7280000000000002</v>
      </c>
      <c r="O63" s="10">
        <v>2.5420000000000003</v>
      </c>
      <c r="P63" s="10">
        <v>3.0795000000000003</v>
      </c>
      <c r="Q63" s="10">
        <v>3.1470000000000002</v>
      </c>
      <c r="R63" s="10">
        <v>2.8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3.2095000000000002</v>
      </c>
      <c r="F64" s="10">
        <v>3.052</v>
      </c>
      <c r="G64" s="10">
        <v>2.9170000000000003</v>
      </c>
      <c r="H64" s="10">
        <v>2.9119999999999999</v>
      </c>
      <c r="I64" s="10">
        <v>2.6020000000000003</v>
      </c>
      <c r="J64" s="10">
        <v>3.1110000000000002</v>
      </c>
      <c r="K64" s="10">
        <v>2.6970000000000001</v>
      </c>
      <c r="L64" s="10">
        <v>2.9</v>
      </c>
      <c r="M64" s="10">
        <v>2.9820000000000002</v>
      </c>
      <c r="N64" s="10">
        <v>2.7280000000000002</v>
      </c>
      <c r="O64" s="10">
        <v>2.5420000000000003</v>
      </c>
      <c r="P64" s="10">
        <v>3.0795000000000003</v>
      </c>
      <c r="Q64" s="10">
        <v>3.1470000000000002</v>
      </c>
      <c r="R64" s="10">
        <v>2.8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3.2095000000000002</v>
      </c>
      <c r="F65" s="10">
        <v>3.052</v>
      </c>
      <c r="G65" s="10">
        <v>2.9170000000000003</v>
      </c>
      <c r="H65" s="10">
        <v>2.9119999999999999</v>
      </c>
      <c r="I65" s="10">
        <v>2.6020000000000003</v>
      </c>
      <c r="J65" s="10">
        <v>3.1110000000000002</v>
      </c>
      <c r="K65" s="10">
        <v>2.6970000000000001</v>
      </c>
      <c r="L65" s="10">
        <v>2.9</v>
      </c>
      <c r="M65" s="10">
        <v>2.9820000000000002</v>
      </c>
      <c r="N65" s="10">
        <v>2.7280000000000002</v>
      </c>
      <c r="O65" s="10">
        <v>2.5420000000000003</v>
      </c>
      <c r="P65" s="10">
        <v>3.0795000000000003</v>
      </c>
      <c r="Q65" s="10">
        <v>3.1470000000000002</v>
      </c>
      <c r="R65" s="10">
        <v>2.8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3.2095000000000002</v>
      </c>
      <c r="F66" s="10">
        <v>3.052</v>
      </c>
      <c r="G66" s="10">
        <v>2.9170000000000003</v>
      </c>
      <c r="H66" s="10">
        <v>2.9119999999999999</v>
      </c>
      <c r="I66" s="10">
        <v>2.6020000000000003</v>
      </c>
      <c r="J66" s="10">
        <v>3.1110000000000002</v>
      </c>
      <c r="K66" s="10">
        <v>2.6970000000000001</v>
      </c>
      <c r="L66" s="10">
        <v>2.9</v>
      </c>
      <c r="M66" s="10">
        <v>2.9820000000000002</v>
      </c>
      <c r="N66" s="10">
        <v>2.7280000000000002</v>
      </c>
      <c r="O66" s="10">
        <v>2.5420000000000003</v>
      </c>
      <c r="P66" s="10">
        <v>3.0795000000000003</v>
      </c>
      <c r="Q66" s="10">
        <v>3.1470000000000002</v>
      </c>
      <c r="R66" s="10">
        <v>2.8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3.2095000000000002</v>
      </c>
      <c r="F67" s="10">
        <v>3.052</v>
      </c>
      <c r="G67" s="10">
        <v>2.9170000000000003</v>
      </c>
      <c r="H67" s="10">
        <v>2.9119999999999999</v>
      </c>
      <c r="I67" s="10">
        <v>2.6020000000000003</v>
      </c>
      <c r="J67" s="10">
        <v>3.1110000000000002</v>
      </c>
      <c r="K67" s="10">
        <v>2.6970000000000001</v>
      </c>
      <c r="L67" s="10">
        <v>2.9</v>
      </c>
      <c r="M67" s="10">
        <v>2.9820000000000002</v>
      </c>
      <c r="N67" s="10">
        <v>2.7280000000000002</v>
      </c>
      <c r="O67" s="10">
        <v>2.5420000000000003</v>
      </c>
      <c r="P67" s="10">
        <v>3.0795000000000003</v>
      </c>
      <c r="Q67" s="10">
        <v>3.1470000000000002</v>
      </c>
      <c r="R67" s="10">
        <v>2.8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3.2095000000000002</v>
      </c>
      <c r="F68" s="10">
        <v>3.052</v>
      </c>
      <c r="G68" s="10">
        <v>2.9170000000000003</v>
      </c>
      <c r="H68" s="10">
        <v>2.9119999999999999</v>
      </c>
      <c r="I68" s="10">
        <v>2.6020000000000003</v>
      </c>
      <c r="J68" s="10">
        <v>3.1110000000000002</v>
      </c>
      <c r="K68" s="10">
        <v>2.6970000000000001</v>
      </c>
      <c r="L68" s="10">
        <v>2.9</v>
      </c>
      <c r="M68" s="10">
        <v>2.9820000000000002</v>
      </c>
      <c r="N68" s="10">
        <v>2.7280000000000002</v>
      </c>
      <c r="O68" s="10">
        <v>2.5420000000000003</v>
      </c>
      <c r="P68" s="10">
        <v>3.0795000000000003</v>
      </c>
      <c r="Q68" s="10">
        <v>3.1470000000000002</v>
      </c>
      <c r="R68" s="10">
        <v>2.8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37193</v>
      </c>
      <c r="D11" s="15">
        <f t="shared" si="0"/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15">
        <f t="shared" si="0"/>
        <v>37193</v>
      </c>
      <c r="K11" s="21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si="0"/>
        <v>37193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3.202</v>
      </c>
      <c r="D16" s="12">
        <v>7.4999999999999997E-3</v>
      </c>
      <c r="E16" s="12">
        <v>-0.15</v>
      </c>
      <c r="F16" s="12">
        <v>-0.28499999999999998</v>
      </c>
      <c r="G16" s="12">
        <v>-0.28999999999999998</v>
      </c>
      <c r="H16" s="12">
        <v>-0.6</v>
      </c>
      <c r="I16" s="12">
        <v>-9.0999999999999998E-2</v>
      </c>
      <c r="J16" s="12">
        <v>-0.505</v>
      </c>
      <c r="K16" s="20">
        <v>-0.30199999999999999</v>
      </c>
      <c r="L16" s="12">
        <v>-0.4</v>
      </c>
      <c r="M16" s="12">
        <v>-0.87651890439327995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3.339</v>
      </c>
      <c r="D17" s="12">
        <v>7.4999999999999997E-3</v>
      </c>
      <c r="E17" s="12">
        <v>0.09</v>
      </c>
      <c r="F17" s="12">
        <v>-5.5E-2</v>
      </c>
      <c r="G17" s="12">
        <v>-4.4999999999999998E-2</v>
      </c>
      <c r="H17" s="12">
        <v>-0.39</v>
      </c>
      <c r="I17" s="12">
        <v>0</v>
      </c>
      <c r="J17" s="12">
        <v>-0.33500000000000002</v>
      </c>
      <c r="K17" s="20">
        <v>-0.14000000000000001</v>
      </c>
      <c r="L17" s="12">
        <v>0.12</v>
      </c>
      <c r="M17" s="12">
        <v>-0.43</v>
      </c>
      <c r="N17" s="12">
        <v>-0.435</v>
      </c>
      <c r="O17" s="12">
        <v>-0.14249999999999999</v>
      </c>
      <c r="P17" s="12">
        <v>0.01</v>
      </c>
      <c r="Q17" s="12">
        <v>-0.20499999999999999</v>
      </c>
    </row>
    <row r="18" spans="1:17" x14ac:dyDescent="0.2">
      <c r="A18" s="12">
        <v>3</v>
      </c>
      <c r="B18" s="13">
        <f t="shared" si="2"/>
        <v>37257</v>
      </c>
      <c r="C18" s="12">
        <v>3.464</v>
      </c>
      <c r="D18" s="12">
        <v>7.4999999999999997E-3</v>
      </c>
      <c r="E18" s="12">
        <v>0.21</v>
      </c>
      <c r="F18" s="12">
        <v>1.4999999999999999E-2</v>
      </c>
      <c r="G18" s="12">
        <v>0.03</v>
      </c>
      <c r="H18" s="12">
        <v>-0.33</v>
      </c>
      <c r="I18" s="12">
        <v>-1.1355</v>
      </c>
      <c r="J18" s="12">
        <v>-0.26500000000000001</v>
      </c>
      <c r="K18" s="20">
        <v>-0.14499999999999999</v>
      </c>
      <c r="L18" s="12">
        <v>0.16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">
      <c r="A19" s="12">
        <v>4</v>
      </c>
      <c r="B19" s="13">
        <f t="shared" si="2"/>
        <v>37288</v>
      </c>
      <c r="C19" s="12">
        <v>3.452</v>
      </c>
      <c r="D19" s="12">
        <v>7.4999999999999997E-3</v>
      </c>
      <c r="E19" s="12">
        <v>0.14000000000000001</v>
      </c>
      <c r="F19" s="12">
        <v>-5.5E-2</v>
      </c>
      <c r="G19" s="12">
        <v>0.02</v>
      </c>
      <c r="H19" s="12">
        <v>-0.33</v>
      </c>
      <c r="I19" s="12">
        <v>0.3795</v>
      </c>
      <c r="J19" s="12">
        <v>-0.26500000000000001</v>
      </c>
      <c r="K19" s="20">
        <v>-0.13500000000000001</v>
      </c>
      <c r="L19" s="12">
        <v>-7.0000000000000007E-2</v>
      </c>
      <c r="M19" s="12">
        <v>-0.48499999999999999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">
      <c r="A20" s="12">
        <v>4</v>
      </c>
      <c r="B20" s="13">
        <f t="shared" si="2"/>
        <v>37316</v>
      </c>
      <c r="C20" s="12">
        <v>3.3889999999999998</v>
      </c>
      <c r="D20" s="12">
        <v>7.4999999999999997E-3</v>
      </c>
      <c r="E20" s="12">
        <v>2.5000000000000001E-2</v>
      </c>
      <c r="F20" s="12">
        <v>-0.105</v>
      </c>
      <c r="G20" s="12">
        <v>-0.02</v>
      </c>
      <c r="H20" s="12">
        <v>-0.38</v>
      </c>
      <c r="I20" s="12">
        <v>-8.5500000000000007E-2</v>
      </c>
      <c r="J20" s="12">
        <v>-0.30499999999999999</v>
      </c>
      <c r="K20" s="20">
        <v>-0.13</v>
      </c>
      <c r="L20" s="12">
        <v>-0.33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">
      <c r="A21" s="12">
        <v>4</v>
      </c>
      <c r="B21" s="13">
        <f t="shared" si="2"/>
        <v>37347</v>
      </c>
      <c r="C21" s="12">
        <v>3.2789999999999999</v>
      </c>
      <c r="D21" s="12">
        <v>2.5000000000000001E-3</v>
      </c>
      <c r="E21" s="12">
        <v>0.09</v>
      </c>
      <c r="F21" s="12">
        <v>-0.13</v>
      </c>
      <c r="G21" s="12">
        <v>0.02</v>
      </c>
      <c r="H21" s="12">
        <v>-0.53</v>
      </c>
      <c r="I21" s="12">
        <v>-1.5E-3</v>
      </c>
      <c r="J21" s="12">
        <v>-0.35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">
      <c r="A22" s="12">
        <v>4</v>
      </c>
      <c r="B22" s="13">
        <f t="shared" si="2"/>
        <v>37377</v>
      </c>
      <c r="C22" s="12">
        <v>3.3090000000000002</v>
      </c>
      <c r="D22" s="12">
        <v>2.5000000000000001E-3</v>
      </c>
      <c r="E22" s="12">
        <v>0.1</v>
      </c>
      <c r="F22" s="12">
        <v>-0.13</v>
      </c>
      <c r="G22" s="12">
        <v>0.05</v>
      </c>
      <c r="H22" s="12">
        <v>-0.53</v>
      </c>
      <c r="I22" s="12">
        <v>-0.2465</v>
      </c>
      <c r="J22" s="12">
        <v>-0.35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">
      <c r="A23" s="12">
        <v>4</v>
      </c>
      <c r="B23" s="13">
        <f t="shared" si="2"/>
        <v>37408</v>
      </c>
      <c r="C23" s="12">
        <v>3.3439999999999999</v>
      </c>
      <c r="D23" s="12">
        <v>2.5000000000000001E-3</v>
      </c>
      <c r="E23" s="12">
        <v>0.11</v>
      </c>
      <c r="F23" s="12">
        <v>-0.13</v>
      </c>
      <c r="G23" s="12">
        <v>0.105</v>
      </c>
      <c r="H23" s="12">
        <v>-0.53</v>
      </c>
      <c r="I23" s="12">
        <v>-0.63349999999999995</v>
      </c>
      <c r="J23" s="12">
        <v>-0.35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">
      <c r="A24" s="12">
        <v>5</v>
      </c>
      <c r="B24" s="13">
        <f t="shared" si="2"/>
        <v>37438</v>
      </c>
      <c r="C24" s="12">
        <v>3.379</v>
      </c>
      <c r="D24" s="12">
        <v>2.5000000000000001E-3</v>
      </c>
      <c r="E24" s="12">
        <v>0.25</v>
      </c>
      <c r="F24" s="12">
        <v>-0.01</v>
      </c>
      <c r="G24" s="12">
        <v>0.21</v>
      </c>
      <c r="H24" s="12">
        <v>-0.53</v>
      </c>
      <c r="I24" s="12">
        <v>-0.32650000000000001</v>
      </c>
      <c r="J24" s="12">
        <v>-0.3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">
      <c r="A25" s="12">
        <v>5</v>
      </c>
      <c r="B25" s="13">
        <f t="shared" si="2"/>
        <v>37469</v>
      </c>
      <c r="C25" s="12">
        <v>3.4140000000000001</v>
      </c>
      <c r="D25" s="12">
        <v>2.5000000000000001E-3</v>
      </c>
      <c r="E25" s="12">
        <v>0.26</v>
      </c>
      <c r="F25" s="12">
        <v>-0.01</v>
      </c>
      <c r="G25" s="12">
        <v>0.22500000000000001</v>
      </c>
      <c r="H25" s="12">
        <v>-0.53</v>
      </c>
      <c r="I25" s="12">
        <v>-0.60750000000000004</v>
      </c>
      <c r="J25" s="12">
        <v>-0.3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">
      <c r="A26" s="12">
        <v>5</v>
      </c>
      <c r="B26" s="13">
        <f t="shared" si="2"/>
        <v>37500</v>
      </c>
      <c r="C26" s="16">
        <v>3.4140000000000001</v>
      </c>
      <c r="D26" s="12">
        <v>2.5000000000000001E-3</v>
      </c>
      <c r="E26" s="12">
        <v>0.2</v>
      </c>
      <c r="F26" s="12">
        <v>-0.01</v>
      </c>
      <c r="G26" s="12">
        <v>0.21</v>
      </c>
      <c r="H26" s="12">
        <v>-0.53</v>
      </c>
      <c r="I26" s="12">
        <v>-1.0854999999999999</v>
      </c>
      <c r="J26" s="12">
        <v>-0.3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">
      <c r="A27" s="12">
        <v>5</v>
      </c>
      <c r="B27" s="13">
        <f t="shared" si="2"/>
        <v>37530</v>
      </c>
      <c r="C27" s="12">
        <v>3.4390000000000001</v>
      </c>
      <c r="D27" s="12">
        <v>2.5000000000000001E-3</v>
      </c>
      <c r="E27" s="12">
        <v>0.14000000000000001</v>
      </c>
      <c r="F27" s="12">
        <v>-0.04</v>
      </c>
      <c r="G27" s="12">
        <v>9.5000000000000001E-2</v>
      </c>
      <c r="H27" s="12">
        <v>-0.53</v>
      </c>
      <c r="I27" s="12">
        <v>-0.89949999999999997</v>
      </c>
      <c r="J27" s="12">
        <v>-0.32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">
      <c r="A28" s="12">
        <v>5</v>
      </c>
      <c r="B28" s="13">
        <f t="shared" si="2"/>
        <v>37561</v>
      </c>
      <c r="C28" s="12">
        <v>3.6040000000000001</v>
      </c>
      <c r="D28" s="12">
        <v>2.5000000000000001E-3</v>
      </c>
      <c r="E28" s="12">
        <v>0.27500000000000002</v>
      </c>
      <c r="F28" s="12">
        <v>0.09</v>
      </c>
      <c r="G28" s="12">
        <v>0.13500000000000001</v>
      </c>
      <c r="H28" s="12">
        <v>-0.27</v>
      </c>
      <c r="I28" s="12">
        <v>-8.8499999999999995E-2</v>
      </c>
      <c r="J28" s="12">
        <v>-0.19500000000000001</v>
      </c>
      <c r="K28" s="20">
        <v>-0.12</v>
      </c>
      <c r="L28" s="12">
        <v>-0.02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3.786</v>
      </c>
      <c r="D29" s="12">
        <v>2.5000000000000001E-3</v>
      </c>
      <c r="E29" s="12">
        <v>0.35</v>
      </c>
      <c r="F29" s="12">
        <v>0.11</v>
      </c>
      <c r="G29" s="12">
        <v>0.13500000000000001</v>
      </c>
      <c r="H29" s="12">
        <v>-0.27</v>
      </c>
      <c r="I29" s="12">
        <v>2.5000000000000001E-3</v>
      </c>
      <c r="J29" s="12">
        <v>-0.19500000000000001</v>
      </c>
      <c r="K29" s="20">
        <v>-0.12</v>
      </c>
      <c r="L29" s="12">
        <v>0.32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3.8959999999999999</v>
      </c>
      <c r="D30" s="12">
        <v>2.5000000000000001E-3</v>
      </c>
      <c r="E30" s="12">
        <v>0.38</v>
      </c>
      <c r="F30" s="12">
        <v>0.13</v>
      </c>
      <c r="G30" s="12">
        <v>0.125</v>
      </c>
      <c r="H30" s="12">
        <v>-0.27</v>
      </c>
      <c r="I30" s="12">
        <v>-1.133</v>
      </c>
      <c r="J30" s="12">
        <v>-0.19500000000000001</v>
      </c>
      <c r="K30" s="20">
        <v>-0.11749999999999999</v>
      </c>
      <c r="L30" s="12">
        <v>0.35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3.8010000000000002</v>
      </c>
      <c r="D31" s="12">
        <v>2.5000000000000001E-3</v>
      </c>
      <c r="E31" s="12">
        <v>0.34</v>
      </c>
      <c r="F31" s="12">
        <v>0.09</v>
      </c>
      <c r="G31" s="12">
        <v>0.125</v>
      </c>
      <c r="H31" s="12">
        <v>-0.27</v>
      </c>
      <c r="I31" s="12">
        <v>0.38200000000000001</v>
      </c>
      <c r="J31" s="12">
        <v>-0.19500000000000001</v>
      </c>
      <c r="K31" s="20">
        <v>-0.11749999999999999</v>
      </c>
      <c r="L31" s="12">
        <v>0.03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3.6909999999999998</v>
      </c>
      <c r="D32" s="12">
        <v>2.5000000000000001E-3</v>
      </c>
      <c r="E32" s="12">
        <v>0.2</v>
      </c>
      <c r="F32" s="12">
        <v>0.05</v>
      </c>
      <c r="G32" s="12">
        <v>0.125</v>
      </c>
      <c r="H32" s="12">
        <v>-0.27</v>
      </c>
      <c r="I32" s="12">
        <v>-8.3000000000000004E-2</v>
      </c>
      <c r="J32" s="12">
        <v>-0.19500000000000001</v>
      </c>
      <c r="K32" s="20">
        <v>-0.11749999999999999</v>
      </c>
      <c r="L32" s="12">
        <v>-0.28000000000000003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3.5609999999999999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1E-3</v>
      </c>
      <c r="J33" s="12">
        <v>-0.27</v>
      </c>
      <c r="K33" s="20">
        <v>-8.5000000000000006E-2</v>
      </c>
      <c r="L33" s="12">
        <v>-0.25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3.5609999999999999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-0.24399999999999999</v>
      </c>
      <c r="J34" s="12">
        <v>-0.27</v>
      </c>
      <c r="K34" s="20">
        <v>-8.5000000000000006E-2</v>
      </c>
      <c r="L34" s="12">
        <v>-0.25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3.581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-0.63100000000000001</v>
      </c>
      <c r="J35" s="12">
        <v>-0.27</v>
      </c>
      <c r="K35" s="20">
        <v>-8.5000000000000006E-2</v>
      </c>
      <c r="L35" s="12">
        <v>-0.25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3.6059999999999999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-0.32400000000000001</v>
      </c>
      <c r="J36" s="12">
        <v>-0.27</v>
      </c>
      <c r="K36" s="20">
        <v>-8.5000000000000006E-2</v>
      </c>
      <c r="L36" s="12">
        <v>-0.25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3.6379999999999999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-0.60499999999999998</v>
      </c>
      <c r="J37" s="12">
        <v>-0.27</v>
      </c>
      <c r="K37" s="20">
        <v>-8.5000000000000006E-2</v>
      </c>
      <c r="L37" s="12">
        <v>-0.25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3.6429999999999998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-1.083</v>
      </c>
      <c r="J38" s="12">
        <v>-0.27</v>
      </c>
      <c r="K38" s="20">
        <v>-8.5000000000000006E-2</v>
      </c>
      <c r="L38" s="12">
        <v>-0.25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3.6629999999999998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-0.89700000000000002</v>
      </c>
      <c r="J39" s="12">
        <v>-0.27</v>
      </c>
      <c r="K39" s="20">
        <v>-8.5000000000000006E-2</v>
      </c>
      <c r="L39" s="12">
        <v>-0.25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3.831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-8.5999999999999993E-2</v>
      </c>
      <c r="J40" s="12">
        <v>-0.155</v>
      </c>
      <c r="K40" s="20">
        <v>-8.5000000000000006E-2</v>
      </c>
      <c r="L40" s="12">
        <v>0.06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3.9830000000000001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5.0000000000000001E-3</v>
      </c>
      <c r="J41" s="12">
        <v>-0.155</v>
      </c>
      <c r="K41" s="20">
        <v>-8.5000000000000006E-2</v>
      </c>
      <c r="L41" s="12">
        <v>0.4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4.0330000000000004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-1.1305000000000001</v>
      </c>
      <c r="J42" s="12">
        <v>-0.155</v>
      </c>
      <c r="K42" s="20">
        <v>-8.5000000000000006E-2</v>
      </c>
      <c r="L42" s="12">
        <v>0.43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3.9449999999999998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0.38450000000000001</v>
      </c>
      <c r="J43" s="12">
        <v>-0.155</v>
      </c>
      <c r="K43" s="20">
        <v>-8.5000000000000006E-2</v>
      </c>
      <c r="L43" s="12">
        <v>0.11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3.806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-8.0500000000000002E-2</v>
      </c>
      <c r="J44" s="12">
        <v>-0.155</v>
      </c>
      <c r="K44" s="20">
        <v>-8.5000000000000006E-2</v>
      </c>
      <c r="L44" s="12">
        <v>-0.2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3.6520000000000001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3.5000000000000001E-3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3.657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-0.24149999999999999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3.6949999999999998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-0.62849999999999995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3.74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-0.32150000000000001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3.778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-0.60250000000000004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3.7719999999999998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-1.0805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3.7719999999999998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-0.89449999999999996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3.9209999999999998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-8.3500000000000005E-2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4.0730000000000004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7.4999999999999997E-3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4.1280000000000001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-1.1279999999999999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4.04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0.38700000000000001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3.9009999999999998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-7.8E-2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3.7469999999999999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6.0000000000000001E-3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3.7519999999999998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-0.23899999999999999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-0.626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3.835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-0.31900000000000001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3.8730000000000002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-0.6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3.867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-1.0780000000000001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3.867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-0.89200000000000002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4.016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-8.1000000000000003E-2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4.1680000000000001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0.01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4.2255000000000003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-1.1254999999999999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4.1375000000000002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0.38950000000000001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3.9984999999999999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-7.5499999999999998E-2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3.8445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8.5000000000000006E-3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3.8494999999999999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-0.23649999999999999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3.8875000000000002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-0.62350000000000005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3.9325000000000001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-0.3165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3.9704999999999999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-0.59750000000000003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3.9645000000000001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-1.0754999999999999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3.9645000000000001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-0.88949999999999996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4.1135000000000002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-7.85E-2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4.2655000000000003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1.2500000000000001E-2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4.3254999999999999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-1.123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4.2374999999999998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0.39200000000000002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4.0984999999999996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-7.2999999999999995E-2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3.9445000000000001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1.0999999999999999E-2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3.9495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-0.23400000000000001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3.9874999999999998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-0.621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4.0324999999999998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-0.314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4.0705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-0.59499999999999997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4.0644999999999998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-1.073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4.0644999999999998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-0.88700000000000001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4.2134999999999998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4.3654999999999999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0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4.4279999999999999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0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0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4.2009999999999996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0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4.0469999999999997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0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4.0519999999999996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0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0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4.1349999999999998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0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4.173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0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4.1669999999999998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0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4.1669999999999998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0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4.3159999999999998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4.468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0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4.5330000000000004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0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4.4450000000000003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0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4.306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0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4.1520000000000001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0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4.157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0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4.1950000000000003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0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4.24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0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4.2779999999999996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0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4.2720000000000002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0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4.2720000000000002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0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4.4210000000000003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4.5730000000000004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0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4.6405000000000003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0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4.5525000000000002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0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4.4135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0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4.2595000000000001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0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4.2645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0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4.3025000000000002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0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4.3475000000000001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0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4.3855000000000004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0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4.3795000000000002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0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4.3795000000000002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0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4.5285000000000002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4.6805000000000003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0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4.7504999999999997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0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4.6624999999999996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0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4.5235000000000003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0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4.3695000000000004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0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4.3745000000000003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0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4.4124999999999996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0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4.4574999999999996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0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4.4954999999999998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0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4.4894999999999996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0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4.4894999999999996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0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4.6384999999999996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4.7904999999999998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0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4.8630000000000004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0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4.7750000000000004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0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4.6360000000000001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0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4.4820000000000002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0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4.4870000000000001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0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4.5250000000000004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0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4.57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0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4.6079999999999997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0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4.6020000000000003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0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4.6020000000000003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0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4.7510000000000003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4.9029999999999996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0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4.9755000000000003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0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4.8875000000000002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0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4.7484999999999999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0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4.5945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0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4.5994999999999999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0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4.6375000000000002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0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4.6825000000000001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0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4.7205000000000004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0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4.7145000000000001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0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4.7145000000000001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0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4.8635000000000002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5.0155000000000003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0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5.0880000000000001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0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5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0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4.8609999999999998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0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4.7069999999999999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0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4.7119999999999997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0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4.75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0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4.7949999999999999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0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4.8330000000000002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0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4.827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0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4.827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0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4.976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5.1280000000000001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0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5.2004999999999999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0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5.1124999999999998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0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4.9734999999999996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0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4.8194999999999997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0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4.8244999999999996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0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4.8624999999999998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0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4.9074999999999998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0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4.9455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0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4.9394999999999998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0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4.9394999999999998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0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5.0884999999999998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5.2404999999999999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0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5.3129999999999997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0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5.2249999999999996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0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5.0860000000000003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0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4.9320000000000004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0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4.9370000000000003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0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4.9749999999999996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0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5.0199999999999996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0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5.0579999999999998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0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5.0519999999999996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0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5.0519999999999996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0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5.2009999999999996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5.3529999999999998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0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5.4255000000000004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0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5.3375000000000004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0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5.1985000000000001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0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5.0445000000000002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0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5.0495000000000001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0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5.0875000000000004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0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5.1325000000000003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0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5.1704999999999997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0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5.1645000000000003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0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5.1645000000000003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0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5.3135000000000003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5.4654999999999996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0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5.5380000000000003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0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5.45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0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5.3109999999999999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0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5.157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0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5.1619999999999999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0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0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5.2450000000000001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0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5.2830000000000004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0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5.2770000000000001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0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5.2770000000000001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0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5.4260000000000002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5.5780000000000003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0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5.6505000000000001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0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5.5625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0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5.4234999999999998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0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5.2694999999999999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0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5.2744999999999997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0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5.3125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0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5.3574999999999999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0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5.3955000000000002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0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5.3895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0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5.3895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0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5.5385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5.6905000000000001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0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5.7629999999999999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0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5.6749999999999998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0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5.5359999999999996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0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5.3819999999999997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0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5.3869999999999996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0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5.4249999999999998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0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0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5.508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0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5.5019999999999998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0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5.5019999999999998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0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5.6509999999999998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5.8029999999999999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0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5.8754999999999997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5.7874999999999996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5.6485000000000003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5.4945000000000004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5.4995000000000003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0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5.5374999999999996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0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5.5824999999999996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0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5.6204999999999998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0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5.6144999999999996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0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5.6144999999999996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0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5.7634999999999996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5.9154999999999998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5.9880000000000004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5.7610000000000001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5.6070000000000002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5.6120000000000001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5.6950000000000003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5.7329999999999997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5.7270000000000003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5.7270000000000003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5.8760000000000003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6.0279999999999996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6.1005000000000003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6.0125000000000002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5.8734999999999999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5.7195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5.7244999999999999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5.7625000000000002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5.8455000000000004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5.8395000000000001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5.8395000000000001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5.9885000000000002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6.1405000000000003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6.2130000000000001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6.125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5.9859999999999998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5.8319999999999999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5.8369999999999997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5.9580000000000002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5.952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5.952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6.101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6.2530000000000001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37193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37193</v>
      </c>
      <c r="D11" s="15">
        <f t="shared" ref="D11:P11" si="0">EffDt</f>
        <v>37193</v>
      </c>
      <c r="E11" s="15">
        <f t="shared" si="0"/>
        <v>37193</v>
      </c>
      <c r="F11" s="15">
        <f t="shared" si="0"/>
        <v>37193</v>
      </c>
      <c r="G11" s="15">
        <f t="shared" si="0"/>
        <v>37193</v>
      </c>
      <c r="H11" s="15">
        <f t="shared" si="0"/>
        <v>37193</v>
      </c>
      <c r="I11" s="15">
        <f t="shared" si="0"/>
        <v>37193</v>
      </c>
      <c r="J11" s="21">
        <f t="shared" si="0"/>
        <v>37193</v>
      </c>
      <c r="K11" s="15">
        <f t="shared" si="0"/>
        <v>37193</v>
      </c>
      <c r="L11" s="15">
        <f t="shared" si="0"/>
        <v>37193</v>
      </c>
      <c r="M11" s="15">
        <f t="shared" si="0"/>
        <v>37193</v>
      </c>
      <c r="N11" s="15">
        <f t="shared" si="0"/>
        <v>37193</v>
      </c>
      <c r="O11" s="15">
        <f t="shared" si="0"/>
        <v>37193</v>
      </c>
      <c r="P11" s="15">
        <f t="shared" si="0"/>
        <v>37193</v>
      </c>
      <c r="Q11" s="15">
        <f t="shared" ref="Q11:AD11" si="1">EffDt</f>
        <v>37193</v>
      </c>
      <c r="R11" s="15">
        <f t="shared" si="1"/>
        <v>37193</v>
      </c>
      <c r="S11" s="15">
        <f t="shared" si="1"/>
        <v>37193</v>
      </c>
      <c r="T11" s="15">
        <f t="shared" si="1"/>
        <v>37193</v>
      </c>
      <c r="U11" s="15">
        <f t="shared" si="1"/>
        <v>37193</v>
      </c>
      <c r="V11" s="15">
        <f t="shared" si="1"/>
        <v>37193</v>
      </c>
      <c r="W11" s="15">
        <f t="shared" si="1"/>
        <v>37193</v>
      </c>
      <c r="X11" s="21">
        <f t="shared" si="1"/>
        <v>37193</v>
      </c>
      <c r="Y11" s="15">
        <f t="shared" si="1"/>
        <v>37193</v>
      </c>
      <c r="Z11" s="15">
        <f t="shared" si="1"/>
        <v>37193</v>
      </c>
      <c r="AA11" s="15">
        <f t="shared" si="1"/>
        <v>37193</v>
      </c>
      <c r="AB11" s="15">
        <f t="shared" si="1"/>
        <v>37193</v>
      </c>
      <c r="AC11" s="15">
        <f t="shared" si="1"/>
        <v>37193</v>
      </c>
      <c r="AD11" s="15">
        <f t="shared" si="1"/>
        <v>37193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</v>
      </c>
      <c r="E16" s="12">
        <v>0.02</v>
      </c>
      <c r="F16" s="12">
        <v>-0.04</v>
      </c>
      <c r="G16" s="12">
        <v>1.4999999999999999E-2</v>
      </c>
      <c r="I16" s="12">
        <v>-0.01</v>
      </c>
      <c r="J16" s="12">
        <v>4.4999999999999998E-2</v>
      </c>
      <c r="K16" s="20">
        <v>2.5000000000000001E-2</v>
      </c>
      <c r="L16" s="12">
        <v>-6.6988734122815996E-3</v>
      </c>
      <c r="M16" s="12">
        <v>0.02</v>
      </c>
      <c r="N16" s="12">
        <v>-5.0000000000000001E-3</v>
      </c>
      <c r="O16" s="12">
        <v>0</v>
      </c>
      <c r="P16" s="12">
        <v>-3.5000000000000003E-2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0.11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0.1</v>
      </c>
      <c r="AB16" s="20">
        <v>-5.0000000000000001E-3</v>
      </c>
      <c r="AC16" s="20">
        <v>0.1</v>
      </c>
      <c r="AD16" s="12">
        <v>0.12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-1.3391425731658E-3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-1.339264497402E-3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-1.3390584101509E-3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-1.3388604432646E-3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-1.3387707368844E-3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-1.338709273895E-3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-1.3386676498972001E-3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-1.3386758442065E-3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-1.3387177133959E-3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-1.3387438279782E-3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-1.338771436893E-3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-1.3388179563285001E-3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5.3552209995668997E-3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5.3550069355886003E-3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5.3548216915249996E-3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1.6733438057453E-3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1.6733212727927001E-3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1.6733046046019E-3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1.6733217215330999E-3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1.6733891749058001E-3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1.6734700222588001E-3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1.6735434071484001E-3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5.3556049954904001E-3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5.3564605440225002E-3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5.3574261825457001E-3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5.3584745886203003E-3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5.3595309168800002E-3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1.6751053796788999E-3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1.6752310584496001E-3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1.6753686723815001E-3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1.6754285159021999E-3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1.6754014358716001E-3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1.6753713602477001E-3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1.6752546901062999E-3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5.3603707040959002E-3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5.3620926624459997E-3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5.3637652667921001E-3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5.3653529409830999E-3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5.3668524235471003E-3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1.6775209569914E-3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1.6777587085481001E-3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1.6780127719048001E-3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1.6781780123971001E-3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1.6782656306355999E-3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1.6783536109893E-3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1.6783821470687001E-3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5.3705003980635997E-3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5.3701653447625003E-3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5.3694066999596E-3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5.3678875662862002E-3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5.3664571367369003E-3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1.6765028048114001E-3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1.6759842374492E-3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1.6754276114355001E-3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1.6748688670292001E-3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1.6742707855415999E-3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1.6736516844457999E-3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1.6730325722644E-3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5.3518160229400003E-3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5.3519898059201003E-3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5.3521793059790003E-3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5.3523788914322003E-3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5.3525678294661996E-3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1.6727458141890001E-3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1.6728149757851E-3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1.6728895418417001E-3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1.6729647012524E-3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1.673045464251E-3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1.6731293759331E-3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1.6732135784052E-3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5.3545717914359001E-3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5.3548604209941002E-3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5.3551685805578999E-3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5.3554868106409003E-3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5.3557936258660996E-3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1.6737910452428999E-3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1.6738961736436E-3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1.6740079016228E-3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1.6741190207273E-3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1.6742369387094001E-3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1.6743580021612E-3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1.6744781550974001E-3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5.3586482812073002E-3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5.3563495967386002E-3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5.3539198974290004E-3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5.3514350016418003E-3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5.3491432117815001E-3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1.6707979731939999E-3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1.6699984539566999E-3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1.6691554234782001E-3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1.6683232988568E-3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1.6674466349009E-3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1.6665529244348999E-3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1.6656718425704E-3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5.3271829817057997E-3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5.3242601257417997E-3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5.3211865744417003E-3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5.3180589895648004E-3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5.3151877219892998E-3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1.6599867506485E-3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1.6589939179268E-3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1.6579515107320001E-3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1.6569268147384999E-3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1.6558515524527999E-3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1.6547596480345999E-3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1.6536871561525E-3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5.2882003658784003E-3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5.2846675504824997E-3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5.2809650538135E-3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5.2772099100666997E-3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5.2737730222493003E-3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1.6468493854254001E-3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1.6456680086395E-3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1.6444312208260001E-3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1.6432188536434E-3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1.6419501236959E-3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1.6406652239536999E-3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1.6394064174158E-3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5.2419473958395003E-3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5.2396338365249999E-3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5.2372210438487998E-3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5.2347858081358998E-3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5.2324873974521997E-3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1.6343777571601E-3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1.6336215410902E-3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1.6328332599450999E-3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1.6320637810443999E-3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1.6312618168176001E-3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1.6304529157841999E-3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1.6296635143975E-3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5.2122911909494004E-3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5.2097230099322003E-3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5.2070475275539999E-3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5.2043500316572002E-3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5.2018946943868999E-3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1.6247360648159999E-3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1.6239011345302E-3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1.6230316509602001E-3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1.6221837212317999E-3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1.6213008286980999E-3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1.6204111401528999E-3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1.6195436923003E-3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5.1796501360832003E-3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5.1768330793200996E-3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5.1739008809705E-3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5.1709471353260997E-3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5.1682607500166998E-3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1.6141456591571999E-3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1.6132336463775001E-3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1.6122846579771E-3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1.6113599313286001E-3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1.6103978309312001E-3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1.6094290868701E-3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1.6084852796382999E-3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5.1440112061648998E-3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5.1409507421251999E-3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5.1377675144252E-3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5.1345632419822996E-3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5.1316510088636001E-3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5.1284068061357001E-3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5.1252473403780004E-3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5.1219620243612004E-3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5.1187628561296002E-3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5.1154366020936997E-3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5.1120896112584998E-3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5.1088308869925003E-3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5.1054432260072002E-3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5.1021452303685001E-3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5.0987170791578001E-3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5.0952684204863003E-3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5.0920237321649998E-3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5.0885355158697002E-3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5.0851404288616E-3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5.0816121785973003E-3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5.0781784389379997E-3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5.0746103409442002E-3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5.0710220644060002E-3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5.0675303720132004E-3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5.0640139451601004E-3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5.0638439811055997E-3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5.0636842953487001E-3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5.063540812047E-3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5.0634251384504003E-3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5.0633124851396996E-3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5.0632188860607E-3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5.0631380992215997E-3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5.0630753348541004E-3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5.0630264069119E-3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5.0629936670333999E-3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5.0629773950635996E-3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5.0629765048984003E-3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5.0629910528600004E-3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5.0630220078037996E-3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5.0630691449421996E-3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5.0631256287544E-3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5.0632035623799998E-3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5.0632943880204E-3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5.0634041604456998E-3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5.0635257974449002E-3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5.0636674081756001E-3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5.0638251992179998E-3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5.0639933063507999E-3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5.0641829371884002E-3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5.0643818580775003E-3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5.0646033311797E-3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5.0648409877413004E-3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5.0650695562195003E-3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5.0653380167208998E-3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5.0656132294421997E-3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5.0659135434025998E-3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5.0662195850897998E-3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5.0665517590841001E-3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5.0669001271414996E-3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5.0672526784564E-3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5.0676329186987003E-3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5.0680163185353004E-3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5.0684284405013999E-3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5.0688567686891003E-3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5.0692721369936002E-3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5.0697318405059002E-3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5.0701921539122001E-3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5.0706837680599996E-3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5.0711749691962002E-3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5.0716985076474999E-3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5.0722382755425998E-3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5.0727760879201002E-3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5.0733478029720003E-3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5.0739165398596001E-3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3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3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f>+crvDate</f>
        <v>37154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f>'[19]Power Desk Daily Price'!$AC9</f>
        <v>32.883333333333333</v>
      </c>
      <c r="D9" s="129">
        <f ca="1">IF(ISERROR((AVERAGE(OFFSET('[19]Curve Summary'!$D$6,5,0,21,1))*21+ 4* '[19]Curve Summary Backup'!$D$38)/25), '[19]Curve Summary Backup'!$D$38,(AVERAGE(OFFSET('[19]Curve Summary'!$D$6,5,0,21,1))*21+ 4* '[19]Curve Summary Backup'!$D$38)/25)</f>
        <v>35.299999999999997</v>
      </c>
      <c r="E9" s="129">
        <f>VLOOKUP(E$7,'[19]Curve Summary'!$A$7:$AG$54,4)</f>
        <v>42.75</v>
      </c>
      <c r="F9" s="156">
        <f t="shared" ref="F9:F15" ca="1" si="0">(C9*C$5+D9*D$5+E9*E$5)/(SUM(C$5:E$5))</f>
        <v>38.521590909090904</v>
      </c>
      <c r="G9" s="129">
        <f t="shared" ref="G9:G15" si="1">AVERAGE(H9:I9)</f>
        <v>40.875</v>
      </c>
      <c r="H9" s="129">
        <f t="shared" ref="H9:I15" si="2">AG9</f>
        <v>42.75</v>
      </c>
      <c r="I9" s="129">
        <f t="shared" si="2"/>
        <v>39</v>
      </c>
      <c r="J9" s="129">
        <f t="shared" ref="J9:J15" si="3">AVERAGE(K9:L9)</f>
        <v>32.375</v>
      </c>
      <c r="K9" s="129">
        <f t="shared" ref="K9:N15" si="4">AI9</f>
        <v>34.25</v>
      </c>
      <c r="L9" s="129">
        <f t="shared" si="4"/>
        <v>30.5</v>
      </c>
      <c r="M9" s="129">
        <f t="shared" si="4"/>
        <v>29</v>
      </c>
      <c r="N9" s="129">
        <f t="shared" si="4"/>
        <v>29.5</v>
      </c>
      <c r="O9" s="129">
        <f t="shared" ref="O9:O15" si="5">AVERAGE(P9:Q9)</f>
        <v>47</v>
      </c>
      <c r="P9" s="127">
        <f t="shared" ref="P9:R15" si="6">AM9</f>
        <v>43.5</v>
      </c>
      <c r="Q9" s="129">
        <f t="shared" si="6"/>
        <v>50.5</v>
      </c>
      <c r="R9" s="129">
        <f t="shared" si="6"/>
        <v>43.5</v>
      </c>
      <c r="S9" s="129">
        <f t="shared" ref="S9:S15" si="7">AVERAGE(T9:V9)</f>
        <v>38.166666666666664</v>
      </c>
      <c r="T9" s="129">
        <f t="shared" ref="T9:V15" si="8">AP9</f>
        <v>39</v>
      </c>
      <c r="U9" s="129">
        <f t="shared" si="8"/>
        <v>37</v>
      </c>
      <c r="V9" s="129">
        <f t="shared" si="8"/>
        <v>38.5</v>
      </c>
      <c r="W9" s="156">
        <f>SUM(AG28:AR28)/SUM($AG$5:$AR$5)</f>
        <v>38.126470588235293</v>
      </c>
      <c r="X9" s="129">
        <f>SUM(AS28:BD28)/SUM($AS$5:$BD$5)</f>
        <v>40.121568627450984</v>
      </c>
      <c r="Y9" s="129">
        <f>SUM(BE28:BR28)/SUM($BE$5:$BR$5)</f>
        <v>40.675637583892616</v>
      </c>
      <c r="Z9" s="129">
        <f>SUM(BQ28:CB28)/SUM($BQ$5:$CB$5)</f>
        <v>40.853294117647053</v>
      </c>
      <c r="AA9" s="129">
        <f t="shared" ref="AA9:AA15" si="9">SUM(CC28:DX28)/SUM($CC$5:$DX$5)</f>
        <v>41.922411764705892</v>
      </c>
      <c r="AB9" s="130">
        <f t="shared" ref="AB9:AB15" si="10">SUM(DY28:EJ28)/SUM($DY$5:$EJ$5)</f>
        <v>43.132421875000006</v>
      </c>
      <c r="AC9" s="157">
        <f t="shared" ref="AC9:AC15" ca="1" si="11">(C9*C$5+D9*D$5+E9*E$5+SUM(AG28:EJ28))/(SUM(C$5:E$5)+SUM($AG$5:$EJ$5))</f>
        <v>41.107109308283512</v>
      </c>
      <c r="AD9" s="158"/>
      <c r="AE9" s="158"/>
      <c r="AF9" s="159"/>
      <c r="AG9" s="127">
        <f>VLOOKUP(AG$7,'[19]Curve Summary'!$A$7:$AG$161,4)</f>
        <v>42.75</v>
      </c>
      <c r="AH9" s="127">
        <f>VLOOKUP(AH$7,'[19]Curve Summary'!$A$7:$AG$161,4)</f>
        <v>39</v>
      </c>
      <c r="AI9" s="127">
        <f>VLOOKUP(AI$7,'[19]Curve Summary'!$A$7:$AG$161,4)</f>
        <v>34.25</v>
      </c>
      <c r="AJ9" s="127">
        <f>VLOOKUP(AJ$7,'[19]Curve Summary'!$A$7:$AG$161,4)</f>
        <v>30.5</v>
      </c>
      <c r="AK9" s="127">
        <f>VLOOKUP(AK$7,'[19]Curve Summary'!$A$7:$AG$161,4)</f>
        <v>29</v>
      </c>
      <c r="AL9" s="127">
        <f>VLOOKUP(AL$7,'[19]Curve Summary'!$A$7:$AG$161,4)</f>
        <v>29.5</v>
      </c>
      <c r="AM9" s="127">
        <f>VLOOKUP(AM$7,'[19]Curve Summary'!$A$7:$AG$161,4)</f>
        <v>43.5</v>
      </c>
      <c r="AN9" s="127">
        <f>VLOOKUP(AN$7,'[19]Curve Summary'!$A$7:$AG$161,4)</f>
        <v>50.5</v>
      </c>
      <c r="AO9" s="127">
        <f>VLOOKUP(AO$7,'[19]Curve Summary'!$A$7:$AG$161,4)</f>
        <v>43.5</v>
      </c>
      <c r="AP9" s="127">
        <f>VLOOKUP(AP$7,'[19]Curve Summary'!$A$7:$AG$161,4)</f>
        <v>39</v>
      </c>
      <c r="AQ9" s="127">
        <f>VLOOKUP(AQ$7,'[19]Curve Summary'!$A$7:$AG$161,4)</f>
        <v>37</v>
      </c>
      <c r="AR9" s="127">
        <f>VLOOKUP(AR$7,'[19]Curve Summary'!$A$7:$AG$161,4)</f>
        <v>38.5</v>
      </c>
      <c r="AS9" s="127">
        <f>VLOOKUP(AS$7,'[19]Curve Summary'!$A$7:$AG$161,4)</f>
        <v>42</v>
      </c>
      <c r="AT9" s="127">
        <f>VLOOKUP(AT$7,'[19]Curve Summary'!$A$7:$AG$161,4)</f>
        <v>41</v>
      </c>
      <c r="AU9" s="127">
        <f>VLOOKUP(AU$7,'[19]Curve Summary'!$A$7:$AG$161,4)</f>
        <v>36</v>
      </c>
      <c r="AV9" s="127">
        <f>VLOOKUP(AV$7,'[19]Curve Summary'!$A$7:$AG$161,4)</f>
        <v>33</v>
      </c>
      <c r="AW9" s="127">
        <f>VLOOKUP(AW$7,'[19]Curve Summary'!$A$7:$AG$161,4)</f>
        <v>29</v>
      </c>
      <c r="AX9" s="127">
        <f>VLOOKUP(AX$7,'[19]Curve Summary'!$A$7:$AG$161,4)</f>
        <v>30</v>
      </c>
      <c r="AY9" s="127">
        <f>VLOOKUP(AY$7,'[19]Curve Summary'!$A$7:$AG$161,4)</f>
        <v>49</v>
      </c>
      <c r="AZ9" s="127">
        <f>VLOOKUP(AZ$7,'[19]Curve Summary'!$A$7:$AG$161,4)</f>
        <v>57</v>
      </c>
      <c r="BA9" s="127">
        <f>VLOOKUP(BA$7,'[19]Curve Summary'!$A$7:$AG$161,4)</f>
        <v>47</v>
      </c>
      <c r="BB9" s="127">
        <f>VLOOKUP(BB$7,'[19]Curve Summary'!$A$7:$AG$161,4)</f>
        <v>41</v>
      </c>
      <c r="BC9" s="127">
        <f>VLOOKUP(BC$7,'[19]Curve Summary'!$A$7:$AG$161,4)</f>
        <v>37</v>
      </c>
      <c r="BD9" s="127">
        <f>VLOOKUP(BD$7,'[19]Curve Summary'!$A$7:$AG$161,4)</f>
        <v>39</v>
      </c>
      <c r="BE9" s="127">
        <f>VLOOKUP(BE$7,'[19]Curve Summary'!$A$7:$AG$161,4)</f>
        <v>42.13</v>
      </c>
      <c r="BF9" s="127">
        <f>VLOOKUP(BF$7,'[19]Curve Summary'!$A$7:$AG$161,4)</f>
        <v>41.27</v>
      </c>
      <c r="BG9" s="127">
        <f>VLOOKUP(BG$7,'[19]Curve Summary'!$A$7:$AG$161,4)</f>
        <v>36.979999999999997</v>
      </c>
      <c r="BH9" s="127">
        <f>VLOOKUP(BH$7,'[19]Curve Summary'!$A$7:$AG$161,4)</f>
        <v>34.4</v>
      </c>
      <c r="BI9" s="127">
        <f>VLOOKUP(BI$7,'[19]Curve Summary'!$A$7:$AG$161,4)</f>
        <v>30.97</v>
      </c>
      <c r="BJ9" s="127">
        <f>VLOOKUP(BJ$7,'[19]Curve Summary'!$A$7:$AG$161,4)</f>
        <v>31.83</v>
      </c>
      <c r="BK9" s="127">
        <f>VLOOKUP(BK$7,'[19]Curve Summary'!$A$7:$AG$161,4)</f>
        <v>48.14</v>
      </c>
      <c r="BL9" s="127">
        <f>VLOOKUP(BL$7,'[19]Curve Summary'!$A$7:$AG$161,4)</f>
        <v>55.01</v>
      </c>
      <c r="BM9" s="127">
        <f>VLOOKUP(BM$7,'[19]Curve Summary'!$A$7:$AG$161,4)</f>
        <v>46.42</v>
      </c>
      <c r="BN9" s="127">
        <f>VLOOKUP(BN$7,'[19]Curve Summary'!$A$7:$AG$161,4)</f>
        <v>41.27</v>
      </c>
      <c r="BO9" s="127">
        <f>VLOOKUP(BO$7,'[19]Curve Summary'!$A$7:$AG$161,4)</f>
        <v>37.840000000000003</v>
      </c>
      <c r="BP9" s="127">
        <f>VLOOKUP(BP$7,'[19]Curve Summary'!$A$7:$AG$161,4)</f>
        <v>39.56</v>
      </c>
      <c r="BQ9" s="127">
        <f>VLOOKUP(BQ$7,'[19]Curve Summary'!$A$7:$AG$161,4)</f>
        <v>42.24</v>
      </c>
      <c r="BR9" s="127">
        <f>VLOOKUP(BR$7,'[19]Curve Summary'!$A$7:$AG$161,4)</f>
        <v>41.5</v>
      </c>
      <c r="BS9" s="127">
        <f>VLOOKUP(BS$7,'[19]Curve Summary'!$A$7:$AG$161,4)</f>
        <v>37.83</v>
      </c>
      <c r="BT9" s="127">
        <f>VLOOKUP(BT$7,'[19]Curve Summary'!$A$7:$AG$161,4)</f>
        <v>35.619999999999997</v>
      </c>
      <c r="BU9" s="127">
        <f>VLOOKUP(BU$7,'[19]Curve Summary'!$A$7:$AG$161,4)</f>
        <v>32.68</v>
      </c>
      <c r="BV9" s="127">
        <f>VLOOKUP(BV$7,'[19]Curve Summary'!$A$7:$AG$161,4)</f>
        <v>33.409999999999997</v>
      </c>
      <c r="BW9" s="127">
        <f>VLOOKUP(BW$7,'[19]Curve Summary'!$A$7:$AG$161,4)</f>
        <v>47.4</v>
      </c>
      <c r="BX9" s="127">
        <f>VLOOKUP(BX$7,'[19]Curve Summary'!$A$7:$AG$161,4)</f>
        <v>53.29</v>
      </c>
      <c r="BY9" s="127">
        <f>VLOOKUP(BY$7,'[19]Curve Summary'!$A$7:$AG$161,4)</f>
        <v>45.93</v>
      </c>
      <c r="BZ9" s="127">
        <f>VLOOKUP(BZ$7,'[19]Curve Summary'!$A$7:$AG$161,4)</f>
        <v>41.52</v>
      </c>
      <c r="CA9" s="127">
        <f>VLOOKUP(CA$7,'[19]Curve Summary'!$A$7:$AG$161,4)</f>
        <v>38.57</v>
      </c>
      <c r="CB9" s="127">
        <f>VLOOKUP(CB$7,'[19]Curve Summary'!$A$7:$AG$161,4)</f>
        <v>40.049999999999997</v>
      </c>
      <c r="CC9" s="127">
        <f>VLOOKUP(CC$7,'[19]Curve Summary'!$A$7:$AG$161,4)</f>
        <v>42.51</v>
      </c>
      <c r="CD9" s="127">
        <f>VLOOKUP(CD$7,'[19]Curve Summary'!$A$7:$AG$161,4)</f>
        <v>41.84</v>
      </c>
      <c r="CE9" s="127">
        <f>VLOOKUP(CE$7,'[19]Curve Summary'!$A$7:$AG$161,4)</f>
        <v>38.5</v>
      </c>
      <c r="CF9" s="127">
        <f>VLOOKUP(CF$7,'[19]Curve Summary'!$A$7:$AG$161,4)</f>
        <v>36.49</v>
      </c>
      <c r="CG9" s="127">
        <f>VLOOKUP(CG$7,'[19]Curve Summary'!$A$7:$AG$161,4)</f>
        <v>33.82</v>
      </c>
      <c r="CH9" s="127">
        <f>VLOOKUP(CH$7,'[19]Curve Summary'!$A$7:$AG$161,4)</f>
        <v>34.49</v>
      </c>
      <c r="CI9" s="127">
        <f>VLOOKUP(CI$7,'[19]Curve Summary'!$A$7:$AG$161,4)</f>
        <v>47.2</v>
      </c>
      <c r="CJ9" s="127">
        <f>VLOOKUP(CJ$7,'[19]Curve Summary'!$A$7:$AG$161,4)</f>
        <v>52.56</v>
      </c>
      <c r="CK9" s="127">
        <f>VLOOKUP(CK$7,'[19]Curve Summary'!$A$7:$AG$161,4)</f>
        <v>45.87</v>
      </c>
      <c r="CL9" s="127">
        <f>VLOOKUP(CL$7,'[19]Curve Summary'!$A$7:$AG$161,4)</f>
        <v>41.86</v>
      </c>
      <c r="CM9" s="127">
        <f>VLOOKUP(CM$7,'[19]Curve Summary'!$A$7:$AG$161,4)</f>
        <v>39.18</v>
      </c>
      <c r="CN9" s="127">
        <f>VLOOKUP(CN$7,'[19]Curve Summary'!$A$7:$AG$161,4)</f>
        <v>40.520000000000003</v>
      </c>
      <c r="CO9" s="127">
        <f>VLOOKUP(CO$7,'[19]Curve Summary'!$A$7:$AG$161,4)</f>
        <v>42.78</v>
      </c>
      <c r="CP9" s="127">
        <f>VLOOKUP(CP$7,'[19]Curve Summary'!$A$7:$AG$161,4)</f>
        <v>42.18</v>
      </c>
      <c r="CQ9" s="127">
        <f>VLOOKUP(CQ$7,'[19]Curve Summary'!$A$7:$AG$161,4)</f>
        <v>39.14</v>
      </c>
      <c r="CR9" s="127">
        <f>VLOOKUP(CR$7,'[19]Curve Summary'!$A$7:$AG$161,4)</f>
        <v>37.32</v>
      </c>
      <c r="CS9" s="127">
        <f>VLOOKUP(CS$7,'[19]Curve Summary'!$A$7:$AG$161,4)</f>
        <v>34.89</v>
      </c>
      <c r="CT9" s="127">
        <f>VLOOKUP(CT$7,'[19]Curve Summary'!$A$7:$AG$161,4)</f>
        <v>35.51</v>
      </c>
      <c r="CU9" s="127">
        <f>VLOOKUP(CU$7,'[19]Curve Summary'!$A$7:$AG$161,4)</f>
        <v>47.06</v>
      </c>
      <c r="CV9" s="127">
        <f>VLOOKUP(CV$7,'[19]Curve Summary'!$A$7:$AG$161,4)</f>
        <v>51.93</v>
      </c>
      <c r="CW9" s="127">
        <f>VLOOKUP(CW$7,'[19]Curve Summary'!$A$7:$AG$161,4)</f>
        <v>45.85</v>
      </c>
      <c r="CX9" s="127">
        <f>VLOOKUP(CX$7,'[19]Curve Summary'!$A$7:$AG$161,4)</f>
        <v>42.21</v>
      </c>
      <c r="CY9" s="127">
        <f>VLOOKUP(CY$7,'[19]Curve Summary'!$A$7:$AG$161,4)</f>
        <v>39.78</v>
      </c>
      <c r="CZ9" s="127">
        <f>VLOOKUP(CZ$7,'[19]Curve Summary'!$A$7:$AG$161,4)</f>
        <v>41</v>
      </c>
      <c r="DA9" s="127">
        <f>VLOOKUP(DA$7,'[19]Curve Summary'!$A$7:$AG$161,4)</f>
        <v>43.2</v>
      </c>
      <c r="DB9" s="127">
        <f>VLOOKUP(DB$7,'[19]Curve Summary'!$A$7:$AG$161,4)</f>
        <v>42.64</v>
      </c>
      <c r="DC9" s="127">
        <f>VLOOKUP(DC$7,'[19]Curve Summary'!$A$7:$AG$161,4)</f>
        <v>39.81</v>
      </c>
      <c r="DD9" s="127">
        <f>VLOOKUP(DD$7,'[19]Curve Summary'!$A$7:$AG$161,4)</f>
        <v>38.119999999999997</v>
      </c>
      <c r="DE9" s="127">
        <f>VLOOKUP(DE$7,'[19]Curve Summary'!$A$7:$AG$161,4)</f>
        <v>35.86</v>
      </c>
      <c r="DF9" s="127">
        <f>VLOOKUP(DF$7,'[19]Curve Summary'!$A$7:$AG$161,4)</f>
        <v>36.43</v>
      </c>
      <c r="DG9" s="127">
        <f>VLOOKUP(DG$7,'[19]Curve Summary'!$A$7:$AG$161,4)</f>
        <v>47.19</v>
      </c>
      <c r="DH9" s="127">
        <f>VLOOKUP(DH$7,'[19]Curve Summary'!$A$7:$AG$161,4)</f>
        <v>51.72</v>
      </c>
      <c r="DI9" s="127">
        <f>VLOOKUP(DI$7,'[19]Curve Summary'!$A$7:$AG$161,4)</f>
        <v>46.06</v>
      </c>
      <c r="DJ9" s="127">
        <f>VLOOKUP(DJ$7,'[19]Curve Summary'!$A$7:$AG$161,4)</f>
        <v>42.67</v>
      </c>
      <c r="DK9" s="127">
        <f>VLOOKUP(DK$7,'[19]Curve Summary'!$A$7:$AG$161,4)</f>
        <v>40.409999999999997</v>
      </c>
      <c r="DL9" s="127">
        <f>VLOOKUP(DL$7,'[19]Curve Summary'!$A$7:$AG$161,4)</f>
        <v>41.54</v>
      </c>
      <c r="DM9" s="127">
        <f>VLOOKUP(DM$7,'[19]Curve Summary'!$A$7:$AG$161,4)</f>
        <v>43.62</v>
      </c>
      <c r="DN9" s="127">
        <f>VLOOKUP(DN$7,'[19]Curve Summary'!$A$7:$AG$161,4)</f>
        <v>43.1</v>
      </c>
      <c r="DO9" s="127">
        <f>VLOOKUP(DO$7,'[19]Curve Summary'!$A$7:$AG$161,4)</f>
        <v>40.47</v>
      </c>
      <c r="DP9" s="127">
        <f>VLOOKUP(DP$7,'[19]Curve Summary'!$A$7:$AG$161,4)</f>
        <v>38.9</v>
      </c>
      <c r="DQ9" s="127">
        <f>VLOOKUP(DQ$7,'[19]Curve Summary'!$A$7:$AG$161,4)</f>
        <v>36.79</v>
      </c>
      <c r="DR9" s="127">
        <f>VLOOKUP(DR$7,'[19]Curve Summary'!$A$7:$AG$161,4)</f>
        <v>37.32</v>
      </c>
      <c r="DS9" s="127">
        <f>VLOOKUP(DS$7,'[19]Curve Summary'!$A$7:$AG$161,4)</f>
        <v>47.34</v>
      </c>
      <c r="DT9" s="127">
        <f>VLOOKUP(DT$7,'[19]Curve Summary'!$A$7:$AG$161,4)</f>
        <v>51.56</v>
      </c>
      <c r="DU9" s="127">
        <f>VLOOKUP(DU$7,'[19]Curve Summary'!$A$7:$AG$161,4)</f>
        <v>46.29</v>
      </c>
      <c r="DV9" s="127">
        <f>VLOOKUP(DV$7,'[19]Curve Summary'!$A$7:$AG$161,4)</f>
        <v>43.13</v>
      </c>
      <c r="DW9" s="127">
        <f>VLOOKUP(DW$7,'[19]Curve Summary'!$A$7:$AG$161,4)</f>
        <v>41.03</v>
      </c>
      <c r="DX9" s="127">
        <f>VLOOKUP(DX$7,'[19]Curve Summary'!$A$7:$AG$161,4)</f>
        <v>42.09</v>
      </c>
      <c r="DY9" s="127">
        <f>VLOOKUP(DY$7,'[19]Curve Summary'!$A$7:$AG$161,4)</f>
        <v>44.05</v>
      </c>
      <c r="DZ9" s="127">
        <f>VLOOKUP(DZ$7,'[19]Curve Summary'!$A$7:$AG$161,4)</f>
        <v>43.57</v>
      </c>
      <c r="EA9" s="127">
        <f>VLOOKUP(EA$7,'[19]Curve Summary'!$A$7:$AG$161,4)</f>
        <v>41.12</v>
      </c>
      <c r="EB9" s="127">
        <f>VLOOKUP(EB$7,'[19]Curve Summary'!$A$7:$AG$161,4)</f>
        <v>39.65</v>
      </c>
      <c r="EC9" s="127">
        <f>VLOOKUP(EC$7,'[19]Curve Summary'!$A$7:$AG$161,4)</f>
        <v>37.700000000000003</v>
      </c>
      <c r="ED9" s="127">
        <f>VLOOKUP(ED$7,'[19]Curve Summary'!$A$7:$AG$161,4)</f>
        <v>38.19</v>
      </c>
      <c r="EE9" s="127">
        <f>VLOOKUP(EE$7,'[19]Curve Summary'!$A$7:$AG$161,4)</f>
        <v>47.51</v>
      </c>
      <c r="EF9" s="127">
        <f>VLOOKUP(EF$7,'[19]Curve Summary'!$A$7:$AG$161,4)</f>
        <v>51.44</v>
      </c>
      <c r="EG9" s="127">
        <f>VLOOKUP(EG$7,'[19]Curve Summary'!$A$7:$AG$161,4)</f>
        <v>46.54</v>
      </c>
      <c r="EH9" s="127">
        <f>VLOOKUP(EH$7,'[19]Curve Summary'!$A$7:$AG$161,4)</f>
        <v>43.6</v>
      </c>
      <c r="EI9" s="127">
        <f>VLOOKUP(EI$7,'[19]Curve Summary'!$A$7:$AG$161,4)</f>
        <v>41.64</v>
      </c>
      <c r="EJ9" s="127">
        <f>VLOOKUP(EJ$7,'[19]Curve Summary'!$A$7:$AG$161,4)</f>
        <v>42.63</v>
      </c>
    </row>
    <row r="10" spans="1:140" ht="13.7" customHeight="1" x14ac:dyDescent="0.2">
      <c r="A10" s="215" t="s">
        <v>121</v>
      </c>
      <c r="B10" s="161" t="s">
        <v>151</v>
      </c>
      <c r="C10" s="127">
        <f>'[19]Power Desk Daily Price'!$AC10</f>
        <v>33.15</v>
      </c>
      <c r="D10" s="127">
        <f ca="1">IF(ISERROR((AVERAGE(OFFSET('[19]Curve Summary'!$C$6,5,0,21,1))*21+ 4* '[19]Curve Summary Backup'!$C$38)/25), '[19]Curve Summary Backup'!$C$38,(AVERAGE(OFFSET('[19]Curve Summary'!$C$6,5,0,21,1))*21+ 4* '[19]Curve Summary Backup'!$C$38)/25)</f>
        <v>35.5</v>
      </c>
      <c r="E10" s="127">
        <f>VLOOKUP(E$7,'[19]Curve Summary'!$A$7:$AG$55,3)</f>
        <v>43</v>
      </c>
      <c r="F10" s="162">
        <f t="shared" ca="1" si="0"/>
        <v>38.748863636363637</v>
      </c>
      <c r="G10" s="127">
        <f t="shared" si="1"/>
        <v>40.825000000000003</v>
      </c>
      <c r="H10" s="127">
        <f t="shared" si="2"/>
        <v>42.75</v>
      </c>
      <c r="I10" s="127">
        <f t="shared" si="2"/>
        <v>38.9</v>
      </c>
      <c r="J10" s="127">
        <f t="shared" si="3"/>
        <v>33.375</v>
      </c>
      <c r="K10" s="127">
        <f t="shared" si="4"/>
        <v>34.25</v>
      </c>
      <c r="L10" s="127">
        <f t="shared" si="4"/>
        <v>32.5</v>
      </c>
      <c r="M10" s="127">
        <f t="shared" si="4"/>
        <v>31.5</v>
      </c>
      <c r="N10" s="127">
        <f t="shared" si="4"/>
        <v>32</v>
      </c>
      <c r="O10" s="127">
        <f t="shared" si="5"/>
        <v>49.75</v>
      </c>
      <c r="P10" s="127">
        <f t="shared" si="6"/>
        <v>46.5</v>
      </c>
      <c r="Q10" s="127">
        <f t="shared" si="6"/>
        <v>53</v>
      </c>
      <c r="R10" s="127">
        <f t="shared" si="6"/>
        <v>47</v>
      </c>
      <c r="S10" s="127">
        <f t="shared" si="7"/>
        <v>38.166666666666664</v>
      </c>
      <c r="T10" s="127">
        <f t="shared" si="8"/>
        <v>39</v>
      </c>
      <c r="U10" s="127">
        <f t="shared" si="8"/>
        <v>37</v>
      </c>
      <c r="V10" s="127">
        <f t="shared" si="8"/>
        <v>38.5</v>
      </c>
      <c r="W10" s="162">
        <f t="shared" ref="W10:W15" si="12">SUM(AG29:AR29)/SUM($AG$5:$AR$5)</f>
        <v>39.451960784313727</v>
      </c>
      <c r="X10" s="127">
        <f t="shared" ref="X10:X15" si="13">SUM(AS29:BD29)/SUM($AS$5:$BD$5)</f>
        <v>41.964705882352938</v>
      </c>
      <c r="Y10" s="127">
        <f t="shared" ref="Y10:Y15" si="14">SUM(BE29:BR29)/SUM($BE$5:$BR$5)</f>
        <v>42.350503355704696</v>
      </c>
      <c r="Z10" s="127">
        <f t="shared" ref="Z10:Z15" si="15">SUM(BQ29:CB29)/SUM($BQ$5:$CB$5)</f>
        <v>42.685450980392169</v>
      </c>
      <c r="AA10" s="127">
        <f t="shared" si="9"/>
        <v>44.557127450980389</v>
      </c>
      <c r="AB10" s="128">
        <f t="shared" si="10"/>
        <v>46.414687500000007</v>
      </c>
      <c r="AC10" s="163">
        <f t="shared" ca="1" si="11"/>
        <v>43.362335610589248</v>
      </c>
      <c r="AD10" s="158"/>
      <c r="AE10" s="158"/>
      <c r="AF10" s="159"/>
      <c r="AG10" s="164">
        <f>VLOOKUP(AG$7,'[19]Curve Summary'!$A$8:$AG$161,3)</f>
        <v>42.75</v>
      </c>
      <c r="AH10" s="164">
        <f>VLOOKUP(AH$7,'[19]Curve Summary'!$A$8:$AG$161,3)</f>
        <v>38.9</v>
      </c>
      <c r="AI10" s="164">
        <f>VLOOKUP(AI$7,'[19]Curve Summary'!$A$8:$AG$161,3)</f>
        <v>34.25</v>
      </c>
      <c r="AJ10" s="164">
        <f>VLOOKUP(AJ$7,'[19]Curve Summary'!$A$8:$AG$161,3)</f>
        <v>32.5</v>
      </c>
      <c r="AK10" s="164">
        <f>VLOOKUP(AK$7,'[19]Curve Summary'!$A$8:$AG$161,3)</f>
        <v>31.5</v>
      </c>
      <c r="AL10" s="164">
        <f>VLOOKUP(AL$7,'[19]Curve Summary'!$A$8:$AG$161,3)</f>
        <v>32</v>
      </c>
      <c r="AM10" s="164">
        <f>VLOOKUP(AM$7,'[19]Curve Summary'!$A$8:$AG$161,3)</f>
        <v>46.5</v>
      </c>
      <c r="AN10" s="164">
        <f>VLOOKUP(AN$7,'[19]Curve Summary'!$A$8:$AG$161,3)</f>
        <v>53</v>
      </c>
      <c r="AO10" s="164">
        <f>VLOOKUP(AO$7,'[19]Curve Summary'!$A$8:$AG$161,3)</f>
        <v>47</v>
      </c>
      <c r="AP10" s="164">
        <f>VLOOKUP(AP$7,'[19]Curve Summary'!$A$8:$AG$161,3)</f>
        <v>39</v>
      </c>
      <c r="AQ10" s="164">
        <f>VLOOKUP(AQ$7,'[19]Curve Summary'!$A$8:$AG$161,3)</f>
        <v>37</v>
      </c>
      <c r="AR10" s="164">
        <f>VLOOKUP(AR$7,'[19]Curve Summary'!$A$8:$AG$161,3)</f>
        <v>38.5</v>
      </c>
      <c r="AS10" s="164">
        <f>VLOOKUP(AS$7,'[19]Curve Summary'!$A$8:$AG$161,3)</f>
        <v>42.25</v>
      </c>
      <c r="AT10" s="164">
        <f>VLOOKUP(AT$7,'[19]Curve Summary'!$A$8:$AG$161,3)</f>
        <v>41.5</v>
      </c>
      <c r="AU10" s="164">
        <f>VLOOKUP(AU$7,'[19]Curve Summary'!$A$8:$AG$161,3)</f>
        <v>36.75</v>
      </c>
      <c r="AV10" s="164">
        <f>VLOOKUP(AV$7,'[19]Curve Summary'!$A$8:$AG$161,3)</f>
        <v>36.5</v>
      </c>
      <c r="AW10" s="164">
        <f>VLOOKUP(AW$7,'[19]Curve Summary'!$A$8:$AG$161,3)</f>
        <v>32.5</v>
      </c>
      <c r="AX10" s="164">
        <f>VLOOKUP(AX$7,'[19]Curve Summary'!$A$8:$AG$161,3)</f>
        <v>30.75</v>
      </c>
      <c r="AY10" s="164">
        <f>VLOOKUP(AY$7,'[19]Curve Summary'!$A$8:$AG$161,3)</f>
        <v>53.5</v>
      </c>
      <c r="AZ10" s="164">
        <f>VLOOKUP(AZ$7,'[19]Curve Summary'!$A$8:$AG$161,3)</f>
        <v>60.5</v>
      </c>
      <c r="BA10" s="164">
        <f>VLOOKUP(BA$7,'[19]Curve Summary'!$A$8:$AG$161,3)</f>
        <v>50.5</v>
      </c>
      <c r="BB10" s="164">
        <f>VLOOKUP(BB$7,'[19]Curve Summary'!$A$8:$AG$161,3)</f>
        <v>41.5</v>
      </c>
      <c r="BC10" s="164">
        <f>VLOOKUP(BC$7,'[19]Curve Summary'!$A$8:$AG$161,3)</f>
        <v>37.5</v>
      </c>
      <c r="BD10" s="164">
        <f>VLOOKUP(BD$7,'[19]Curve Summary'!$A$8:$AG$161,3)</f>
        <v>39.25</v>
      </c>
      <c r="BE10" s="164">
        <f>VLOOKUP(BE$7,'[19]Curve Summary'!$A$8:$AG$161,3)</f>
        <v>42.61</v>
      </c>
      <c r="BF10" s="164">
        <f>VLOOKUP(BF$7,'[19]Curve Summary'!$A$8:$AG$161,3)</f>
        <v>41.96</v>
      </c>
      <c r="BG10" s="164">
        <f>VLOOKUP(BG$7,'[19]Curve Summary'!$A$8:$AG$161,3)</f>
        <v>37.89</v>
      </c>
      <c r="BH10" s="164">
        <f>VLOOKUP(BH$7,'[19]Curve Summary'!$A$8:$AG$161,3)</f>
        <v>37.67</v>
      </c>
      <c r="BI10" s="164">
        <f>VLOOKUP(BI$7,'[19]Curve Summary'!$A$8:$AG$161,3)</f>
        <v>34.24</v>
      </c>
      <c r="BJ10" s="164">
        <f>VLOOKUP(BJ$7,'[19]Curve Summary'!$A$8:$AG$161,3)</f>
        <v>32.74</v>
      </c>
      <c r="BK10" s="164">
        <f>VLOOKUP(BK$7,'[19]Curve Summary'!$A$8:$AG$161,3)</f>
        <v>52.26</v>
      </c>
      <c r="BL10" s="164">
        <f>VLOOKUP(BL$7,'[19]Curve Summary'!$A$8:$AG$161,3)</f>
        <v>58.27</v>
      </c>
      <c r="BM10" s="164">
        <f>VLOOKUP(BM$7,'[19]Curve Summary'!$A$8:$AG$161,3)</f>
        <v>49.69</v>
      </c>
      <c r="BN10" s="164">
        <f>VLOOKUP(BN$7,'[19]Curve Summary'!$A$8:$AG$161,3)</f>
        <v>41.96</v>
      </c>
      <c r="BO10" s="164">
        <f>VLOOKUP(BO$7,'[19]Curve Summary'!$A$8:$AG$161,3)</f>
        <v>38.53</v>
      </c>
      <c r="BP10" s="164">
        <f>VLOOKUP(BP$7,'[19]Curve Summary'!$A$8:$AG$161,3)</f>
        <v>40.03</v>
      </c>
      <c r="BQ10" s="164">
        <f>VLOOKUP(BQ$7,'[19]Curve Summary'!$A$8:$AG$161,3)</f>
        <v>42.88</v>
      </c>
      <c r="BR10" s="164">
        <f>VLOOKUP(BR$7,'[19]Curve Summary'!$A$8:$AG$161,3)</f>
        <v>42.34</v>
      </c>
      <c r="BS10" s="164">
        <f>VLOOKUP(BS$7,'[19]Curve Summary'!$A$8:$AG$161,3)</f>
        <v>38.85</v>
      </c>
      <c r="BT10" s="164">
        <f>VLOOKUP(BT$7,'[19]Curve Summary'!$A$8:$AG$161,3)</f>
        <v>38.67</v>
      </c>
      <c r="BU10" s="164">
        <f>VLOOKUP(BU$7,'[19]Curve Summary'!$A$8:$AG$161,3)</f>
        <v>35.74</v>
      </c>
      <c r="BV10" s="164">
        <f>VLOOKUP(BV$7,'[19]Curve Summary'!$A$8:$AG$161,3)</f>
        <v>34.46</v>
      </c>
      <c r="BW10" s="164">
        <f>VLOOKUP(BW$7,'[19]Curve Summary'!$A$8:$AG$161,3)</f>
        <v>51.2</v>
      </c>
      <c r="BX10" s="164">
        <f>VLOOKUP(BX$7,'[19]Curve Summary'!$A$8:$AG$161,3)</f>
        <v>56.35</v>
      </c>
      <c r="BY10" s="164">
        <f>VLOOKUP(BY$7,'[19]Curve Summary'!$A$8:$AG$161,3)</f>
        <v>49</v>
      </c>
      <c r="BZ10" s="164">
        <f>VLOOKUP(BZ$7,'[19]Curve Summary'!$A$8:$AG$161,3)</f>
        <v>42.39</v>
      </c>
      <c r="CA10" s="164">
        <f>VLOOKUP(CA$7,'[19]Curve Summary'!$A$8:$AG$161,3)</f>
        <v>39.450000000000003</v>
      </c>
      <c r="CB10" s="164">
        <f>VLOOKUP(CB$7,'[19]Curve Summary'!$A$8:$AG$161,3)</f>
        <v>40.74</v>
      </c>
      <c r="CC10" s="164">
        <f>VLOOKUP(CC$7,'[19]Curve Summary'!$A$8:$AG$161,3)</f>
        <v>43.61</v>
      </c>
      <c r="CD10" s="164">
        <f>VLOOKUP(CD$7,'[19]Curve Summary'!$A$8:$AG$161,3)</f>
        <v>43.11</v>
      </c>
      <c r="CE10" s="164">
        <f>VLOOKUP(CE$7,'[19]Curve Summary'!$A$8:$AG$161,3)</f>
        <v>39.92</v>
      </c>
      <c r="CF10" s="164">
        <f>VLOOKUP(CF$7,'[19]Curve Summary'!$A$8:$AG$161,3)</f>
        <v>39.76</v>
      </c>
      <c r="CG10" s="164">
        <f>VLOOKUP(CG$7,'[19]Curve Summary'!$A$8:$AG$161,3)</f>
        <v>37.07</v>
      </c>
      <c r="CH10" s="164">
        <f>VLOOKUP(CH$7,'[19]Curve Summary'!$A$8:$AG$161,3)</f>
        <v>35.9</v>
      </c>
      <c r="CI10" s="164">
        <f>VLOOKUP(CI$7,'[19]Curve Summary'!$A$8:$AG$161,3)</f>
        <v>51.23</v>
      </c>
      <c r="CJ10" s="164">
        <f>VLOOKUP(CJ$7,'[19]Curve Summary'!$A$8:$AG$161,3)</f>
        <v>55.95</v>
      </c>
      <c r="CK10" s="164">
        <f>VLOOKUP(CK$7,'[19]Curve Summary'!$A$8:$AG$161,3)</f>
        <v>49.22</v>
      </c>
      <c r="CL10" s="164">
        <f>VLOOKUP(CL$7,'[19]Curve Summary'!$A$8:$AG$161,3)</f>
        <v>43.16</v>
      </c>
      <c r="CM10" s="164">
        <f>VLOOKUP(CM$7,'[19]Curve Summary'!$A$8:$AG$161,3)</f>
        <v>40.479999999999997</v>
      </c>
      <c r="CN10" s="164">
        <f>VLOOKUP(CN$7,'[19]Curve Summary'!$A$8:$AG$161,3)</f>
        <v>41.66</v>
      </c>
      <c r="CO10" s="164">
        <f>VLOOKUP(CO$7,'[19]Curve Summary'!$A$8:$AG$161,3)</f>
        <v>44.34</v>
      </c>
      <c r="CP10" s="164">
        <f>VLOOKUP(CP$7,'[19]Curve Summary'!$A$8:$AG$161,3)</f>
        <v>43.88</v>
      </c>
      <c r="CQ10" s="164">
        <f>VLOOKUP(CQ$7,'[19]Curve Summary'!$A$8:$AG$161,3)</f>
        <v>40.96</v>
      </c>
      <c r="CR10" s="164">
        <f>VLOOKUP(CR$7,'[19]Curve Summary'!$A$8:$AG$161,3)</f>
        <v>40.82</v>
      </c>
      <c r="CS10" s="164">
        <f>VLOOKUP(CS$7,'[19]Curve Summary'!$A$8:$AG$161,3)</f>
        <v>38.36</v>
      </c>
      <c r="CT10" s="164">
        <f>VLOOKUP(CT$7,'[19]Curve Summary'!$A$8:$AG$161,3)</f>
        <v>37.28</v>
      </c>
      <c r="CU10" s="164">
        <f>VLOOKUP(CU$7,'[19]Curve Summary'!$A$8:$AG$161,3)</f>
        <v>51.32</v>
      </c>
      <c r="CV10" s="164">
        <f>VLOOKUP(CV$7,'[19]Curve Summary'!$A$8:$AG$161,3)</f>
        <v>55.65</v>
      </c>
      <c r="CW10" s="164">
        <f>VLOOKUP(CW$7,'[19]Curve Summary'!$A$8:$AG$161,3)</f>
        <v>49.48</v>
      </c>
      <c r="CX10" s="164">
        <f>VLOOKUP(CX$7,'[19]Curve Summary'!$A$8:$AG$161,3)</f>
        <v>43.94</v>
      </c>
      <c r="CY10" s="164">
        <f>VLOOKUP(CY$7,'[19]Curve Summary'!$A$8:$AG$161,3)</f>
        <v>41.48</v>
      </c>
      <c r="CZ10" s="164">
        <f>VLOOKUP(CZ$7,'[19]Curve Summary'!$A$8:$AG$161,3)</f>
        <v>42.57</v>
      </c>
      <c r="DA10" s="164">
        <f>VLOOKUP(DA$7,'[19]Curve Summary'!$A$8:$AG$161,3)</f>
        <v>45.07</v>
      </c>
      <c r="DB10" s="164">
        <f>VLOOKUP(DB$7,'[19]Curve Summary'!$A$8:$AG$161,3)</f>
        <v>44.65</v>
      </c>
      <c r="DC10" s="164">
        <f>VLOOKUP(DC$7,'[19]Curve Summary'!$A$8:$AG$161,3)</f>
        <v>41.92</v>
      </c>
      <c r="DD10" s="164">
        <f>VLOOKUP(DD$7,'[19]Curve Summary'!$A$8:$AG$161,3)</f>
        <v>41.78</v>
      </c>
      <c r="DE10" s="164">
        <f>VLOOKUP(DE$7,'[19]Curve Summary'!$A$8:$AG$161,3)</f>
        <v>39.479999999999997</v>
      </c>
      <c r="DF10" s="164">
        <f>VLOOKUP(DF$7,'[19]Curve Summary'!$A$8:$AG$161,3)</f>
        <v>38.479999999999997</v>
      </c>
      <c r="DG10" s="164">
        <f>VLOOKUP(DG$7,'[19]Curve Summary'!$A$8:$AG$161,3)</f>
        <v>51.61</v>
      </c>
      <c r="DH10" s="164">
        <f>VLOOKUP(DH$7,'[19]Curve Summary'!$A$8:$AG$161,3)</f>
        <v>55.66</v>
      </c>
      <c r="DI10" s="164">
        <f>VLOOKUP(DI$7,'[19]Curve Summary'!$A$8:$AG$161,3)</f>
        <v>49.89</v>
      </c>
      <c r="DJ10" s="164">
        <f>VLOOKUP(DJ$7,'[19]Curve Summary'!$A$8:$AG$161,3)</f>
        <v>44.71</v>
      </c>
      <c r="DK10" s="164">
        <f>VLOOKUP(DK$7,'[19]Curve Summary'!$A$8:$AG$161,3)</f>
        <v>42.41</v>
      </c>
      <c r="DL10" s="164">
        <f>VLOOKUP(DL$7,'[19]Curve Summary'!$A$8:$AG$161,3)</f>
        <v>43.42</v>
      </c>
      <c r="DM10" s="164">
        <f>VLOOKUP(DM$7,'[19]Curve Summary'!$A$8:$AG$161,3)</f>
        <v>45.81</v>
      </c>
      <c r="DN10" s="164">
        <f>VLOOKUP(DN$7,'[19]Curve Summary'!$A$8:$AG$161,3)</f>
        <v>45.41</v>
      </c>
      <c r="DO10" s="164">
        <f>VLOOKUP(DO$7,'[19]Curve Summary'!$A$8:$AG$161,3)</f>
        <v>42.86</v>
      </c>
      <c r="DP10" s="164">
        <f>VLOOKUP(DP$7,'[19]Curve Summary'!$A$8:$AG$161,3)</f>
        <v>42.73</v>
      </c>
      <c r="DQ10" s="164">
        <f>VLOOKUP(DQ$7,'[19]Curve Summary'!$A$8:$AG$161,3)</f>
        <v>40.58</v>
      </c>
      <c r="DR10" s="164">
        <f>VLOOKUP(DR$7,'[19]Curve Summary'!$A$8:$AG$161,3)</f>
        <v>39.64</v>
      </c>
      <c r="DS10" s="164">
        <f>VLOOKUP(DS$7,'[19]Curve Summary'!$A$8:$AG$161,3)</f>
        <v>51.93</v>
      </c>
      <c r="DT10" s="164">
        <f>VLOOKUP(DT$7,'[19]Curve Summary'!$A$8:$AG$161,3)</f>
        <v>55.71</v>
      </c>
      <c r="DU10" s="164">
        <f>VLOOKUP(DU$7,'[19]Curve Summary'!$A$8:$AG$161,3)</f>
        <v>50.32</v>
      </c>
      <c r="DV10" s="164">
        <f>VLOOKUP(DV$7,'[19]Curve Summary'!$A$8:$AG$161,3)</f>
        <v>45.47</v>
      </c>
      <c r="DW10" s="164">
        <f>VLOOKUP(DW$7,'[19]Curve Summary'!$A$8:$AG$161,3)</f>
        <v>43.32</v>
      </c>
      <c r="DX10" s="164">
        <f>VLOOKUP(DX$7,'[19]Curve Summary'!$A$8:$AG$161,3)</f>
        <v>44.27</v>
      </c>
      <c r="DY10" s="164">
        <f>VLOOKUP(DY$7,'[19]Curve Summary'!$A$8:$AG$161,3)</f>
        <v>46.55</v>
      </c>
      <c r="DZ10" s="164">
        <f>VLOOKUP(DZ$7,'[19]Curve Summary'!$A$8:$AG$161,3)</f>
        <v>46.18</v>
      </c>
      <c r="EA10" s="164">
        <f>VLOOKUP(EA$7,'[19]Curve Summary'!$A$8:$AG$161,3)</f>
        <v>43.79</v>
      </c>
      <c r="EB10" s="164">
        <f>VLOOKUP(EB$7,'[19]Curve Summary'!$A$8:$AG$161,3)</f>
        <v>43.67</v>
      </c>
      <c r="EC10" s="164">
        <f>VLOOKUP(EC$7,'[19]Curve Summary'!$A$8:$AG$161,3)</f>
        <v>41.66</v>
      </c>
      <c r="ED10" s="164">
        <f>VLOOKUP(ED$7,'[19]Curve Summary'!$A$8:$AG$161,3)</f>
        <v>40.78</v>
      </c>
      <c r="EE10" s="164">
        <f>VLOOKUP(EE$7,'[19]Curve Summary'!$A$8:$AG$161,3)</f>
        <v>52.27</v>
      </c>
      <c r="EF10" s="164">
        <f>VLOOKUP(EF$7,'[19]Curve Summary'!$A$8:$AG$161,3)</f>
        <v>55.81</v>
      </c>
      <c r="EG10" s="164">
        <f>VLOOKUP(EG$7,'[19]Curve Summary'!$A$8:$AG$161,3)</f>
        <v>50.77</v>
      </c>
      <c r="EH10" s="164">
        <f>VLOOKUP(EH$7,'[19]Curve Summary'!$A$8:$AG$161,3)</f>
        <v>46.24</v>
      </c>
      <c r="EI10" s="164">
        <f>VLOOKUP(EI$7,'[19]Curve Summary'!$A$8:$AG$161,3)</f>
        <v>44.23</v>
      </c>
      <c r="EJ10" s="164">
        <f>VLOOKUP(EJ$7,'[19]Curve Summary'!$A$8:$AG$161,3)</f>
        <v>45.12</v>
      </c>
    </row>
    <row r="11" spans="1:140" ht="13.7" customHeight="1" x14ac:dyDescent="0.2">
      <c r="A11" s="215" t="s">
        <v>122</v>
      </c>
      <c r="B11" s="137"/>
      <c r="C11" s="127">
        <f>'[19]Power Desk Daily Price'!$AC11</f>
        <v>34.403333333333336</v>
      </c>
      <c r="D11" s="127">
        <f ca="1">IF(ISERROR((AVERAGE(OFFSET('[19]Curve Summary'!$E$6,5,0,21,1))*21+ 4* '[19]Curve Summary Backup'!$E$38)/25), '[19]Curve Summary Backup'!$E$38,(AVERAGE(OFFSET('[19]Curve Summary'!$E$6,5,0,21,1))*21+ 4* '[19]Curve Summary Backup'!$E$38)/25)</f>
        <v>35.35</v>
      </c>
      <c r="E11" s="127">
        <f>VLOOKUP(E$7,'[19]Curve Summary'!$A$7:$AG$55,5)</f>
        <v>42.5</v>
      </c>
      <c r="F11" s="162">
        <f t="shared" ca="1" si="0"/>
        <v>38.535454545454542</v>
      </c>
      <c r="G11" s="127">
        <f t="shared" si="1"/>
        <v>41.625</v>
      </c>
      <c r="H11" s="127">
        <f t="shared" si="2"/>
        <v>42.75</v>
      </c>
      <c r="I11" s="127">
        <f t="shared" si="2"/>
        <v>40.5</v>
      </c>
      <c r="J11" s="127">
        <f t="shared" si="3"/>
        <v>36</v>
      </c>
      <c r="K11" s="127">
        <f t="shared" si="4"/>
        <v>38.25</v>
      </c>
      <c r="L11" s="127">
        <f t="shared" si="4"/>
        <v>33.75</v>
      </c>
      <c r="M11" s="127">
        <f t="shared" si="4"/>
        <v>33.5</v>
      </c>
      <c r="N11" s="127">
        <f t="shared" si="4"/>
        <v>40</v>
      </c>
      <c r="O11" s="127">
        <f t="shared" si="5"/>
        <v>52.875</v>
      </c>
      <c r="P11" s="127">
        <f t="shared" si="6"/>
        <v>49.75</v>
      </c>
      <c r="Q11" s="127">
        <f t="shared" si="6"/>
        <v>56</v>
      </c>
      <c r="R11" s="127">
        <f t="shared" si="6"/>
        <v>48.75</v>
      </c>
      <c r="S11" s="127">
        <f t="shared" si="7"/>
        <v>42.25</v>
      </c>
      <c r="T11" s="127">
        <f t="shared" si="8"/>
        <v>42.25</v>
      </c>
      <c r="U11" s="127">
        <f t="shared" si="8"/>
        <v>41.25</v>
      </c>
      <c r="V11" s="127">
        <f t="shared" si="8"/>
        <v>43.25</v>
      </c>
      <c r="W11" s="162">
        <f t="shared" si="12"/>
        <v>42.508823529411764</v>
      </c>
      <c r="X11" s="127">
        <f t="shared" si="13"/>
        <v>44.750980392156862</v>
      </c>
      <c r="Y11" s="127">
        <f t="shared" si="14"/>
        <v>44.875906040268461</v>
      </c>
      <c r="Z11" s="127">
        <f t="shared" si="15"/>
        <v>45.254117647058813</v>
      </c>
      <c r="AA11" s="127">
        <f t="shared" si="9"/>
        <v>45.691078431372546</v>
      </c>
      <c r="AB11" s="128">
        <f t="shared" si="10"/>
        <v>46.221249999999998</v>
      </c>
      <c r="AC11" s="163">
        <f t="shared" ca="1" si="11"/>
        <v>45.044406490179334</v>
      </c>
      <c r="AD11" s="158"/>
      <c r="AE11" s="158"/>
      <c r="AF11" s="159"/>
      <c r="AG11" s="164">
        <f>VLOOKUP(AG$7,'[19]Curve Summary'!$A$8:$AG$161,5)</f>
        <v>42.75</v>
      </c>
      <c r="AH11" s="164">
        <f>VLOOKUP(AH$7,'[19]Curve Summary'!$A$8:$AG$161,5)</f>
        <v>40.5</v>
      </c>
      <c r="AI11" s="164">
        <f>VLOOKUP(AI$7,'[19]Curve Summary'!$A$8:$AG$161,5)</f>
        <v>38.25</v>
      </c>
      <c r="AJ11" s="164">
        <f>VLOOKUP(AJ$7,'[19]Curve Summary'!$A$8:$AG$161,5)</f>
        <v>33.75</v>
      </c>
      <c r="AK11" s="164">
        <f>VLOOKUP(AK$7,'[19]Curve Summary'!$A$8:$AG$161,5)</f>
        <v>33.5</v>
      </c>
      <c r="AL11" s="164">
        <f>VLOOKUP(AL$7,'[19]Curve Summary'!$A$8:$AG$161,5)</f>
        <v>40</v>
      </c>
      <c r="AM11" s="164">
        <f>VLOOKUP(AM$7,'[19]Curve Summary'!$A$8:$AG$161,5)</f>
        <v>49.75</v>
      </c>
      <c r="AN11" s="164">
        <f>VLOOKUP(AN$7,'[19]Curve Summary'!$A$8:$AG$161,5)</f>
        <v>56</v>
      </c>
      <c r="AO11" s="164">
        <f>VLOOKUP(AO$7,'[19]Curve Summary'!$A$8:$AG$161,5)</f>
        <v>48.75</v>
      </c>
      <c r="AP11" s="164">
        <f>VLOOKUP(AP$7,'[19]Curve Summary'!$A$8:$AG$161,5)</f>
        <v>42.25</v>
      </c>
      <c r="AQ11" s="164">
        <f>VLOOKUP(AQ$7,'[19]Curve Summary'!$A$8:$AG$161,5)</f>
        <v>41.25</v>
      </c>
      <c r="AR11" s="164">
        <f>VLOOKUP(AR$7,'[19]Curve Summary'!$A$8:$AG$161,5)</f>
        <v>43.25</v>
      </c>
      <c r="AS11" s="164">
        <f>VLOOKUP(AS$7,'[19]Curve Summary'!$A$8:$AG$161,5)</f>
        <v>44.5</v>
      </c>
      <c r="AT11" s="164">
        <f>VLOOKUP(AT$7,'[19]Curve Summary'!$A$8:$AG$161,5)</f>
        <v>42.5</v>
      </c>
      <c r="AU11" s="164">
        <f>VLOOKUP(AU$7,'[19]Curve Summary'!$A$8:$AG$161,5)</f>
        <v>40.5</v>
      </c>
      <c r="AV11" s="164">
        <f>VLOOKUP(AV$7,'[19]Curve Summary'!$A$8:$AG$161,5)</f>
        <v>35.75</v>
      </c>
      <c r="AW11" s="164">
        <f>VLOOKUP(AW$7,'[19]Curve Summary'!$A$8:$AG$161,5)</f>
        <v>36.25</v>
      </c>
      <c r="AX11" s="164">
        <f>VLOOKUP(AX$7,'[19]Curve Summary'!$A$8:$AG$161,5)</f>
        <v>41.25</v>
      </c>
      <c r="AY11" s="164">
        <f>VLOOKUP(AY$7,'[19]Curve Summary'!$A$8:$AG$161,5)</f>
        <v>52</v>
      </c>
      <c r="AZ11" s="164">
        <f>VLOOKUP(AZ$7,'[19]Curve Summary'!$A$8:$AG$161,5)</f>
        <v>60.5</v>
      </c>
      <c r="BA11" s="164">
        <f>VLOOKUP(BA$7,'[19]Curve Summary'!$A$8:$AG$161,5)</f>
        <v>55.5</v>
      </c>
      <c r="BB11" s="164">
        <f>VLOOKUP(BB$7,'[19]Curve Summary'!$A$8:$AG$161,5)</f>
        <v>41.75</v>
      </c>
      <c r="BC11" s="164">
        <f>VLOOKUP(BC$7,'[19]Curve Summary'!$A$8:$AG$161,5)</f>
        <v>41.75</v>
      </c>
      <c r="BD11" s="164">
        <f>VLOOKUP(BD$7,'[19]Curve Summary'!$A$8:$AG$161,5)</f>
        <v>44.75</v>
      </c>
      <c r="BE11" s="164">
        <f>VLOOKUP(BE$7,'[19]Curve Summary'!$A$8:$AG$161,5)</f>
        <v>44.77</v>
      </c>
      <c r="BF11" s="164">
        <f>VLOOKUP(BF$7,'[19]Curve Summary'!$A$8:$AG$161,5)</f>
        <v>42.75</v>
      </c>
      <c r="BG11" s="164">
        <f>VLOOKUP(BG$7,'[19]Curve Summary'!$A$8:$AG$161,5)</f>
        <v>40.74</v>
      </c>
      <c r="BH11" s="164">
        <f>VLOOKUP(BH$7,'[19]Curve Summary'!$A$8:$AG$161,5)</f>
        <v>35.96</v>
      </c>
      <c r="BI11" s="164">
        <f>VLOOKUP(BI$7,'[19]Curve Summary'!$A$8:$AG$161,5)</f>
        <v>36.46</v>
      </c>
      <c r="BJ11" s="164">
        <f>VLOOKUP(BJ$7,'[19]Curve Summary'!$A$8:$AG$161,5)</f>
        <v>41.48</v>
      </c>
      <c r="BK11" s="164">
        <f>VLOOKUP(BK$7,'[19]Curve Summary'!$A$8:$AG$161,5)</f>
        <v>52.29</v>
      </c>
      <c r="BL11" s="164">
        <f>VLOOKUP(BL$7,'[19]Curve Summary'!$A$8:$AG$161,5)</f>
        <v>60.83</v>
      </c>
      <c r="BM11" s="164">
        <f>VLOOKUP(BM$7,'[19]Curve Summary'!$A$8:$AG$161,5)</f>
        <v>55.79</v>
      </c>
      <c r="BN11" s="164">
        <f>VLOOKUP(BN$7,'[19]Curve Summary'!$A$8:$AG$161,5)</f>
        <v>41.97</v>
      </c>
      <c r="BO11" s="164">
        <f>VLOOKUP(BO$7,'[19]Curve Summary'!$A$8:$AG$161,5)</f>
        <v>41.96</v>
      </c>
      <c r="BP11" s="164">
        <f>VLOOKUP(BP$7,'[19]Curve Summary'!$A$8:$AG$161,5)</f>
        <v>44.97</v>
      </c>
      <c r="BQ11" s="164">
        <f>VLOOKUP(BQ$7,'[19]Curve Summary'!$A$8:$AG$161,5)</f>
        <v>44.97</v>
      </c>
      <c r="BR11" s="164">
        <f>VLOOKUP(BR$7,'[19]Curve Summary'!$A$8:$AG$161,5)</f>
        <v>42.94</v>
      </c>
      <c r="BS11" s="164">
        <f>VLOOKUP(BS$7,'[19]Curve Summary'!$A$8:$AG$161,5)</f>
        <v>40.92</v>
      </c>
      <c r="BT11" s="164">
        <f>VLOOKUP(BT$7,'[19]Curve Summary'!$A$8:$AG$161,5)</f>
        <v>36.119999999999997</v>
      </c>
      <c r="BU11" s="164">
        <f>VLOOKUP(BU$7,'[19]Curve Summary'!$A$8:$AG$161,5)</f>
        <v>36.619999999999997</v>
      </c>
      <c r="BV11" s="164">
        <f>VLOOKUP(BV$7,'[19]Curve Summary'!$A$8:$AG$161,5)</f>
        <v>41.66</v>
      </c>
      <c r="BW11" s="164">
        <f>VLOOKUP(BW$7,'[19]Curve Summary'!$A$8:$AG$161,5)</f>
        <v>52.52</v>
      </c>
      <c r="BX11" s="164">
        <f>VLOOKUP(BX$7,'[19]Curve Summary'!$A$8:$AG$161,5)</f>
        <v>61.1</v>
      </c>
      <c r="BY11" s="164">
        <f>VLOOKUP(BY$7,'[19]Curve Summary'!$A$8:$AG$161,5)</f>
        <v>56.04</v>
      </c>
      <c r="BZ11" s="164">
        <f>VLOOKUP(BZ$7,'[19]Curve Summary'!$A$8:$AG$161,5)</f>
        <v>42.15</v>
      </c>
      <c r="CA11" s="164">
        <f>VLOOKUP(CA$7,'[19]Curve Summary'!$A$8:$AG$161,5)</f>
        <v>42.15</v>
      </c>
      <c r="CB11" s="164">
        <f>VLOOKUP(CB$7,'[19]Curve Summary'!$A$8:$AG$161,5)</f>
        <v>45.17</v>
      </c>
      <c r="CC11" s="164">
        <f>VLOOKUP(CC$7,'[19]Curve Summary'!$A$8:$AG$161,5)</f>
        <v>45.17</v>
      </c>
      <c r="CD11" s="164">
        <f>VLOOKUP(CD$7,'[19]Curve Summary'!$A$8:$AG$161,5)</f>
        <v>43.13</v>
      </c>
      <c r="CE11" s="164">
        <f>VLOOKUP(CE$7,'[19]Curve Summary'!$A$8:$AG$161,5)</f>
        <v>41.1</v>
      </c>
      <c r="CF11" s="164">
        <f>VLOOKUP(CF$7,'[19]Curve Summary'!$A$8:$AG$161,5)</f>
        <v>36.28</v>
      </c>
      <c r="CG11" s="164">
        <f>VLOOKUP(CG$7,'[19]Curve Summary'!$A$8:$AG$161,5)</f>
        <v>36.78</v>
      </c>
      <c r="CH11" s="164">
        <f>VLOOKUP(CH$7,'[19]Curve Summary'!$A$8:$AG$161,5)</f>
        <v>41.85</v>
      </c>
      <c r="CI11" s="164">
        <f>VLOOKUP(CI$7,'[19]Curve Summary'!$A$8:$AG$161,5)</f>
        <v>52.75</v>
      </c>
      <c r="CJ11" s="164">
        <f>VLOOKUP(CJ$7,'[19]Curve Summary'!$A$8:$AG$161,5)</f>
        <v>61.37</v>
      </c>
      <c r="CK11" s="164">
        <f>VLOOKUP(CK$7,'[19]Curve Summary'!$A$8:$AG$161,5)</f>
        <v>56.29</v>
      </c>
      <c r="CL11" s="164">
        <f>VLOOKUP(CL$7,'[19]Curve Summary'!$A$8:$AG$161,5)</f>
        <v>42.34</v>
      </c>
      <c r="CM11" s="164">
        <f>VLOOKUP(CM$7,'[19]Curve Summary'!$A$8:$AG$161,5)</f>
        <v>42.34</v>
      </c>
      <c r="CN11" s="164">
        <f>VLOOKUP(CN$7,'[19]Curve Summary'!$A$8:$AG$161,5)</f>
        <v>45.37</v>
      </c>
      <c r="CO11" s="164">
        <f>VLOOKUP(CO$7,'[19]Curve Summary'!$A$8:$AG$161,5)</f>
        <v>45.37</v>
      </c>
      <c r="CP11" s="164">
        <f>VLOOKUP(CP$7,'[19]Curve Summary'!$A$8:$AG$161,5)</f>
        <v>43.32</v>
      </c>
      <c r="CQ11" s="164">
        <f>VLOOKUP(CQ$7,'[19]Curve Summary'!$A$8:$AG$161,5)</f>
        <v>41.28</v>
      </c>
      <c r="CR11" s="164">
        <f>VLOOKUP(CR$7,'[19]Curve Summary'!$A$8:$AG$161,5)</f>
        <v>36.44</v>
      </c>
      <c r="CS11" s="164">
        <f>VLOOKUP(CS$7,'[19]Curve Summary'!$A$8:$AG$161,5)</f>
        <v>36.94</v>
      </c>
      <c r="CT11" s="164">
        <f>VLOOKUP(CT$7,'[19]Curve Summary'!$A$8:$AG$161,5)</f>
        <v>42.03</v>
      </c>
      <c r="CU11" s="164">
        <f>VLOOKUP(CU$7,'[19]Curve Summary'!$A$8:$AG$161,5)</f>
        <v>52.98</v>
      </c>
      <c r="CV11" s="164">
        <f>VLOOKUP(CV$7,'[19]Curve Summary'!$A$8:$AG$161,5)</f>
        <v>61.64</v>
      </c>
      <c r="CW11" s="164">
        <f>VLOOKUP(CW$7,'[19]Curve Summary'!$A$8:$AG$161,5)</f>
        <v>56.54</v>
      </c>
      <c r="CX11" s="164">
        <f>VLOOKUP(CX$7,'[19]Curve Summary'!$A$8:$AG$161,5)</f>
        <v>42.53</v>
      </c>
      <c r="CY11" s="164">
        <f>VLOOKUP(CY$7,'[19]Curve Summary'!$A$8:$AG$161,5)</f>
        <v>42.52</v>
      </c>
      <c r="CZ11" s="164">
        <f>VLOOKUP(CZ$7,'[19]Curve Summary'!$A$8:$AG$161,5)</f>
        <v>45.57</v>
      </c>
      <c r="DA11" s="164">
        <f>VLOOKUP(DA$7,'[19]Curve Summary'!$A$8:$AG$161,5)</f>
        <v>45.57</v>
      </c>
      <c r="DB11" s="164">
        <f>VLOOKUP(DB$7,'[19]Curve Summary'!$A$8:$AG$161,5)</f>
        <v>43.51</v>
      </c>
      <c r="DC11" s="164">
        <f>VLOOKUP(DC$7,'[19]Curve Summary'!$A$8:$AG$161,5)</f>
        <v>41.46</v>
      </c>
      <c r="DD11" s="164">
        <f>VLOOKUP(DD$7,'[19]Curve Summary'!$A$8:$AG$161,5)</f>
        <v>36.6</v>
      </c>
      <c r="DE11" s="164">
        <f>VLOOKUP(DE$7,'[19]Curve Summary'!$A$8:$AG$161,5)</f>
        <v>37.1</v>
      </c>
      <c r="DF11" s="164">
        <f>VLOOKUP(DF$7,'[19]Curve Summary'!$A$8:$AG$161,5)</f>
        <v>42.22</v>
      </c>
      <c r="DG11" s="164">
        <f>VLOOKUP(DG$7,'[19]Curve Summary'!$A$8:$AG$161,5)</f>
        <v>53.21</v>
      </c>
      <c r="DH11" s="164">
        <f>VLOOKUP(DH$7,'[19]Curve Summary'!$A$8:$AG$161,5)</f>
        <v>61.91</v>
      </c>
      <c r="DI11" s="164">
        <f>VLOOKUP(DI$7,'[19]Curve Summary'!$A$8:$AG$161,5)</f>
        <v>56.78</v>
      </c>
      <c r="DJ11" s="164">
        <f>VLOOKUP(DJ$7,'[19]Curve Summary'!$A$8:$AG$161,5)</f>
        <v>42.71</v>
      </c>
      <c r="DK11" s="164">
        <f>VLOOKUP(DK$7,'[19]Curve Summary'!$A$8:$AG$161,5)</f>
        <v>42.71</v>
      </c>
      <c r="DL11" s="164">
        <f>VLOOKUP(DL$7,'[19]Curve Summary'!$A$8:$AG$161,5)</f>
        <v>45.77</v>
      </c>
      <c r="DM11" s="164">
        <f>VLOOKUP(DM$7,'[19]Curve Summary'!$A$8:$AG$161,5)</f>
        <v>45.77</v>
      </c>
      <c r="DN11" s="164">
        <f>VLOOKUP(DN$7,'[19]Curve Summary'!$A$8:$AG$161,5)</f>
        <v>43.71</v>
      </c>
      <c r="DO11" s="164">
        <f>VLOOKUP(DO$7,'[19]Curve Summary'!$A$8:$AG$161,5)</f>
        <v>41.64</v>
      </c>
      <c r="DP11" s="164">
        <f>VLOOKUP(DP$7,'[19]Curve Summary'!$A$8:$AG$161,5)</f>
        <v>36.76</v>
      </c>
      <c r="DQ11" s="164">
        <f>VLOOKUP(DQ$7,'[19]Curve Summary'!$A$8:$AG$161,5)</f>
        <v>37.270000000000003</v>
      </c>
      <c r="DR11" s="164">
        <f>VLOOKUP(DR$7,'[19]Curve Summary'!$A$8:$AG$161,5)</f>
        <v>42.4</v>
      </c>
      <c r="DS11" s="164">
        <f>VLOOKUP(DS$7,'[19]Curve Summary'!$A$8:$AG$161,5)</f>
        <v>53.45</v>
      </c>
      <c r="DT11" s="164">
        <f>VLOOKUP(DT$7,'[19]Curve Summary'!$A$8:$AG$161,5)</f>
        <v>62.18</v>
      </c>
      <c r="DU11" s="164">
        <f>VLOOKUP(DU$7,'[19]Curve Summary'!$A$8:$AG$161,5)</f>
        <v>57.03</v>
      </c>
      <c r="DV11" s="164">
        <f>VLOOKUP(DV$7,'[19]Curve Summary'!$A$8:$AG$161,5)</f>
        <v>42.9</v>
      </c>
      <c r="DW11" s="164">
        <f>VLOOKUP(DW$7,'[19]Curve Summary'!$A$8:$AG$161,5)</f>
        <v>42.89</v>
      </c>
      <c r="DX11" s="164">
        <f>VLOOKUP(DX$7,'[19]Curve Summary'!$A$8:$AG$161,5)</f>
        <v>45.97</v>
      </c>
      <c r="DY11" s="164">
        <f>VLOOKUP(DY$7,'[19]Curve Summary'!$A$8:$AG$161,5)</f>
        <v>45.97</v>
      </c>
      <c r="DZ11" s="164">
        <f>VLOOKUP(DZ$7,'[19]Curve Summary'!$A$8:$AG$161,5)</f>
        <v>43.9</v>
      </c>
      <c r="EA11" s="164">
        <f>VLOOKUP(EA$7,'[19]Curve Summary'!$A$8:$AG$161,5)</f>
        <v>41.83</v>
      </c>
      <c r="EB11" s="164">
        <f>VLOOKUP(EB$7,'[19]Curve Summary'!$A$8:$AG$161,5)</f>
        <v>36.92</v>
      </c>
      <c r="EC11" s="164">
        <f>VLOOKUP(EC$7,'[19]Curve Summary'!$A$8:$AG$161,5)</f>
        <v>37.43</v>
      </c>
      <c r="ED11" s="164">
        <f>VLOOKUP(ED$7,'[19]Curve Summary'!$A$8:$AG$161,5)</f>
        <v>42.59</v>
      </c>
      <c r="EE11" s="164">
        <f>VLOOKUP(EE$7,'[19]Curve Summary'!$A$8:$AG$161,5)</f>
        <v>53.68</v>
      </c>
      <c r="EF11" s="164">
        <f>VLOOKUP(EF$7,'[19]Curve Summary'!$A$8:$AG$161,5)</f>
        <v>62.45</v>
      </c>
      <c r="EG11" s="164">
        <f>VLOOKUP(EG$7,'[19]Curve Summary'!$A$8:$AG$161,5)</f>
        <v>57.28</v>
      </c>
      <c r="EH11" s="164">
        <f>VLOOKUP(EH$7,'[19]Curve Summary'!$A$8:$AG$161,5)</f>
        <v>43.08</v>
      </c>
      <c r="EI11" s="164">
        <f>VLOOKUP(EI$7,'[19]Curve Summary'!$A$8:$AG$161,5)</f>
        <v>43.08</v>
      </c>
      <c r="EJ11" s="164">
        <f>VLOOKUP(EJ$7,'[19]Curve Summary'!$A$8:$AG$161,5)</f>
        <v>46.17</v>
      </c>
    </row>
    <row r="12" spans="1:140" ht="13.7" customHeight="1" x14ac:dyDescent="0.2">
      <c r="A12" s="215" t="s">
        <v>123</v>
      </c>
      <c r="B12" s="137"/>
      <c r="C12" s="127">
        <f>'[19]Power Desk Daily Price'!$AC12</f>
        <v>29.141666666666666</v>
      </c>
      <c r="D12" s="127">
        <f ca="1">IF(ISERROR((AVERAGE(OFFSET('[19]Curve Summary'!$I$6,5,0,21,1))*21+ 4* '[19]Curve Summary Backup'!$I$38)/25), '[19]Curve Summary Backup'!$I$38,(AVERAGE(OFFSET('[19]Curve Summary'!$I$6,5,0,21,1))*21+ 4* '[19]Curve Summary Backup'!$I$38)/25)</f>
        <v>26</v>
      </c>
      <c r="E12" s="127">
        <f>VLOOKUP(E$7,'[19]Curve Summary'!$A$7:$AG$55,9)</f>
        <v>38.5</v>
      </c>
      <c r="F12" s="162">
        <f t="shared" ca="1" si="0"/>
        <v>31.896022727272726</v>
      </c>
      <c r="G12" s="127">
        <f t="shared" si="1"/>
        <v>38.25</v>
      </c>
      <c r="H12" s="127">
        <f t="shared" si="2"/>
        <v>39.25</v>
      </c>
      <c r="I12" s="127">
        <f t="shared" si="2"/>
        <v>37.25</v>
      </c>
      <c r="J12" s="127">
        <f t="shared" si="3"/>
        <v>34.875</v>
      </c>
      <c r="K12" s="127">
        <f t="shared" si="4"/>
        <v>36</v>
      </c>
      <c r="L12" s="127">
        <f t="shared" si="4"/>
        <v>33.75</v>
      </c>
      <c r="M12" s="127">
        <f t="shared" si="4"/>
        <v>33.5</v>
      </c>
      <c r="N12" s="127">
        <f t="shared" si="4"/>
        <v>40</v>
      </c>
      <c r="O12" s="127">
        <f t="shared" si="5"/>
        <v>52.625</v>
      </c>
      <c r="P12" s="127">
        <f t="shared" si="6"/>
        <v>49.25</v>
      </c>
      <c r="Q12" s="127">
        <f t="shared" si="6"/>
        <v>56</v>
      </c>
      <c r="R12" s="127">
        <f t="shared" si="6"/>
        <v>48.75</v>
      </c>
      <c r="S12" s="127">
        <f t="shared" si="7"/>
        <v>41</v>
      </c>
      <c r="T12" s="127">
        <f t="shared" si="8"/>
        <v>41</v>
      </c>
      <c r="U12" s="127">
        <f t="shared" si="8"/>
        <v>40</v>
      </c>
      <c r="V12" s="127">
        <f t="shared" si="8"/>
        <v>42</v>
      </c>
      <c r="W12" s="162">
        <f t="shared" si="12"/>
        <v>41.409803921568624</v>
      </c>
      <c r="X12" s="127">
        <f t="shared" si="13"/>
        <v>33.52549019607843</v>
      </c>
      <c r="Y12" s="127">
        <f t="shared" si="14"/>
        <v>31.033892617449666</v>
      </c>
      <c r="Z12" s="127">
        <f t="shared" si="15"/>
        <v>28.991882352941179</v>
      </c>
      <c r="AA12" s="127">
        <f t="shared" si="9"/>
        <v>39.415460784313723</v>
      </c>
      <c r="AB12" s="128">
        <f t="shared" si="10"/>
        <v>43.177265625000004</v>
      </c>
      <c r="AC12" s="163">
        <f t="shared" ca="1" si="11"/>
        <v>37.285843296327918</v>
      </c>
      <c r="AD12" s="158"/>
      <c r="AE12" s="158"/>
      <c r="AF12" s="159"/>
      <c r="AG12" s="164">
        <f>VLOOKUP(AG$7,'[19]Curve Summary'!$A$8:$AG$161,9)</f>
        <v>39.25</v>
      </c>
      <c r="AH12" s="164">
        <f>VLOOKUP(AH$7,'[19]Curve Summary'!$A$8:$AG$161,9)</f>
        <v>37.25</v>
      </c>
      <c r="AI12" s="164">
        <f>VLOOKUP(AI$7,'[19]Curve Summary'!$A$8:$AG$161,9)</f>
        <v>36</v>
      </c>
      <c r="AJ12" s="164">
        <f>VLOOKUP(AJ$7,'[19]Curve Summary'!$A$8:$AG$161,9)</f>
        <v>33.75</v>
      </c>
      <c r="AK12" s="164">
        <f>VLOOKUP(AK$7,'[19]Curve Summary'!$A$8:$AG$161,9)</f>
        <v>33.5</v>
      </c>
      <c r="AL12" s="164">
        <f>VLOOKUP(AL$7,'[19]Curve Summary'!$A$8:$AG$161,9)</f>
        <v>40</v>
      </c>
      <c r="AM12" s="164">
        <f>VLOOKUP(AM$7,'[19]Curve Summary'!$A$8:$AG$161,9)</f>
        <v>49.25</v>
      </c>
      <c r="AN12" s="164">
        <f>VLOOKUP(AN$7,'[19]Curve Summary'!$A$8:$AG$161,9)</f>
        <v>56</v>
      </c>
      <c r="AO12" s="164">
        <f>VLOOKUP(AO$7,'[19]Curve Summary'!$A$8:$AG$161,9)</f>
        <v>48.75</v>
      </c>
      <c r="AP12" s="164">
        <f>VLOOKUP(AP$7,'[19]Curve Summary'!$A$8:$AG$161,9)</f>
        <v>41</v>
      </c>
      <c r="AQ12" s="164">
        <f>VLOOKUP(AQ$7,'[19]Curve Summary'!$A$8:$AG$161,9)</f>
        <v>40</v>
      </c>
      <c r="AR12" s="164">
        <f>VLOOKUP(AR$7,'[19]Curve Summary'!$A$8:$AG$161,9)</f>
        <v>42</v>
      </c>
      <c r="AS12" s="164">
        <f>VLOOKUP(AS$7,'[19]Curve Summary'!$A$8:$AG$161,9)</f>
        <v>32.25</v>
      </c>
      <c r="AT12" s="164">
        <f>VLOOKUP(AT$7,'[19]Curve Summary'!$A$8:$AG$161,9)</f>
        <v>30.75</v>
      </c>
      <c r="AU12" s="164">
        <f>VLOOKUP(AU$7,'[19]Curve Summary'!$A$8:$AG$161,9)</f>
        <v>30</v>
      </c>
      <c r="AV12" s="164">
        <f>VLOOKUP(AV$7,'[19]Curve Summary'!$A$8:$AG$161,9)</f>
        <v>25.75</v>
      </c>
      <c r="AW12" s="164">
        <f>VLOOKUP(AW$7,'[19]Curve Summary'!$A$8:$AG$161,9)</f>
        <v>26.25</v>
      </c>
      <c r="AX12" s="164">
        <f>VLOOKUP(AX$7,'[19]Curve Summary'!$A$8:$AG$161,9)</f>
        <v>31.25</v>
      </c>
      <c r="AY12" s="164">
        <f>VLOOKUP(AY$7,'[19]Curve Summary'!$A$8:$AG$161,9)</f>
        <v>42</v>
      </c>
      <c r="AZ12" s="164">
        <f>VLOOKUP(AZ$7,'[19]Curve Summary'!$A$8:$AG$161,9)</f>
        <v>50.5</v>
      </c>
      <c r="BA12" s="164">
        <f>VLOOKUP(BA$7,'[19]Curve Summary'!$A$8:$AG$161,9)</f>
        <v>39.75</v>
      </c>
      <c r="BB12" s="164">
        <f>VLOOKUP(BB$7,'[19]Curve Summary'!$A$8:$AG$161,9)</f>
        <v>31</v>
      </c>
      <c r="BC12" s="164">
        <f>VLOOKUP(BC$7,'[19]Curve Summary'!$A$8:$AG$161,9)</f>
        <v>30.75</v>
      </c>
      <c r="BD12" s="164">
        <f>VLOOKUP(BD$7,'[19]Curve Summary'!$A$8:$AG$161,9)</f>
        <v>32</v>
      </c>
      <c r="BE12" s="164">
        <f>VLOOKUP(BE$7,'[19]Curve Summary'!$A$8:$AG$161,9)</f>
        <v>31.16</v>
      </c>
      <c r="BF12" s="164">
        <f>VLOOKUP(BF$7,'[19]Curve Summary'!$A$8:$AG$161,9)</f>
        <v>29.61</v>
      </c>
      <c r="BG12" s="164">
        <f>VLOOKUP(BG$7,'[19]Curve Summary'!$A$8:$AG$161,9)</f>
        <v>28.78</v>
      </c>
      <c r="BH12" s="164">
        <f>VLOOKUP(BH$7,'[19]Curve Summary'!$A$8:$AG$161,9)</f>
        <v>24.62</v>
      </c>
      <c r="BI12" s="164">
        <f>VLOOKUP(BI$7,'[19]Curve Summary'!$A$8:$AG$161,9)</f>
        <v>25.01</v>
      </c>
      <c r="BJ12" s="164">
        <f>VLOOKUP(BJ$7,'[19]Curve Summary'!$A$8:$AG$161,9)</f>
        <v>29.67</v>
      </c>
      <c r="BK12" s="164">
        <f>VLOOKUP(BK$7,'[19]Curve Summary'!$A$8:$AG$161,9)</f>
        <v>39.72</v>
      </c>
      <c r="BL12" s="164">
        <f>VLOOKUP(BL$7,'[19]Curve Summary'!$A$8:$AG$161,9)</f>
        <v>47.59</v>
      </c>
      <c r="BM12" s="164">
        <f>VLOOKUP(BM$7,'[19]Curve Summary'!$A$8:$AG$161,9)</f>
        <v>37.32</v>
      </c>
      <c r="BN12" s="164">
        <f>VLOOKUP(BN$7,'[19]Curve Summary'!$A$8:$AG$161,9)</f>
        <v>28.99</v>
      </c>
      <c r="BO12" s="164">
        <f>VLOOKUP(BO$7,'[19]Curve Summary'!$A$8:$AG$161,9)</f>
        <v>28.65</v>
      </c>
      <c r="BP12" s="164">
        <f>VLOOKUP(BP$7,'[19]Curve Summary'!$A$8:$AG$161,9)</f>
        <v>29.7</v>
      </c>
      <c r="BQ12" s="164">
        <f>VLOOKUP(BQ$7,'[19]Curve Summary'!$A$8:$AG$161,9)</f>
        <v>27.06</v>
      </c>
      <c r="BR12" s="164">
        <f>VLOOKUP(BR$7,'[19]Curve Summary'!$A$8:$AG$161,9)</f>
        <v>25.92</v>
      </c>
      <c r="BS12" s="164">
        <f>VLOOKUP(BS$7,'[19]Curve Summary'!$A$8:$AG$161,9)</f>
        <v>25.42</v>
      </c>
      <c r="BT12" s="164">
        <f>VLOOKUP(BT$7,'[19]Curve Summary'!$A$8:$AG$161,9)</f>
        <v>21.92</v>
      </c>
      <c r="BU12" s="164">
        <f>VLOOKUP(BU$7,'[19]Curve Summary'!$A$8:$AG$161,9)</f>
        <v>22.46</v>
      </c>
      <c r="BV12" s="164">
        <f>VLOOKUP(BV$7,'[19]Curve Summary'!$A$8:$AG$161,9)</f>
        <v>26.87</v>
      </c>
      <c r="BW12" s="164">
        <f>VLOOKUP(BW$7,'[19]Curve Summary'!$A$8:$AG$161,9)</f>
        <v>36.29</v>
      </c>
      <c r="BX12" s="164">
        <f>VLOOKUP(BX$7,'[19]Curve Summary'!$A$8:$AG$161,9)</f>
        <v>43.85</v>
      </c>
      <c r="BY12" s="164">
        <f>VLOOKUP(BY$7,'[19]Curve Summary'!$A$8:$AG$161,9)</f>
        <v>34.69</v>
      </c>
      <c r="BZ12" s="164">
        <f>VLOOKUP(BZ$7,'[19]Curve Summary'!$A$8:$AG$161,9)</f>
        <v>27.19</v>
      </c>
      <c r="CA12" s="164">
        <f>VLOOKUP(CA$7,'[19]Curve Summary'!$A$8:$AG$161,9)</f>
        <v>27.11</v>
      </c>
      <c r="CB12" s="164">
        <f>VLOOKUP(CB$7,'[19]Curve Summary'!$A$8:$AG$161,9)</f>
        <v>28.35</v>
      </c>
      <c r="CC12" s="164">
        <f>VLOOKUP(CC$7,'[19]Curve Summary'!$A$8:$AG$161,9)</f>
        <v>22.29</v>
      </c>
      <c r="CD12" s="164">
        <f>VLOOKUP(CD$7,'[19]Curve Summary'!$A$8:$AG$161,9)</f>
        <v>22.32</v>
      </c>
      <c r="CE12" s="164">
        <f>VLOOKUP(CE$7,'[19]Curve Summary'!$A$8:$AG$161,9)</f>
        <v>22.82</v>
      </c>
      <c r="CF12" s="164">
        <f>VLOOKUP(CF$7,'[19]Curve Summary'!$A$8:$AG$161,9)</f>
        <v>20.49</v>
      </c>
      <c r="CG12" s="164">
        <f>VLOOKUP(CG$7,'[19]Curve Summary'!$A$8:$AG$161,9)</f>
        <v>21.82</v>
      </c>
      <c r="CH12" s="164">
        <f>VLOOKUP(CH$7,'[19]Curve Summary'!$A$8:$AG$161,9)</f>
        <v>27.1</v>
      </c>
      <c r="CI12" s="164">
        <f>VLOOKUP(CI$7,'[19]Curve Summary'!$A$8:$AG$161,9)</f>
        <v>37.94</v>
      </c>
      <c r="CJ12" s="164">
        <f>VLOOKUP(CJ$7,'[19]Curve Summary'!$A$8:$AG$161,9)</f>
        <v>47.46</v>
      </c>
      <c r="CK12" s="164">
        <f>VLOOKUP(CK$7,'[19]Curve Summary'!$A$8:$AG$161,9)</f>
        <v>38.82</v>
      </c>
      <c r="CL12" s="164">
        <f>VLOOKUP(CL$7,'[19]Curve Summary'!$A$8:$AG$161,9)</f>
        <v>31.42</v>
      </c>
      <c r="CM12" s="164">
        <f>VLOOKUP(CM$7,'[19]Curve Summary'!$A$8:$AG$161,9)</f>
        <v>32.32</v>
      </c>
      <c r="CN12" s="164">
        <f>VLOOKUP(CN$7,'[19]Curve Summary'!$A$8:$AG$161,9)</f>
        <v>34.840000000000003</v>
      </c>
      <c r="CO12" s="164">
        <f>VLOOKUP(CO$7,'[19]Curve Summary'!$A$8:$AG$161,9)</f>
        <v>39.520000000000003</v>
      </c>
      <c r="CP12" s="164">
        <f>VLOOKUP(CP$7,'[19]Curve Summary'!$A$8:$AG$161,9)</f>
        <v>37.86</v>
      </c>
      <c r="CQ12" s="164">
        <f>VLOOKUP(CQ$7,'[19]Curve Summary'!$A$8:$AG$161,9)</f>
        <v>37.11</v>
      </c>
      <c r="CR12" s="164">
        <f>VLOOKUP(CR$7,'[19]Curve Summary'!$A$8:$AG$161,9)</f>
        <v>32.01</v>
      </c>
      <c r="CS12" s="164">
        <f>VLOOKUP(CS$7,'[19]Curve Summary'!$A$8:$AG$161,9)</f>
        <v>32.79</v>
      </c>
      <c r="CT12" s="164">
        <f>VLOOKUP(CT$7,'[19]Curve Summary'!$A$8:$AG$161,9)</f>
        <v>39.22</v>
      </c>
      <c r="CU12" s="164">
        <f>VLOOKUP(CU$7,'[19]Curve Summary'!$A$8:$AG$161,9)</f>
        <v>52.97</v>
      </c>
      <c r="CV12" s="164">
        <f>VLOOKUP(CV$7,'[19]Curve Summary'!$A$8:$AG$161,9)</f>
        <v>64</v>
      </c>
      <c r="CW12" s="164">
        <f>VLOOKUP(CW$7,'[19]Curve Summary'!$A$8:$AG$161,9)</f>
        <v>50.62</v>
      </c>
      <c r="CX12" s="164">
        <f>VLOOKUP(CX$7,'[19]Curve Summary'!$A$8:$AG$161,9)</f>
        <v>39.67</v>
      </c>
      <c r="CY12" s="164">
        <f>VLOOKUP(CY$7,'[19]Curve Summary'!$A$8:$AG$161,9)</f>
        <v>39.54</v>
      </c>
      <c r="CZ12" s="164">
        <f>VLOOKUP(CZ$7,'[19]Curve Summary'!$A$8:$AG$161,9)</f>
        <v>41.35</v>
      </c>
      <c r="DA12" s="164">
        <f>VLOOKUP(DA$7,'[19]Curve Summary'!$A$8:$AG$161,9)</f>
        <v>39.799999999999997</v>
      </c>
      <c r="DB12" s="164">
        <f>VLOOKUP(DB$7,'[19]Curve Summary'!$A$8:$AG$161,9)</f>
        <v>38.130000000000003</v>
      </c>
      <c r="DC12" s="164">
        <f>VLOOKUP(DC$7,'[19]Curve Summary'!$A$8:$AG$161,9)</f>
        <v>37.380000000000003</v>
      </c>
      <c r="DD12" s="164">
        <f>VLOOKUP(DD$7,'[19]Curve Summary'!$A$8:$AG$161,9)</f>
        <v>32.24</v>
      </c>
      <c r="DE12" s="164">
        <f>VLOOKUP(DE$7,'[19]Curve Summary'!$A$8:$AG$161,9)</f>
        <v>33.020000000000003</v>
      </c>
      <c r="DF12" s="164">
        <f>VLOOKUP(DF$7,'[19]Curve Summary'!$A$8:$AG$161,9)</f>
        <v>39.5</v>
      </c>
      <c r="DG12" s="164">
        <f>VLOOKUP(DG$7,'[19]Curve Summary'!$A$8:$AG$161,9)</f>
        <v>53.35</v>
      </c>
      <c r="DH12" s="164">
        <f>VLOOKUP(DH$7,'[19]Curve Summary'!$A$8:$AG$161,9)</f>
        <v>64.45</v>
      </c>
      <c r="DI12" s="164">
        <f>VLOOKUP(DI$7,'[19]Curve Summary'!$A$8:$AG$161,9)</f>
        <v>50.98</v>
      </c>
      <c r="DJ12" s="164">
        <f>VLOOKUP(DJ$7,'[19]Curve Summary'!$A$8:$AG$161,9)</f>
        <v>39.950000000000003</v>
      </c>
      <c r="DK12" s="164">
        <f>VLOOKUP(DK$7,'[19]Curve Summary'!$A$8:$AG$161,9)</f>
        <v>39.82</v>
      </c>
      <c r="DL12" s="164">
        <f>VLOOKUP(DL$7,'[19]Curve Summary'!$A$8:$AG$161,9)</f>
        <v>41.65</v>
      </c>
      <c r="DM12" s="164">
        <f>VLOOKUP(DM$7,'[19]Curve Summary'!$A$8:$AG$161,9)</f>
        <v>40.090000000000003</v>
      </c>
      <c r="DN12" s="164">
        <f>VLOOKUP(DN$7,'[19]Curve Summary'!$A$8:$AG$161,9)</f>
        <v>38.4</v>
      </c>
      <c r="DO12" s="164">
        <f>VLOOKUP(DO$7,'[19]Curve Summary'!$A$8:$AG$161,9)</f>
        <v>37.64</v>
      </c>
      <c r="DP12" s="164">
        <f>VLOOKUP(DP$7,'[19]Curve Summary'!$A$8:$AG$161,9)</f>
        <v>32.47</v>
      </c>
      <c r="DQ12" s="164">
        <f>VLOOKUP(DQ$7,'[19]Curve Summary'!$A$8:$AG$161,9)</f>
        <v>33.26</v>
      </c>
      <c r="DR12" s="164">
        <f>VLOOKUP(DR$7,'[19]Curve Summary'!$A$8:$AG$161,9)</f>
        <v>39.78</v>
      </c>
      <c r="DS12" s="164">
        <f>VLOOKUP(DS$7,'[19]Curve Summary'!$A$8:$AG$161,9)</f>
        <v>53.72</v>
      </c>
      <c r="DT12" s="164">
        <f>VLOOKUP(DT$7,'[19]Curve Summary'!$A$8:$AG$161,9)</f>
        <v>64.91</v>
      </c>
      <c r="DU12" s="164">
        <f>VLOOKUP(DU$7,'[19]Curve Summary'!$A$8:$AG$161,9)</f>
        <v>51.34</v>
      </c>
      <c r="DV12" s="164">
        <f>VLOOKUP(DV$7,'[19]Curve Summary'!$A$8:$AG$161,9)</f>
        <v>40.229999999999997</v>
      </c>
      <c r="DW12" s="164">
        <f>VLOOKUP(DW$7,'[19]Curve Summary'!$A$8:$AG$161,9)</f>
        <v>40.11</v>
      </c>
      <c r="DX12" s="164">
        <f>VLOOKUP(DX$7,'[19]Curve Summary'!$A$8:$AG$161,9)</f>
        <v>41.94</v>
      </c>
      <c r="DY12" s="164">
        <f>VLOOKUP(DY$7,'[19]Curve Summary'!$A$8:$AG$161,9)</f>
        <v>40.369999999999997</v>
      </c>
      <c r="DZ12" s="164">
        <f>VLOOKUP(DZ$7,'[19]Curve Summary'!$A$8:$AG$161,9)</f>
        <v>38.67</v>
      </c>
      <c r="EA12" s="164">
        <f>VLOOKUP(EA$7,'[19]Curve Summary'!$A$8:$AG$161,9)</f>
        <v>37.909999999999997</v>
      </c>
      <c r="EB12" s="164">
        <f>VLOOKUP(EB$7,'[19]Curve Summary'!$A$8:$AG$161,9)</f>
        <v>32.69</v>
      </c>
      <c r="EC12" s="164">
        <f>VLOOKUP(EC$7,'[19]Curve Summary'!$A$8:$AG$161,9)</f>
        <v>33.49</v>
      </c>
      <c r="ED12" s="164">
        <f>VLOOKUP(ED$7,'[19]Curve Summary'!$A$8:$AG$161,9)</f>
        <v>40.06</v>
      </c>
      <c r="EE12" s="164">
        <f>VLOOKUP(EE$7,'[19]Curve Summary'!$A$8:$AG$161,9)</f>
        <v>54.1</v>
      </c>
      <c r="EF12" s="164">
        <f>VLOOKUP(EF$7,'[19]Curve Summary'!$A$8:$AG$161,9)</f>
        <v>65.36</v>
      </c>
      <c r="EG12" s="164">
        <f>VLOOKUP(EG$7,'[19]Curve Summary'!$A$8:$AG$161,9)</f>
        <v>51.7</v>
      </c>
      <c r="EH12" s="164">
        <f>VLOOKUP(EH$7,'[19]Curve Summary'!$A$8:$AG$161,9)</f>
        <v>40.520000000000003</v>
      </c>
      <c r="EI12" s="164">
        <f>VLOOKUP(EI$7,'[19]Curve Summary'!$A$8:$AG$161,9)</f>
        <v>40.39</v>
      </c>
      <c r="EJ12" s="164">
        <f>VLOOKUP(EJ$7,'[19]Curve Summary'!$A$8:$AG$161,9)</f>
        <v>42.24</v>
      </c>
    </row>
    <row r="13" spans="1:140" ht="13.7" customHeight="1" x14ac:dyDescent="0.2">
      <c r="A13" s="215" t="s">
        <v>124</v>
      </c>
      <c r="B13" s="161" t="s">
        <v>152</v>
      </c>
      <c r="C13" s="127">
        <f>'[19]Power Desk Daily Price'!$AC13</f>
        <v>34.15</v>
      </c>
      <c r="D13" s="127">
        <f ca="1">IF(ISERROR((AVERAGE(OFFSET('[19]Curve Summary'!$F$6,5,0,21,1))*21+ 4* '[19]Curve Summary Backup'!$F$38)/25), '[19]Curve Summary Backup'!$F$38,(AVERAGE(OFFSET('[19]Curve Summary'!$F$6,5,0,21,1))*21+ 4* '[19]Curve Summary Backup'!$F$38)/25)</f>
        <v>34.1</v>
      </c>
      <c r="E13" s="127">
        <f>VLOOKUP(E$7,'[19]Curve Summary'!$A$7:$AG$59,6)</f>
        <v>38.5</v>
      </c>
      <c r="F13" s="162">
        <f t="shared" ca="1" si="0"/>
        <v>36.103409090909089</v>
      </c>
      <c r="G13" s="127">
        <f t="shared" si="1"/>
        <v>38.25</v>
      </c>
      <c r="H13" s="127">
        <f t="shared" si="2"/>
        <v>39.25</v>
      </c>
      <c r="I13" s="127">
        <f t="shared" si="2"/>
        <v>37.25</v>
      </c>
      <c r="J13" s="127">
        <f t="shared" si="3"/>
        <v>35.25</v>
      </c>
      <c r="K13" s="127">
        <f t="shared" si="4"/>
        <v>36</v>
      </c>
      <c r="L13" s="127">
        <f t="shared" si="4"/>
        <v>34.5</v>
      </c>
      <c r="M13" s="127">
        <f t="shared" si="4"/>
        <v>36</v>
      </c>
      <c r="N13" s="127">
        <f t="shared" si="4"/>
        <v>42</v>
      </c>
      <c r="O13" s="127">
        <f t="shared" si="5"/>
        <v>53.25</v>
      </c>
      <c r="P13" s="127">
        <f t="shared" si="6"/>
        <v>49.25</v>
      </c>
      <c r="Q13" s="127">
        <f t="shared" si="6"/>
        <v>57.25</v>
      </c>
      <c r="R13" s="127">
        <f t="shared" si="6"/>
        <v>48.75</v>
      </c>
      <c r="S13" s="127">
        <f t="shared" si="7"/>
        <v>41</v>
      </c>
      <c r="T13" s="127">
        <f t="shared" si="8"/>
        <v>41</v>
      </c>
      <c r="U13" s="127">
        <f t="shared" si="8"/>
        <v>40</v>
      </c>
      <c r="V13" s="127">
        <f t="shared" si="8"/>
        <v>42</v>
      </c>
      <c r="W13" s="162">
        <f t="shared" si="12"/>
        <v>41.954901960784312</v>
      </c>
      <c r="X13" s="127">
        <f t="shared" si="13"/>
        <v>44.769607843137258</v>
      </c>
      <c r="Y13" s="127">
        <f t="shared" si="14"/>
        <v>44.594697986577188</v>
      </c>
      <c r="Z13" s="127">
        <f t="shared" si="15"/>
        <v>45.266431372549022</v>
      </c>
      <c r="AA13" s="127">
        <f t="shared" si="9"/>
        <v>45.728882352941184</v>
      </c>
      <c r="AB13" s="128">
        <f t="shared" si="10"/>
        <v>46.227460937499998</v>
      </c>
      <c r="AC13" s="163">
        <f t="shared" ca="1" si="11"/>
        <v>44.958518360375734</v>
      </c>
      <c r="AD13" s="158"/>
      <c r="AE13" s="158"/>
      <c r="AF13" s="159"/>
      <c r="AG13" s="164">
        <f>VLOOKUP(AG$7,'[19]Curve Summary'!$A$9:$AG$161,6)</f>
        <v>39.25</v>
      </c>
      <c r="AH13" s="164">
        <f>VLOOKUP(AH$7,'[19]Curve Summary'!$A$9:$AG$161,6)</f>
        <v>37.25</v>
      </c>
      <c r="AI13" s="164">
        <f>VLOOKUP(AI$7,'[19]Curve Summary'!$A$9:$AG$161,6)</f>
        <v>36</v>
      </c>
      <c r="AJ13" s="164">
        <f>VLOOKUP(AJ$7,'[19]Curve Summary'!$A$9:$AG$161,6)</f>
        <v>34.5</v>
      </c>
      <c r="AK13" s="164">
        <f>VLOOKUP(AK$7,'[19]Curve Summary'!$A$9:$AG$161,6)</f>
        <v>36</v>
      </c>
      <c r="AL13" s="164">
        <f>VLOOKUP(AL$7,'[19]Curve Summary'!$A$9:$AG$161,6)</f>
        <v>42</v>
      </c>
      <c r="AM13" s="164">
        <f>VLOOKUP(AM$7,'[19]Curve Summary'!$A$9:$AG$161,6)</f>
        <v>49.25</v>
      </c>
      <c r="AN13" s="164">
        <f>VLOOKUP(AN$7,'[19]Curve Summary'!$A$9:$AG$161,6)</f>
        <v>57.25</v>
      </c>
      <c r="AO13" s="164">
        <f>VLOOKUP(AO$7,'[19]Curve Summary'!$A$9:$AG$161,6)</f>
        <v>48.75</v>
      </c>
      <c r="AP13" s="164">
        <f>VLOOKUP(AP$7,'[19]Curve Summary'!$A$9:$AG$161,6)</f>
        <v>41</v>
      </c>
      <c r="AQ13" s="164">
        <f>VLOOKUP(AQ$7,'[19]Curve Summary'!$A$9:$AG$161,6)</f>
        <v>40</v>
      </c>
      <c r="AR13" s="164">
        <f>VLOOKUP(AR$7,'[19]Curve Summary'!$A$9:$AG$161,6)</f>
        <v>42</v>
      </c>
      <c r="AS13" s="164">
        <f>VLOOKUP(AS$7,'[19]Curve Summary'!$A$9:$AG$161,6)</f>
        <v>42.25</v>
      </c>
      <c r="AT13" s="164">
        <f>VLOOKUP(AT$7,'[19]Curve Summary'!$A$9:$AG$161,6)</f>
        <v>40.75</v>
      </c>
      <c r="AU13" s="164">
        <f>VLOOKUP(AU$7,'[19]Curve Summary'!$A$9:$AG$161,6)</f>
        <v>40</v>
      </c>
      <c r="AV13" s="164">
        <f>VLOOKUP(AV$7,'[19]Curve Summary'!$A$9:$AG$161,6)</f>
        <v>38.25</v>
      </c>
      <c r="AW13" s="164">
        <f>VLOOKUP(AW$7,'[19]Curve Summary'!$A$9:$AG$161,6)</f>
        <v>39</v>
      </c>
      <c r="AX13" s="164">
        <f>VLOOKUP(AX$7,'[19]Curve Summary'!$A$9:$AG$161,6)</f>
        <v>43.5</v>
      </c>
      <c r="AY13" s="164">
        <f>VLOOKUP(AY$7,'[19]Curve Summary'!$A$9:$AG$161,6)</f>
        <v>57</v>
      </c>
      <c r="AZ13" s="164">
        <f>VLOOKUP(AZ$7,'[19]Curve Summary'!$A$9:$AG$161,6)</f>
        <v>62.75</v>
      </c>
      <c r="BA13" s="164">
        <f>VLOOKUP(BA$7,'[19]Curve Summary'!$A$9:$AG$161,6)</f>
        <v>49.75</v>
      </c>
      <c r="BB13" s="164">
        <f>VLOOKUP(BB$7,'[19]Curve Summary'!$A$9:$AG$161,6)</f>
        <v>41</v>
      </c>
      <c r="BC13" s="164">
        <f>VLOOKUP(BC$7,'[19]Curve Summary'!$A$9:$AG$161,6)</f>
        <v>40.75</v>
      </c>
      <c r="BD13" s="164">
        <f>VLOOKUP(BD$7,'[19]Curve Summary'!$A$9:$AG$161,6)</f>
        <v>42</v>
      </c>
      <c r="BE13" s="164">
        <f>VLOOKUP(BE$7,'[19]Curve Summary'!$A$9:$AG$161,6)</f>
        <v>42.51</v>
      </c>
      <c r="BF13" s="164">
        <f>VLOOKUP(BF$7,'[19]Curve Summary'!$A$9:$AG$161,6)</f>
        <v>40.99</v>
      </c>
      <c r="BG13" s="164">
        <f>VLOOKUP(BG$7,'[19]Curve Summary'!$A$9:$AG$161,6)</f>
        <v>40.229999999999997</v>
      </c>
      <c r="BH13" s="164">
        <f>VLOOKUP(BH$7,'[19]Curve Summary'!$A$9:$AG$161,6)</f>
        <v>38.47</v>
      </c>
      <c r="BI13" s="164">
        <f>VLOOKUP(BI$7,'[19]Curve Summary'!$A$9:$AG$161,6)</f>
        <v>39.22</v>
      </c>
      <c r="BJ13" s="164">
        <f>VLOOKUP(BJ$7,'[19]Curve Summary'!$A$9:$AG$161,6)</f>
        <v>43.74</v>
      </c>
      <c r="BK13" s="164">
        <f>VLOOKUP(BK$7,'[19]Curve Summary'!$A$9:$AG$161,6)</f>
        <v>57.31</v>
      </c>
      <c r="BL13" s="164">
        <f>VLOOKUP(BL$7,'[19]Curve Summary'!$A$9:$AG$161,6)</f>
        <v>63.09</v>
      </c>
      <c r="BM13" s="164">
        <f>VLOOKUP(BM$7,'[19]Curve Summary'!$A$9:$AG$161,6)</f>
        <v>50.01</v>
      </c>
      <c r="BN13" s="164">
        <f>VLOOKUP(BN$7,'[19]Curve Summary'!$A$9:$AG$161,6)</f>
        <v>41.21</v>
      </c>
      <c r="BO13" s="164">
        <f>VLOOKUP(BO$7,'[19]Curve Summary'!$A$9:$AG$161,6)</f>
        <v>40.96</v>
      </c>
      <c r="BP13" s="164">
        <f>VLOOKUP(BP$7,'[19]Curve Summary'!$A$9:$AG$161,6)</f>
        <v>42.21</v>
      </c>
      <c r="BQ13" s="164">
        <f>VLOOKUP(BQ$7,'[19]Curve Summary'!$A$9:$AG$161,6)</f>
        <v>42.7</v>
      </c>
      <c r="BR13" s="164">
        <f>VLOOKUP(BR$7,'[19]Curve Summary'!$A$9:$AG$161,6)</f>
        <v>41.18</v>
      </c>
      <c r="BS13" s="164">
        <f>VLOOKUP(BS$7,'[19]Curve Summary'!$A$9:$AG$161,6)</f>
        <v>40.409999999999997</v>
      </c>
      <c r="BT13" s="164">
        <f>VLOOKUP(BT$7,'[19]Curve Summary'!$A$9:$AG$161,6)</f>
        <v>38.64</v>
      </c>
      <c r="BU13" s="164">
        <f>VLOOKUP(BU$7,'[19]Curve Summary'!$A$9:$AG$161,6)</f>
        <v>39.4</v>
      </c>
      <c r="BV13" s="164">
        <f>VLOOKUP(BV$7,'[19]Curve Summary'!$A$9:$AG$161,6)</f>
        <v>43.94</v>
      </c>
      <c r="BW13" s="164">
        <f>VLOOKUP(BW$7,'[19]Curve Summary'!$A$9:$AG$161,6)</f>
        <v>57.57</v>
      </c>
      <c r="BX13" s="164">
        <f>VLOOKUP(BX$7,'[19]Curve Summary'!$A$9:$AG$161,6)</f>
        <v>63.37</v>
      </c>
      <c r="BY13" s="164">
        <f>VLOOKUP(BY$7,'[19]Curve Summary'!$A$9:$AG$161,6)</f>
        <v>50.24</v>
      </c>
      <c r="BZ13" s="164">
        <f>VLOOKUP(BZ$7,'[19]Curve Summary'!$A$9:$AG$161,6)</f>
        <v>41.4</v>
      </c>
      <c r="CA13" s="164">
        <f>VLOOKUP(CA$7,'[19]Curve Summary'!$A$9:$AG$161,6)</f>
        <v>41.14</v>
      </c>
      <c r="CB13" s="164">
        <f>VLOOKUP(CB$7,'[19]Curve Summary'!$A$9:$AG$161,6)</f>
        <v>42.4</v>
      </c>
      <c r="CC13" s="164">
        <f>VLOOKUP(CC$7,'[19]Curve Summary'!$A$9:$AG$161,6)</f>
        <v>42.88</v>
      </c>
      <c r="CD13" s="164">
        <f>VLOOKUP(CD$7,'[19]Curve Summary'!$A$9:$AG$161,6)</f>
        <v>41.36</v>
      </c>
      <c r="CE13" s="164">
        <f>VLOOKUP(CE$7,'[19]Curve Summary'!$A$9:$AG$161,6)</f>
        <v>40.590000000000003</v>
      </c>
      <c r="CF13" s="164">
        <f>VLOOKUP(CF$7,'[19]Curve Summary'!$A$9:$AG$161,6)</f>
        <v>38.81</v>
      </c>
      <c r="CG13" s="164">
        <f>VLOOKUP(CG$7,'[19]Curve Summary'!$A$9:$AG$161,6)</f>
        <v>39.57</v>
      </c>
      <c r="CH13" s="164">
        <f>VLOOKUP(CH$7,'[19]Curve Summary'!$A$9:$AG$161,6)</f>
        <v>44.13</v>
      </c>
      <c r="CI13" s="164">
        <f>VLOOKUP(CI$7,'[19]Curve Summary'!$A$9:$AG$161,6)</f>
        <v>57.82</v>
      </c>
      <c r="CJ13" s="164">
        <f>VLOOKUP(CJ$7,'[19]Curve Summary'!$A$9:$AG$161,6)</f>
        <v>63.65</v>
      </c>
      <c r="CK13" s="164">
        <f>VLOOKUP(CK$7,'[19]Curve Summary'!$A$9:$AG$161,6)</f>
        <v>50.46</v>
      </c>
      <c r="CL13" s="164">
        <f>VLOOKUP(CL$7,'[19]Curve Summary'!$A$9:$AG$161,6)</f>
        <v>41.58</v>
      </c>
      <c r="CM13" s="164">
        <f>VLOOKUP(CM$7,'[19]Curve Summary'!$A$9:$AG$161,6)</f>
        <v>41.32</v>
      </c>
      <c r="CN13" s="164">
        <f>VLOOKUP(CN$7,'[19]Curve Summary'!$A$9:$AG$161,6)</f>
        <v>42.58</v>
      </c>
      <c r="CO13" s="164">
        <f>VLOOKUP(CO$7,'[19]Curve Summary'!$A$9:$AG$161,6)</f>
        <v>43.07</v>
      </c>
      <c r="CP13" s="164">
        <f>VLOOKUP(CP$7,'[19]Curve Summary'!$A$9:$AG$161,6)</f>
        <v>41.54</v>
      </c>
      <c r="CQ13" s="164">
        <f>VLOOKUP(CQ$7,'[19]Curve Summary'!$A$9:$AG$161,6)</f>
        <v>40.770000000000003</v>
      </c>
      <c r="CR13" s="164">
        <f>VLOOKUP(CR$7,'[19]Curve Summary'!$A$9:$AG$161,6)</f>
        <v>38.979999999999997</v>
      </c>
      <c r="CS13" s="164">
        <f>VLOOKUP(CS$7,'[19]Curve Summary'!$A$9:$AG$161,6)</f>
        <v>39.74</v>
      </c>
      <c r="CT13" s="164">
        <f>VLOOKUP(CT$7,'[19]Curve Summary'!$A$9:$AG$161,6)</f>
        <v>44.33</v>
      </c>
      <c r="CU13" s="164">
        <f>VLOOKUP(CU$7,'[19]Curve Summary'!$A$9:$AG$161,6)</f>
        <v>58.08</v>
      </c>
      <c r="CV13" s="164">
        <f>VLOOKUP(CV$7,'[19]Curve Summary'!$A$9:$AG$161,6)</f>
        <v>63.93</v>
      </c>
      <c r="CW13" s="164">
        <f>VLOOKUP(CW$7,'[19]Curve Summary'!$A$9:$AG$161,6)</f>
        <v>50.68</v>
      </c>
      <c r="CX13" s="164">
        <f>VLOOKUP(CX$7,'[19]Curve Summary'!$A$9:$AG$161,6)</f>
        <v>41.76</v>
      </c>
      <c r="CY13" s="164">
        <f>VLOOKUP(CY$7,'[19]Curve Summary'!$A$9:$AG$161,6)</f>
        <v>41.5</v>
      </c>
      <c r="CZ13" s="164">
        <f>VLOOKUP(CZ$7,'[19]Curve Summary'!$A$9:$AG$161,6)</f>
        <v>42.77</v>
      </c>
      <c r="DA13" s="164">
        <f>VLOOKUP(DA$7,'[19]Curve Summary'!$A$9:$AG$161,6)</f>
        <v>43.26</v>
      </c>
      <c r="DB13" s="164">
        <f>VLOOKUP(DB$7,'[19]Curve Summary'!$A$9:$AG$161,6)</f>
        <v>41.72</v>
      </c>
      <c r="DC13" s="164">
        <f>VLOOKUP(DC$7,'[19]Curve Summary'!$A$9:$AG$161,6)</f>
        <v>40.950000000000003</v>
      </c>
      <c r="DD13" s="164">
        <f>VLOOKUP(DD$7,'[19]Curve Summary'!$A$9:$AG$161,6)</f>
        <v>39.159999999999997</v>
      </c>
      <c r="DE13" s="164">
        <f>VLOOKUP(DE$7,'[19]Curve Summary'!$A$9:$AG$161,6)</f>
        <v>39.92</v>
      </c>
      <c r="DF13" s="164">
        <f>VLOOKUP(DF$7,'[19]Curve Summary'!$A$9:$AG$161,6)</f>
        <v>44.52</v>
      </c>
      <c r="DG13" s="164">
        <f>VLOOKUP(DG$7,'[19]Curve Summary'!$A$9:$AG$161,6)</f>
        <v>58.33</v>
      </c>
      <c r="DH13" s="164">
        <f>VLOOKUP(DH$7,'[19]Curve Summary'!$A$9:$AG$161,6)</f>
        <v>64.209999999999994</v>
      </c>
      <c r="DI13" s="164">
        <f>VLOOKUP(DI$7,'[19]Curve Summary'!$A$9:$AG$161,6)</f>
        <v>50.9</v>
      </c>
      <c r="DJ13" s="164">
        <f>VLOOKUP(DJ$7,'[19]Curve Summary'!$A$9:$AG$161,6)</f>
        <v>41.94</v>
      </c>
      <c r="DK13" s="164">
        <f>VLOOKUP(DK$7,'[19]Curve Summary'!$A$9:$AG$161,6)</f>
        <v>41.68</v>
      </c>
      <c r="DL13" s="164">
        <f>VLOOKUP(DL$7,'[19]Curve Summary'!$A$9:$AG$161,6)</f>
        <v>42.96</v>
      </c>
      <c r="DM13" s="164">
        <f>VLOOKUP(DM$7,'[19]Curve Summary'!$A$9:$AG$161,6)</f>
        <v>43.45</v>
      </c>
      <c r="DN13" s="164">
        <f>VLOOKUP(DN$7,'[19]Curve Summary'!$A$9:$AG$161,6)</f>
        <v>41.91</v>
      </c>
      <c r="DO13" s="164">
        <f>VLOOKUP(DO$7,'[19]Curve Summary'!$A$9:$AG$161,6)</f>
        <v>41.13</v>
      </c>
      <c r="DP13" s="164">
        <f>VLOOKUP(DP$7,'[19]Curve Summary'!$A$9:$AG$161,6)</f>
        <v>39.33</v>
      </c>
      <c r="DQ13" s="164">
        <f>VLOOKUP(DQ$7,'[19]Curve Summary'!$A$9:$AG$161,6)</f>
        <v>40.090000000000003</v>
      </c>
      <c r="DR13" s="164">
        <f>VLOOKUP(DR$7,'[19]Curve Summary'!$A$9:$AG$161,6)</f>
        <v>44.72</v>
      </c>
      <c r="DS13" s="164">
        <f>VLOOKUP(DS$7,'[19]Curve Summary'!$A$9:$AG$161,6)</f>
        <v>58.59</v>
      </c>
      <c r="DT13" s="164">
        <f>VLOOKUP(DT$7,'[19]Curve Summary'!$A$9:$AG$161,6)</f>
        <v>64.489999999999995</v>
      </c>
      <c r="DU13" s="164">
        <f>VLOOKUP(DU$7,'[19]Curve Summary'!$A$9:$AG$161,6)</f>
        <v>51.12</v>
      </c>
      <c r="DV13" s="164">
        <f>VLOOKUP(DV$7,'[19]Curve Summary'!$A$9:$AG$161,6)</f>
        <v>42.13</v>
      </c>
      <c r="DW13" s="164">
        <f>VLOOKUP(DW$7,'[19]Curve Summary'!$A$9:$AG$161,6)</f>
        <v>41.87</v>
      </c>
      <c r="DX13" s="164">
        <f>VLOOKUP(DX$7,'[19]Curve Summary'!$A$9:$AG$161,6)</f>
        <v>43.15</v>
      </c>
      <c r="DY13" s="164">
        <f>VLOOKUP(DY$7,'[19]Curve Summary'!$A$9:$AG$161,6)</f>
        <v>43.64</v>
      </c>
      <c r="DZ13" s="164">
        <f>VLOOKUP(DZ$7,'[19]Curve Summary'!$A$9:$AG$161,6)</f>
        <v>42.09</v>
      </c>
      <c r="EA13" s="164">
        <f>VLOOKUP(EA$7,'[19]Curve Summary'!$A$9:$AG$161,6)</f>
        <v>41.31</v>
      </c>
      <c r="EB13" s="164">
        <f>VLOOKUP(EB$7,'[19]Curve Summary'!$A$9:$AG$161,6)</f>
        <v>39.5</v>
      </c>
      <c r="EC13" s="164">
        <f>VLOOKUP(EC$7,'[19]Curve Summary'!$A$9:$AG$161,6)</f>
        <v>40.270000000000003</v>
      </c>
      <c r="ED13" s="164">
        <f>VLOOKUP(ED$7,'[19]Curve Summary'!$A$9:$AG$161,6)</f>
        <v>44.91</v>
      </c>
      <c r="EE13" s="164">
        <f>VLOOKUP(EE$7,'[19]Curve Summary'!$A$9:$AG$161,6)</f>
        <v>58.84</v>
      </c>
      <c r="EF13" s="164">
        <f>VLOOKUP(EF$7,'[19]Curve Summary'!$A$9:$AG$161,6)</f>
        <v>64.77</v>
      </c>
      <c r="EG13" s="164">
        <f>VLOOKUP(EG$7,'[19]Curve Summary'!$A$9:$AG$161,6)</f>
        <v>51.35</v>
      </c>
      <c r="EH13" s="164">
        <f>VLOOKUP(EH$7,'[19]Curve Summary'!$A$9:$AG$161,6)</f>
        <v>42.31</v>
      </c>
      <c r="EI13" s="164">
        <f>VLOOKUP(EI$7,'[19]Curve Summary'!$A$9:$AG$161,6)</f>
        <v>42.05</v>
      </c>
      <c r="EJ13" s="164">
        <f>VLOOKUP(EJ$7,'[19]Curve Summary'!$A$9:$AG$161,6)</f>
        <v>43.33</v>
      </c>
    </row>
    <row r="14" spans="1:140" ht="13.7" customHeight="1" x14ac:dyDescent="0.2">
      <c r="A14" s="215" t="s">
        <v>125</v>
      </c>
      <c r="B14" s="161" t="s">
        <v>152</v>
      </c>
      <c r="C14" s="127">
        <f>'[19]Power Desk Daily Price'!$AC14</f>
        <v>34.333333333333336</v>
      </c>
      <c r="D14" s="127">
        <f ca="1">IF(ISERROR((AVERAGE(OFFSET('[19]Curve Summary'!$B$6,5,0,21,1))*21+ 4* '[19]Curve Summary Backup'!$B$38)/25), '[19]Curve Summary Backup'!$B$38,(AVERAGE(OFFSET('[19]Curve Summary'!$B$6,5,0,21,1))*21+ 4* '[19]Curve Summary Backup'!$B$38)/25)</f>
        <v>32.75</v>
      </c>
      <c r="E14" s="127">
        <f>VLOOKUP(E$7,'[19]Curve Summary'!$A$7:$AG$59,2)</f>
        <v>36.5</v>
      </c>
      <c r="F14" s="162">
        <f t="shared" ca="1" si="0"/>
        <v>34.5625</v>
      </c>
      <c r="G14" s="127">
        <f t="shared" si="1"/>
        <v>36.125</v>
      </c>
      <c r="H14" s="127">
        <f t="shared" si="2"/>
        <v>36.75</v>
      </c>
      <c r="I14" s="127">
        <f t="shared" si="2"/>
        <v>35.5</v>
      </c>
      <c r="J14" s="127">
        <f t="shared" si="3"/>
        <v>33.75</v>
      </c>
      <c r="K14" s="127">
        <f t="shared" si="4"/>
        <v>35</v>
      </c>
      <c r="L14" s="127">
        <f t="shared" si="4"/>
        <v>32.5</v>
      </c>
      <c r="M14" s="127">
        <f t="shared" si="4"/>
        <v>37.5</v>
      </c>
      <c r="N14" s="127">
        <f t="shared" si="4"/>
        <v>45</v>
      </c>
      <c r="O14" s="127">
        <f t="shared" si="5"/>
        <v>58.5</v>
      </c>
      <c r="P14" s="127">
        <f t="shared" si="6"/>
        <v>53.5</v>
      </c>
      <c r="Q14" s="127">
        <f t="shared" si="6"/>
        <v>63.5</v>
      </c>
      <c r="R14" s="127">
        <f t="shared" si="6"/>
        <v>51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41.882352941176471</v>
      </c>
      <c r="X14" s="127">
        <f t="shared" si="13"/>
        <v>42.382352941176471</v>
      </c>
      <c r="Y14" s="127">
        <f t="shared" si="14"/>
        <v>42.040436241610742</v>
      </c>
      <c r="Z14" s="127">
        <f t="shared" si="15"/>
        <v>43.064</v>
      </c>
      <c r="AA14" s="127">
        <f t="shared" si="9"/>
        <v>43.754941176470595</v>
      </c>
      <c r="AB14" s="128">
        <f t="shared" si="10"/>
        <v>44.511406250000007</v>
      </c>
      <c r="AC14" s="163">
        <f t="shared" ca="1" si="11"/>
        <v>43.119649871904372</v>
      </c>
      <c r="AD14" s="158"/>
      <c r="AE14" s="158"/>
      <c r="AF14" s="159"/>
      <c r="AG14" s="164">
        <f>VLOOKUP(AG$7,'[19]Curve Summary'!$A$9:$AG$161,2)</f>
        <v>36.75</v>
      </c>
      <c r="AH14" s="164">
        <f>VLOOKUP(AH$7,'[19]Curve Summary'!$A$9:$AG$161,2)</f>
        <v>35.5</v>
      </c>
      <c r="AI14" s="164">
        <f>VLOOKUP(AI$7,'[19]Curve Summary'!$A$9:$AG$161,2)</f>
        <v>35</v>
      </c>
      <c r="AJ14" s="164">
        <f>VLOOKUP(AJ$7,'[19]Curve Summary'!$A$9:$AG$161,2)</f>
        <v>32.5</v>
      </c>
      <c r="AK14" s="164">
        <f>VLOOKUP(AK$7,'[19]Curve Summary'!$A$9:$AG$161,2)</f>
        <v>37.5</v>
      </c>
      <c r="AL14" s="164">
        <f>VLOOKUP(AL$7,'[19]Curve Summary'!$A$9:$AG$161,2)</f>
        <v>45</v>
      </c>
      <c r="AM14" s="164">
        <f>VLOOKUP(AM$7,'[19]Curve Summary'!$A$9:$AG$161,2)</f>
        <v>53.5</v>
      </c>
      <c r="AN14" s="164">
        <f>VLOOKUP(AN$7,'[19]Curve Summary'!$A$9:$AG$161,2)</f>
        <v>63.5</v>
      </c>
      <c r="AO14" s="164">
        <f>VLOOKUP(AO$7,'[19]Curve Summary'!$A$9:$AG$161,2)</f>
        <v>51</v>
      </c>
      <c r="AP14" s="164">
        <f>VLOOKUP(AP$7,'[19]Curve Summary'!$A$9:$AG$161,2)</f>
        <v>38.5</v>
      </c>
      <c r="AQ14" s="164">
        <f>VLOOKUP(AQ$7,'[19]Curve Summary'!$A$9:$AG$161,2)</f>
        <v>36.5</v>
      </c>
      <c r="AR14" s="164">
        <f>VLOOKUP(AR$7,'[19]Curve Summary'!$A$9:$AG$161,2)</f>
        <v>37</v>
      </c>
      <c r="AS14" s="164">
        <f>VLOOKUP(AS$7,'[19]Curve Summary'!$A$9:$AG$161,2)</f>
        <v>37</v>
      </c>
      <c r="AT14" s="164">
        <f>VLOOKUP(AT$7,'[19]Curve Summary'!$A$9:$AG$161,2)</f>
        <v>37</v>
      </c>
      <c r="AU14" s="164">
        <f>VLOOKUP(AU$7,'[19]Curve Summary'!$A$9:$AG$161,2)</f>
        <v>36.5</v>
      </c>
      <c r="AV14" s="164">
        <f>VLOOKUP(AV$7,'[19]Curve Summary'!$A$9:$AG$161,2)</f>
        <v>35.5</v>
      </c>
      <c r="AW14" s="164">
        <f>VLOOKUP(AW$7,'[19]Curve Summary'!$A$9:$AG$161,2)</f>
        <v>36.5</v>
      </c>
      <c r="AX14" s="164">
        <f>VLOOKUP(AX$7,'[19]Curve Summary'!$A$9:$AG$161,2)</f>
        <v>43.5</v>
      </c>
      <c r="AY14" s="164">
        <f>VLOOKUP(AY$7,'[19]Curve Summary'!$A$9:$AG$161,2)</f>
        <v>54.5</v>
      </c>
      <c r="AZ14" s="164">
        <f>VLOOKUP(AZ$7,'[19]Curve Summary'!$A$9:$AG$161,2)</f>
        <v>63</v>
      </c>
      <c r="BA14" s="164">
        <f>VLOOKUP(BA$7,'[19]Curve Summary'!$A$9:$AG$161,2)</f>
        <v>52</v>
      </c>
      <c r="BB14" s="164">
        <f>VLOOKUP(BB$7,'[19]Curve Summary'!$A$9:$AG$161,2)</f>
        <v>38.5</v>
      </c>
      <c r="BC14" s="164">
        <f>VLOOKUP(BC$7,'[19]Curve Summary'!$A$9:$AG$161,2)</f>
        <v>37.5</v>
      </c>
      <c r="BD14" s="164">
        <f>VLOOKUP(BD$7,'[19]Curve Summary'!$A$9:$AG$161,2)</f>
        <v>37</v>
      </c>
      <c r="BE14" s="164">
        <f>VLOOKUP(BE$7,'[19]Curve Summary'!$A$9:$AG$161,2)</f>
        <v>37.700000000000003</v>
      </c>
      <c r="BF14" s="164">
        <f>VLOOKUP(BF$7,'[19]Curve Summary'!$A$9:$AG$161,2)</f>
        <v>37.700000000000003</v>
      </c>
      <c r="BG14" s="164">
        <f>VLOOKUP(BG$7,'[19]Curve Summary'!$A$9:$AG$161,2)</f>
        <v>37.229999999999997</v>
      </c>
      <c r="BH14" s="164">
        <f>VLOOKUP(BH$7,'[19]Curve Summary'!$A$9:$AG$161,2)</f>
        <v>36.31</v>
      </c>
      <c r="BI14" s="164">
        <f>VLOOKUP(BI$7,'[19]Curve Summary'!$A$9:$AG$161,2)</f>
        <v>37.229999999999997</v>
      </c>
      <c r="BJ14" s="164">
        <f>VLOOKUP(BJ$7,'[19]Curve Summary'!$A$9:$AG$161,2)</f>
        <v>43.72</v>
      </c>
      <c r="BK14" s="164">
        <f>VLOOKUP(BK$7,'[19]Curve Summary'!$A$9:$AG$161,2)</f>
        <v>53.91</v>
      </c>
      <c r="BL14" s="164">
        <f>VLOOKUP(BL$7,'[19]Curve Summary'!$A$9:$AG$161,2)</f>
        <v>61.79</v>
      </c>
      <c r="BM14" s="164">
        <f>VLOOKUP(BM$7,'[19]Curve Summary'!$A$9:$AG$161,2)</f>
        <v>51.6</v>
      </c>
      <c r="BN14" s="164">
        <f>VLOOKUP(BN$7,'[19]Curve Summary'!$A$9:$AG$161,2)</f>
        <v>39.090000000000003</v>
      </c>
      <c r="BO14" s="164">
        <f>VLOOKUP(BO$7,'[19]Curve Summary'!$A$9:$AG$161,2)</f>
        <v>38.159999999999997</v>
      </c>
      <c r="BP14" s="164">
        <f>VLOOKUP(BP$7,'[19]Curve Summary'!$A$9:$AG$161,2)</f>
        <v>37.700000000000003</v>
      </c>
      <c r="BQ14" s="164">
        <f>VLOOKUP(BQ$7,'[19]Curve Summary'!$A$9:$AG$161,2)</f>
        <v>37.96</v>
      </c>
      <c r="BR14" s="164">
        <f>VLOOKUP(BR$7,'[19]Curve Summary'!$A$9:$AG$161,2)</f>
        <v>37.96</v>
      </c>
      <c r="BS14" s="164">
        <f>VLOOKUP(BS$7,'[19]Curve Summary'!$A$9:$AG$161,2)</f>
        <v>37.49</v>
      </c>
      <c r="BT14" s="164">
        <f>VLOOKUP(BT$7,'[19]Curve Summary'!$A$9:$AG$161,2)</f>
        <v>36.56</v>
      </c>
      <c r="BU14" s="164">
        <f>VLOOKUP(BU$7,'[19]Curve Summary'!$A$9:$AG$161,2)</f>
        <v>37.5</v>
      </c>
      <c r="BV14" s="164">
        <f>VLOOKUP(BV$7,'[19]Curve Summary'!$A$9:$AG$161,2)</f>
        <v>44.03</v>
      </c>
      <c r="BW14" s="164">
        <f>VLOOKUP(BW$7,'[19]Curve Summary'!$A$9:$AG$161,2)</f>
        <v>54.29</v>
      </c>
      <c r="BX14" s="164">
        <f>VLOOKUP(BX$7,'[19]Curve Summary'!$A$9:$AG$161,2)</f>
        <v>62.22</v>
      </c>
      <c r="BY14" s="164">
        <f>VLOOKUP(BY$7,'[19]Curve Summary'!$A$9:$AG$161,2)</f>
        <v>51.96</v>
      </c>
      <c r="BZ14" s="164">
        <f>VLOOKUP(BZ$7,'[19]Curve Summary'!$A$9:$AG$161,2)</f>
        <v>39.36</v>
      </c>
      <c r="CA14" s="164">
        <f>VLOOKUP(CA$7,'[19]Curve Summary'!$A$9:$AG$161,2)</f>
        <v>38.43</v>
      </c>
      <c r="CB14" s="164">
        <f>VLOOKUP(CB$7,'[19]Curve Summary'!$A$9:$AG$161,2)</f>
        <v>37.96</v>
      </c>
      <c r="CC14" s="164">
        <f>VLOOKUP(CC$7,'[19]Curve Summary'!$A$9:$AG$161,2)</f>
        <v>38.229999999999997</v>
      </c>
      <c r="CD14" s="164">
        <f>VLOOKUP(CD$7,'[19]Curve Summary'!$A$9:$AG$161,2)</f>
        <v>38.229999999999997</v>
      </c>
      <c r="CE14" s="164">
        <f>VLOOKUP(CE$7,'[19]Curve Summary'!$A$9:$AG$161,2)</f>
        <v>37.76</v>
      </c>
      <c r="CF14" s="164">
        <f>VLOOKUP(CF$7,'[19]Curve Summary'!$A$9:$AG$161,2)</f>
        <v>36.82</v>
      </c>
      <c r="CG14" s="164">
        <f>VLOOKUP(CG$7,'[19]Curve Summary'!$A$9:$AG$161,2)</f>
        <v>37.76</v>
      </c>
      <c r="CH14" s="164">
        <f>VLOOKUP(CH$7,'[19]Curve Summary'!$A$9:$AG$161,2)</f>
        <v>44.33</v>
      </c>
      <c r="CI14" s="164">
        <f>VLOOKUP(CI$7,'[19]Curve Summary'!$A$9:$AG$161,2)</f>
        <v>54.67</v>
      </c>
      <c r="CJ14" s="164">
        <f>VLOOKUP(CJ$7,'[19]Curve Summary'!$A$9:$AG$161,2)</f>
        <v>62.66</v>
      </c>
      <c r="CK14" s="164">
        <f>VLOOKUP(CK$7,'[19]Curve Summary'!$A$9:$AG$161,2)</f>
        <v>52.32</v>
      </c>
      <c r="CL14" s="164">
        <f>VLOOKUP(CL$7,'[19]Curve Summary'!$A$9:$AG$161,2)</f>
        <v>39.64</v>
      </c>
      <c r="CM14" s="164">
        <f>VLOOKUP(CM$7,'[19]Curve Summary'!$A$9:$AG$161,2)</f>
        <v>38.700000000000003</v>
      </c>
      <c r="CN14" s="164">
        <f>VLOOKUP(CN$7,'[19]Curve Summary'!$A$9:$AG$161,2)</f>
        <v>38.229999999999997</v>
      </c>
      <c r="CO14" s="164">
        <f>VLOOKUP(CO$7,'[19]Curve Summary'!$A$9:$AG$161,2)</f>
        <v>38.49</v>
      </c>
      <c r="CP14" s="164">
        <f>VLOOKUP(CP$7,'[19]Curve Summary'!$A$9:$AG$161,2)</f>
        <v>38.49</v>
      </c>
      <c r="CQ14" s="164">
        <f>VLOOKUP(CQ$7,'[19]Curve Summary'!$A$9:$AG$161,2)</f>
        <v>38.020000000000003</v>
      </c>
      <c r="CR14" s="164">
        <f>VLOOKUP(CR$7,'[19]Curve Summary'!$A$9:$AG$161,2)</f>
        <v>37.07</v>
      </c>
      <c r="CS14" s="164">
        <f>VLOOKUP(CS$7,'[19]Curve Summary'!$A$9:$AG$161,2)</f>
        <v>38.020000000000003</v>
      </c>
      <c r="CT14" s="164">
        <f>VLOOKUP(CT$7,'[19]Curve Summary'!$A$9:$AG$161,2)</f>
        <v>44.64</v>
      </c>
      <c r="CU14" s="164">
        <f>VLOOKUP(CU$7,'[19]Curve Summary'!$A$9:$AG$161,2)</f>
        <v>55.05</v>
      </c>
      <c r="CV14" s="164">
        <f>VLOOKUP(CV$7,'[19]Curve Summary'!$A$9:$AG$161,2)</f>
        <v>63.09</v>
      </c>
      <c r="CW14" s="164">
        <f>VLOOKUP(CW$7,'[19]Curve Summary'!$A$9:$AG$161,2)</f>
        <v>52.68</v>
      </c>
      <c r="CX14" s="164">
        <f>VLOOKUP(CX$7,'[19]Curve Summary'!$A$9:$AG$161,2)</f>
        <v>39.909999999999997</v>
      </c>
      <c r="CY14" s="164">
        <f>VLOOKUP(CY$7,'[19]Curve Summary'!$A$9:$AG$161,2)</f>
        <v>38.97</v>
      </c>
      <c r="CZ14" s="164">
        <f>VLOOKUP(CZ$7,'[19]Curve Summary'!$A$9:$AG$161,2)</f>
        <v>38.49</v>
      </c>
      <c r="DA14" s="164">
        <f>VLOOKUP(DA$7,'[19]Curve Summary'!$A$9:$AG$161,2)</f>
        <v>38.76</v>
      </c>
      <c r="DB14" s="164">
        <f>VLOOKUP(DB$7,'[19]Curve Summary'!$A$9:$AG$161,2)</f>
        <v>38.76</v>
      </c>
      <c r="DC14" s="164">
        <f>VLOOKUP(DC$7,'[19]Curve Summary'!$A$9:$AG$161,2)</f>
        <v>38.28</v>
      </c>
      <c r="DD14" s="164">
        <f>VLOOKUP(DD$7,'[19]Curve Summary'!$A$9:$AG$161,2)</f>
        <v>37.33</v>
      </c>
      <c r="DE14" s="164">
        <f>VLOOKUP(DE$7,'[19]Curve Summary'!$A$9:$AG$161,2)</f>
        <v>38.28</v>
      </c>
      <c r="DF14" s="164">
        <f>VLOOKUP(DF$7,'[19]Curve Summary'!$A$9:$AG$161,2)</f>
        <v>44.95</v>
      </c>
      <c r="DG14" s="164">
        <f>VLOOKUP(DG$7,'[19]Curve Summary'!$A$9:$AG$161,2)</f>
        <v>55.43</v>
      </c>
      <c r="DH14" s="164">
        <f>VLOOKUP(DH$7,'[19]Curve Summary'!$A$9:$AG$161,2)</f>
        <v>63.53</v>
      </c>
      <c r="DI14" s="164">
        <f>VLOOKUP(DI$7,'[19]Curve Summary'!$A$9:$AG$161,2)</f>
        <v>53.05</v>
      </c>
      <c r="DJ14" s="164">
        <f>VLOOKUP(DJ$7,'[19]Curve Summary'!$A$9:$AG$161,2)</f>
        <v>40.19</v>
      </c>
      <c r="DK14" s="164">
        <f>VLOOKUP(DK$7,'[19]Curve Summary'!$A$9:$AG$161,2)</f>
        <v>39.229999999999997</v>
      </c>
      <c r="DL14" s="164">
        <f>VLOOKUP(DL$7,'[19]Curve Summary'!$A$9:$AG$161,2)</f>
        <v>38.76</v>
      </c>
      <c r="DM14" s="164">
        <f>VLOOKUP(DM$7,'[19]Curve Summary'!$A$9:$AG$161,2)</f>
        <v>39.020000000000003</v>
      </c>
      <c r="DN14" s="164">
        <f>VLOOKUP(DN$7,'[19]Curve Summary'!$A$9:$AG$161,2)</f>
        <v>39.020000000000003</v>
      </c>
      <c r="DO14" s="164">
        <f>VLOOKUP(DO$7,'[19]Curve Summary'!$A$9:$AG$161,2)</f>
        <v>38.54</v>
      </c>
      <c r="DP14" s="164">
        <f>VLOOKUP(DP$7,'[19]Curve Summary'!$A$9:$AG$161,2)</f>
        <v>37.58</v>
      </c>
      <c r="DQ14" s="164">
        <f>VLOOKUP(DQ$7,'[19]Curve Summary'!$A$9:$AG$161,2)</f>
        <v>38.54</v>
      </c>
      <c r="DR14" s="164">
        <f>VLOOKUP(DR$7,'[19]Curve Summary'!$A$9:$AG$161,2)</f>
        <v>45.26</v>
      </c>
      <c r="DS14" s="164">
        <f>VLOOKUP(DS$7,'[19]Curve Summary'!$A$9:$AG$161,2)</f>
        <v>55.81</v>
      </c>
      <c r="DT14" s="164">
        <f>VLOOKUP(DT$7,'[19]Curve Summary'!$A$9:$AG$161,2)</f>
        <v>63.96</v>
      </c>
      <c r="DU14" s="164">
        <f>VLOOKUP(DU$7,'[19]Curve Summary'!$A$9:$AG$161,2)</f>
        <v>53.41</v>
      </c>
      <c r="DV14" s="164">
        <f>VLOOKUP(DV$7,'[19]Curve Summary'!$A$9:$AG$161,2)</f>
        <v>40.46</v>
      </c>
      <c r="DW14" s="164">
        <f>VLOOKUP(DW$7,'[19]Curve Summary'!$A$9:$AG$161,2)</f>
        <v>39.5</v>
      </c>
      <c r="DX14" s="164">
        <f>VLOOKUP(DX$7,'[19]Curve Summary'!$A$9:$AG$161,2)</f>
        <v>39.020000000000003</v>
      </c>
      <c r="DY14" s="164">
        <f>VLOOKUP(DY$7,'[19]Curve Summary'!$A$9:$AG$161,2)</f>
        <v>39.29</v>
      </c>
      <c r="DZ14" s="164">
        <f>VLOOKUP(DZ$7,'[19]Curve Summary'!$A$9:$AG$161,2)</f>
        <v>39.29</v>
      </c>
      <c r="EA14" s="164">
        <f>VLOOKUP(EA$7,'[19]Curve Summary'!$A$9:$AG$161,2)</f>
        <v>38.799999999999997</v>
      </c>
      <c r="EB14" s="164">
        <f>VLOOKUP(EB$7,'[19]Curve Summary'!$A$9:$AG$161,2)</f>
        <v>37.840000000000003</v>
      </c>
      <c r="EC14" s="164">
        <f>VLOOKUP(EC$7,'[19]Curve Summary'!$A$9:$AG$161,2)</f>
        <v>38.799999999999997</v>
      </c>
      <c r="ED14" s="164">
        <f>VLOOKUP(ED$7,'[19]Curve Summary'!$A$9:$AG$161,2)</f>
        <v>45.56</v>
      </c>
      <c r="EE14" s="164">
        <f>VLOOKUP(EE$7,'[19]Curve Summary'!$A$9:$AG$161,2)</f>
        <v>56.19</v>
      </c>
      <c r="EF14" s="164">
        <f>VLOOKUP(EF$7,'[19]Curve Summary'!$A$9:$AG$161,2)</f>
        <v>64.39</v>
      </c>
      <c r="EG14" s="164">
        <f>VLOOKUP(EG$7,'[19]Curve Summary'!$A$9:$AG$161,2)</f>
        <v>53.77</v>
      </c>
      <c r="EH14" s="164">
        <f>VLOOKUP(EH$7,'[19]Curve Summary'!$A$9:$AG$161,2)</f>
        <v>40.74</v>
      </c>
      <c r="EI14" s="164">
        <f>VLOOKUP(EI$7,'[19]Curve Summary'!$A$9:$AG$161,2)</f>
        <v>39.770000000000003</v>
      </c>
      <c r="EJ14" s="164">
        <f>VLOOKUP(EJ$7,'[19]Curve Summary'!$A$9:$AG$161,2)</f>
        <v>39.29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f>'[19]Power Desk Daily Price'!$AC15</f>
        <v>35.333333333333336</v>
      </c>
      <c r="D15" s="131">
        <f ca="1">IF(ISERROR((AVERAGE(OFFSET('[19]Curve Summary'!$G$6,5,0,21,1))*21+ 4* '[19]Curve Summary Backup'!$G$38)/25), '[19]Curve Summary Backup'!$G$38,(AVERAGE(OFFSET('[19]Curve Summary'!$G$6,5,0,21,1))*21+ 4* '[19]Curve Summary Backup'!$G$38)/25)</f>
        <v>33.75</v>
      </c>
      <c r="E15" s="131">
        <f>VLOOKUP(E$7,'[19]Curve Summary'!$A$7:$AG$58,7)</f>
        <v>38.5</v>
      </c>
      <c r="F15" s="167">
        <f t="shared" ca="1" si="0"/>
        <v>36.017045454545453</v>
      </c>
      <c r="G15" s="131">
        <f t="shared" si="1"/>
        <v>37.5</v>
      </c>
      <c r="H15" s="131">
        <f t="shared" si="2"/>
        <v>38.25</v>
      </c>
      <c r="I15" s="131">
        <f t="shared" si="2"/>
        <v>36.75</v>
      </c>
      <c r="J15" s="131">
        <f t="shared" si="3"/>
        <v>35.375</v>
      </c>
      <c r="K15" s="131">
        <f t="shared" si="4"/>
        <v>36.25</v>
      </c>
      <c r="L15" s="131">
        <f t="shared" si="4"/>
        <v>34.5</v>
      </c>
      <c r="M15" s="131">
        <f t="shared" si="4"/>
        <v>40.5</v>
      </c>
      <c r="N15" s="131">
        <f t="shared" si="4"/>
        <v>50</v>
      </c>
      <c r="O15" s="131">
        <f t="shared" si="5"/>
        <v>67</v>
      </c>
      <c r="P15" s="131">
        <f t="shared" si="6"/>
        <v>60.5</v>
      </c>
      <c r="Q15" s="131">
        <f t="shared" si="6"/>
        <v>73.5</v>
      </c>
      <c r="R15" s="131">
        <f t="shared" si="6"/>
        <v>58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45.59901960784314</v>
      </c>
      <c r="X15" s="131">
        <f t="shared" si="13"/>
        <v>45.71764705882353</v>
      </c>
      <c r="Y15" s="131">
        <f t="shared" si="14"/>
        <v>45.236006711409395</v>
      </c>
      <c r="Z15" s="131">
        <f t="shared" si="15"/>
        <v>46.363215686274508</v>
      </c>
      <c r="AA15" s="131">
        <f t="shared" si="9"/>
        <v>46.915931372549025</v>
      </c>
      <c r="AB15" s="132">
        <f t="shared" si="10"/>
        <v>47.497539062499996</v>
      </c>
      <c r="AC15" s="168">
        <f t="shared" ca="1" si="11"/>
        <v>46.343121263877038</v>
      </c>
      <c r="AD15" s="158"/>
      <c r="AE15" s="158"/>
      <c r="AF15" s="159"/>
      <c r="AG15" s="127">
        <f>VLOOKUP(AG$7,'[19]Curve Summary'!$A$9:$AG$161,7)</f>
        <v>38.25</v>
      </c>
      <c r="AH15" s="127">
        <f>VLOOKUP(AH$7,'[19]Curve Summary'!$A$9:$AG$161,7)</f>
        <v>36.75</v>
      </c>
      <c r="AI15" s="127">
        <f>VLOOKUP(AI$7,'[19]Curve Summary'!$A$9:$AG$161,7)</f>
        <v>36.25</v>
      </c>
      <c r="AJ15" s="127">
        <f>VLOOKUP(AJ$7,'[19]Curve Summary'!$A$9:$AG$161,7)</f>
        <v>34.5</v>
      </c>
      <c r="AK15" s="127">
        <f>VLOOKUP(AK$7,'[19]Curve Summary'!$A$9:$AG$161,7)</f>
        <v>40.5</v>
      </c>
      <c r="AL15" s="127">
        <f>VLOOKUP(AL$7,'[19]Curve Summary'!$A$9:$AG$161,7)</f>
        <v>50</v>
      </c>
      <c r="AM15" s="127">
        <f>VLOOKUP(AM$7,'[19]Curve Summary'!$A$9:$AG$161,7)</f>
        <v>60.5</v>
      </c>
      <c r="AN15" s="127">
        <f>VLOOKUP(AN$7,'[19]Curve Summary'!$A$9:$AG$161,7)</f>
        <v>73.5</v>
      </c>
      <c r="AO15" s="127">
        <f>VLOOKUP(AO$7,'[19]Curve Summary'!$A$9:$AG$161,7)</f>
        <v>58</v>
      </c>
      <c r="AP15" s="127">
        <f>VLOOKUP(AP$7,'[19]Curve Summary'!$A$9:$AG$161,7)</f>
        <v>41</v>
      </c>
      <c r="AQ15" s="127">
        <f>VLOOKUP(AQ$7,'[19]Curve Summary'!$A$9:$AG$161,7)</f>
        <v>38.5</v>
      </c>
      <c r="AR15" s="127">
        <f>VLOOKUP(AR$7,'[19]Curve Summary'!$A$9:$AG$161,7)</f>
        <v>39</v>
      </c>
      <c r="AS15" s="127">
        <f>VLOOKUP(AS$7,'[19]Curve Summary'!$A$9:$AG$161,7)</f>
        <v>39</v>
      </c>
      <c r="AT15" s="127">
        <f>VLOOKUP(AT$7,'[19]Curve Summary'!$A$9:$AG$161,7)</f>
        <v>39</v>
      </c>
      <c r="AU15" s="127">
        <f>VLOOKUP(AU$7,'[19]Curve Summary'!$A$9:$AG$161,7)</f>
        <v>38.5</v>
      </c>
      <c r="AV15" s="127">
        <f>VLOOKUP(AV$7,'[19]Curve Summary'!$A$9:$AG$161,7)</f>
        <v>37.5</v>
      </c>
      <c r="AW15" s="127">
        <f>VLOOKUP(AW$7,'[19]Curve Summary'!$A$9:$AG$161,7)</f>
        <v>38.5</v>
      </c>
      <c r="AX15" s="127">
        <f>VLOOKUP(AX$7,'[19]Curve Summary'!$A$9:$AG$161,7)</f>
        <v>48</v>
      </c>
      <c r="AY15" s="127">
        <f>VLOOKUP(AY$7,'[19]Curve Summary'!$A$9:$AG$161,7)</f>
        <v>60.5</v>
      </c>
      <c r="AZ15" s="127">
        <f>VLOOKUP(AZ$7,'[19]Curve Summary'!$A$9:$AG$161,7)</f>
        <v>71</v>
      </c>
      <c r="BA15" s="127">
        <f>VLOOKUP(BA$7,'[19]Curve Summary'!$A$9:$AG$161,7)</f>
        <v>58</v>
      </c>
      <c r="BB15" s="127">
        <f>VLOOKUP(BB$7,'[19]Curve Summary'!$A$9:$AG$161,7)</f>
        <v>40.75</v>
      </c>
      <c r="BC15" s="127">
        <f>VLOOKUP(BC$7,'[19]Curve Summary'!$A$9:$AG$161,7)</f>
        <v>39.25</v>
      </c>
      <c r="BD15" s="127">
        <f>VLOOKUP(BD$7,'[19]Curve Summary'!$A$9:$AG$161,7)</f>
        <v>38.5</v>
      </c>
      <c r="BE15" s="127">
        <f>VLOOKUP(BE$7,'[19]Curve Summary'!$A$9:$AG$161,7)</f>
        <v>39.9</v>
      </c>
      <c r="BF15" s="127">
        <f>VLOOKUP(BF$7,'[19]Curve Summary'!$A$9:$AG$161,7)</f>
        <v>39.9</v>
      </c>
      <c r="BG15" s="127">
        <f>VLOOKUP(BG$7,'[19]Curve Summary'!$A$9:$AG$161,7)</f>
        <v>39.43</v>
      </c>
      <c r="BH15" s="127">
        <f>VLOOKUP(BH$7,'[19]Curve Summary'!$A$9:$AG$161,7)</f>
        <v>38.51</v>
      </c>
      <c r="BI15" s="127">
        <f>VLOOKUP(BI$7,'[19]Curve Summary'!$A$9:$AG$161,7)</f>
        <v>39.43</v>
      </c>
      <c r="BJ15" s="127">
        <f>VLOOKUP(BJ$7,'[19]Curve Summary'!$A$9:$AG$161,7)</f>
        <v>48.05</v>
      </c>
      <c r="BK15" s="127">
        <f>VLOOKUP(BK$7,'[19]Curve Summary'!$A$9:$AG$161,7)</f>
        <v>59.51</v>
      </c>
      <c r="BL15" s="127">
        <f>VLOOKUP(BL$7,'[19]Curve Summary'!$A$9:$AG$161,7)</f>
        <v>69.09</v>
      </c>
      <c r="BM15" s="127">
        <f>VLOOKUP(BM$7,'[19]Curve Summary'!$A$9:$AG$161,7)</f>
        <v>57.2</v>
      </c>
      <c r="BN15" s="127">
        <f>VLOOKUP(BN$7,'[19]Curve Summary'!$A$9:$AG$161,7)</f>
        <v>41.5</v>
      </c>
      <c r="BO15" s="127">
        <f>VLOOKUP(BO$7,'[19]Curve Summary'!$A$9:$AG$161,7)</f>
        <v>40.14</v>
      </c>
      <c r="BP15" s="127">
        <f>VLOOKUP(BP$7,'[19]Curve Summary'!$A$9:$AG$161,7)</f>
        <v>39.47</v>
      </c>
      <c r="BQ15" s="127">
        <f>VLOOKUP(BQ$7,'[19]Curve Summary'!$A$9:$AG$161,7)</f>
        <v>40.28</v>
      </c>
      <c r="BR15" s="127">
        <f>VLOOKUP(BR$7,'[19]Curve Summary'!$A$9:$AG$161,7)</f>
        <v>40.28</v>
      </c>
      <c r="BS15" s="127">
        <f>VLOOKUP(BS$7,'[19]Curve Summary'!$A$9:$AG$161,7)</f>
        <v>39.81</v>
      </c>
      <c r="BT15" s="127">
        <f>VLOOKUP(BT$7,'[19]Curve Summary'!$A$9:$AG$161,7)</f>
        <v>38.880000000000003</v>
      </c>
      <c r="BU15" s="127">
        <f>VLOOKUP(BU$7,'[19]Curve Summary'!$A$9:$AG$161,7)</f>
        <v>39.82</v>
      </c>
      <c r="BV15" s="127">
        <f>VLOOKUP(BV$7,'[19]Curve Summary'!$A$9:$AG$161,7)</f>
        <v>48.16</v>
      </c>
      <c r="BW15" s="127">
        <f>VLOOKUP(BW$7,'[19]Curve Summary'!$A$9:$AG$161,7)</f>
        <v>59.49</v>
      </c>
      <c r="BX15" s="127">
        <f>VLOOKUP(BX$7,'[19]Curve Summary'!$A$9:$AG$161,7)</f>
        <v>68.86</v>
      </c>
      <c r="BY15" s="127">
        <f>VLOOKUP(BY$7,'[19]Curve Summary'!$A$9:$AG$161,7)</f>
        <v>57.16</v>
      </c>
      <c r="BZ15" s="127">
        <f>VLOOKUP(BZ$7,'[19]Curve Summary'!$A$9:$AG$161,7)</f>
        <v>41.86</v>
      </c>
      <c r="CA15" s="127">
        <f>VLOOKUP(CA$7,'[19]Curve Summary'!$A$9:$AG$161,7)</f>
        <v>40.57</v>
      </c>
      <c r="CB15" s="127">
        <f>VLOOKUP(CB$7,'[19]Curve Summary'!$A$9:$AG$161,7)</f>
        <v>39.92</v>
      </c>
      <c r="CC15" s="127">
        <f>VLOOKUP(CC$7,'[19]Curve Summary'!$A$9:$AG$161,7)</f>
        <v>40.65</v>
      </c>
      <c r="CD15" s="127">
        <f>VLOOKUP(CD$7,'[19]Curve Summary'!$A$9:$AG$161,7)</f>
        <v>40.65</v>
      </c>
      <c r="CE15" s="127">
        <f>VLOOKUP(CE$7,'[19]Curve Summary'!$A$9:$AG$161,7)</f>
        <v>40.18</v>
      </c>
      <c r="CF15" s="127">
        <f>VLOOKUP(CF$7,'[19]Curve Summary'!$A$9:$AG$161,7)</f>
        <v>39.24</v>
      </c>
      <c r="CG15" s="127">
        <f>VLOOKUP(CG$7,'[19]Curve Summary'!$A$9:$AG$161,7)</f>
        <v>40.18</v>
      </c>
      <c r="CH15" s="127">
        <f>VLOOKUP(CH$7,'[19]Curve Summary'!$A$9:$AG$161,7)</f>
        <v>48.29</v>
      </c>
      <c r="CI15" s="127">
        <f>VLOOKUP(CI$7,'[19]Curve Summary'!$A$9:$AG$161,7)</f>
        <v>59.53</v>
      </c>
      <c r="CJ15" s="127">
        <f>VLOOKUP(CJ$7,'[19]Curve Summary'!$A$9:$AG$161,7)</f>
        <v>68.739999999999995</v>
      </c>
      <c r="CK15" s="127">
        <f>VLOOKUP(CK$7,'[19]Curve Summary'!$A$9:$AG$161,7)</f>
        <v>57.18</v>
      </c>
      <c r="CL15" s="127">
        <f>VLOOKUP(CL$7,'[19]Curve Summary'!$A$9:$AG$161,7)</f>
        <v>42.21</v>
      </c>
      <c r="CM15" s="127">
        <f>VLOOKUP(CM$7,'[19]Curve Summary'!$A$9:$AG$161,7)</f>
        <v>40.96</v>
      </c>
      <c r="CN15" s="127">
        <f>VLOOKUP(CN$7,'[19]Curve Summary'!$A$9:$AG$161,7)</f>
        <v>40.340000000000003</v>
      </c>
      <c r="CO15" s="127">
        <f>VLOOKUP(CO$7,'[19]Curve Summary'!$A$9:$AG$161,7)</f>
        <v>40.94</v>
      </c>
      <c r="CP15" s="127">
        <f>VLOOKUP(CP$7,'[19]Curve Summary'!$A$9:$AG$161,7)</f>
        <v>40.94</v>
      </c>
      <c r="CQ15" s="127">
        <f>VLOOKUP(CQ$7,'[19]Curve Summary'!$A$9:$AG$161,7)</f>
        <v>40.47</v>
      </c>
      <c r="CR15" s="127">
        <f>VLOOKUP(CR$7,'[19]Curve Summary'!$A$9:$AG$161,7)</f>
        <v>39.53</v>
      </c>
      <c r="CS15" s="127">
        <f>VLOOKUP(CS$7,'[19]Curve Summary'!$A$9:$AG$161,7)</f>
        <v>40.47</v>
      </c>
      <c r="CT15" s="127">
        <f>VLOOKUP(CT$7,'[19]Curve Summary'!$A$9:$AG$161,7)</f>
        <v>48.48</v>
      </c>
      <c r="CU15" s="127">
        <f>VLOOKUP(CU$7,'[19]Curve Summary'!$A$9:$AG$161,7)</f>
        <v>59.69</v>
      </c>
      <c r="CV15" s="127">
        <f>VLOOKUP(CV$7,'[19]Curve Summary'!$A$9:$AG$161,7)</f>
        <v>68.83</v>
      </c>
      <c r="CW15" s="127">
        <f>VLOOKUP(CW$7,'[19]Curve Summary'!$A$9:$AG$161,7)</f>
        <v>57.32</v>
      </c>
      <c r="CX15" s="127">
        <f>VLOOKUP(CX$7,'[19]Curve Summary'!$A$9:$AG$161,7)</f>
        <v>42.49</v>
      </c>
      <c r="CY15" s="127">
        <f>VLOOKUP(CY$7,'[19]Curve Summary'!$A$9:$AG$161,7)</f>
        <v>41.28</v>
      </c>
      <c r="CZ15" s="127">
        <f>VLOOKUP(CZ$7,'[19]Curve Summary'!$A$9:$AG$161,7)</f>
        <v>40.659999999999997</v>
      </c>
      <c r="DA15" s="127">
        <f>VLOOKUP(DA$7,'[19]Curve Summary'!$A$9:$AG$161,7)</f>
        <v>41.22</v>
      </c>
      <c r="DB15" s="127">
        <f>VLOOKUP(DB$7,'[19]Curve Summary'!$A$9:$AG$161,7)</f>
        <v>41.22</v>
      </c>
      <c r="DC15" s="127">
        <f>VLOOKUP(DC$7,'[19]Curve Summary'!$A$9:$AG$161,7)</f>
        <v>40.74</v>
      </c>
      <c r="DD15" s="127">
        <f>VLOOKUP(DD$7,'[19]Curve Summary'!$A$9:$AG$161,7)</f>
        <v>39.799999999999997</v>
      </c>
      <c r="DE15" s="127">
        <f>VLOOKUP(DE$7,'[19]Curve Summary'!$A$9:$AG$161,7)</f>
        <v>40.75</v>
      </c>
      <c r="DF15" s="127">
        <f>VLOOKUP(DF$7,'[19]Curve Summary'!$A$9:$AG$161,7)</f>
        <v>48.69</v>
      </c>
      <c r="DG15" s="127">
        <f>VLOOKUP(DG$7,'[19]Curve Summary'!$A$9:$AG$161,7)</f>
        <v>59.9</v>
      </c>
      <c r="DH15" s="127">
        <f>VLOOKUP(DH$7,'[19]Curve Summary'!$A$9:$AG$161,7)</f>
        <v>69.010000000000005</v>
      </c>
      <c r="DI15" s="127">
        <f>VLOOKUP(DI$7,'[19]Curve Summary'!$A$9:$AG$161,7)</f>
        <v>57.52</v>
      </c>
      <c r="DJ15" s="127">
        <f>VLOOKUP(DJ$7,'[19]Curve Summary'!$A$9:$AG$161,7)</f>
        <v>42.77</v>
      </c>
      <c r="DK15" s="127">
        <f>VLOOKUP(DK$7,'[19]Curve Summary'!$A$9:$AG$161,7)</f>
        <v>41.56</v>
      </c>
      <c r="DL15" s="127">
        <f>VLOOKUP(DL$7,'[19]Curve Summary'!$A$9:$AG$161,7)</f>
        <v>40.96</v>
      </c>
      <c r="DM15" s="127">
        <f>VLOOKUP(DM$7,'[19]Curve Summary'!$A$9:$AG$161,7)</f>
        <v>41.49</v>
      </c>
      <c r="DN15" s="127">
        <f>VLOOKUP(DN$7,'[19]Curve Summary'!$A$9:$AG$161,7)</f>
        <v>41.49</v>
      </c>
      <c r="DO15" s="127">
        <f>VLOOKUP(DO$7,'[19]Curve Summary'!$A$9:$AG$161,7)</f>
        <v>41.01</v>
      </c>
      <c r="DP15" s="127">
        <f>VLOOKUP(DP$7,'[19]Curve Summary'!$A$9:$AG$161,7)</f>
        <v>40.049999999999997</v>
      </c>
      <c r="DQ15" s="127">
        <f>VLOOKUP(DQ$7,'[19]Curve Summary'!$A$9:$AG$161,7)</f>
        <v>41.01</v>
      </c>
      <c r="DR15" s="127">
        <f>VLOOKUP(DR$7,'[19]Curve Summary'!$A$9:$AG$161,7)</f>
        <v>48.91</v>
      </c>
      <c r="DS15" s="127">
        <f>VLOOKUP(DS$7,'[19]Curve Summary'!$A$9:$AG$161,7)</f>
        <v>60.11</v>
      </c>
      <c r="DT15" s="127">
        <f>VLOOKUP(DT$7,'[19]Curve Summary'!$A$9:$AG$161,7)</f>
        <v>69.19</v>
      </c>
      <c r="DU15" s="127">
        <f>VLOOKUP(DU$7,'[19]Curve Summary'!$A$9:$AG$161,7)</f>
        <v>57.72</v>
      </c>
      <c r="DV15" s="127">
        <f>VLOOKUP(DV$7,'[19]Curve Summary'!$A$9:$AG$161,7)</f>
        <v>43.03</v>
      </c>
      <c r="DW15" s="127">
        <f>VLOOKUP(DW$7,'[19]Curve Summary'!$A$9:$AG$161,7)</f>
        <v>41.84</v>
      </c>
      <c r="DX15" s="127">
        <f>VLOOKUP(DX$7,'[19]Curve Summary'!$A$9:$AG$161,7)</f>
        <v>41.24</v>
      </c>
      <c r="DY15" s="127">
        <f>VLOOKUP(DY$7,'[19]Curve Summary'!$A$9:$AG$161,7)</f>
        <v>41.71</v>
      </c>
      <c r="DZ15" s="127">
        <f>VLOOKUP(DZ$7,'[19]Curve Summary'!$A$9:$AG$161,7)</f>
        <v>41.71</v>
      </c>
      <c r="EA15" s="127">
        <f>VLOOKUP(EA$7,'[19]Curve Summary'!$A$9:$AG$161,7)</f>
        <v>41.23</v>
      </c>
      <c r="EB15" s="127">
        <f>VLOOKUP(EB$7,'[19]Curve Summary'!$A$9:$AG$161,7)</f>
        <v>40.270000000000003</v>
      </c>
      <c r="EC15" s="127">
        <f>VLOOKUP(EC$7,'[19]Curve Summary'!$A$9:$AG$161,7)</f>
        <v>41.23</v>
      </c>
      <c r="ED15" s="127">
        <f>VLOOKUP(ED$7,'[19]Curve Summary'!$A$9:$AG$161,7)</f>
        <v>49.06</v>
      </c>
      <c r="EE15" s="127">
        <f>VLOOKUP(EE$7,'[19]Curve Summary'!$A$9:$AG$161,7)</f>
        <v>60.28</v>
      </c>
      <c r="EF15" s="127">
        <f>VLOOKUP(EF$7,'[19]Curve Summary'!$A$9:$AG$161,7)</f>
        <v>69.33</v>
      </c>
      <c r="EG15" s="127">
        <f>VLOOKUP(EG$7,'[19]Curve Summary'!$A$9:$AG$161,7)</f>
        <v>57.87</v>
      </c>
      <c r="EH15" s="127">
        <f>VLOOKUP(EH$7,'[19]Curve Summary'!$A$9:$AG$161,7)</f>
        <v>43.26</v>
      </c>
      <c r="EI15" s="127">
        <f>VLOOKUP(EI$7,'[19]Curve Summary'!$A$9:$AG$161,7)</f>
        <v>42.08</v>
      </c>
      <c r="EJ15" s="127">
        <f>VLOOKUP(EJ$7,'[19]Curve Summary'!$A$9:$AG$161,7)</f>
        <v>41.49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f>'[19]Power Desk Daily Price'!$AC18</f>
        <v>53.666666666666664</v>
      </c>
      <c r="D18" s="174">
        <f ca="1">IF(ISERROR((AVERAGE(OFFSET('[19]Curve Summary ALBERTA'!$R$6,4,0,17,1))*17+ 4* '[19]Curve Summary Backup'!$R$38)/21), '[19]Curve Summary Backup'!$R$38,(AVERAGE(OFFSET('[19]Curve Summary ALBERTA'!$R$6,4,0,17,1))*17+ 4* '[19]Curve Summary Backup'!$R$38)/21)</f>
        <v>54.499996185302734</v>
      </c>
      <c r="E18" s="174">
        <f>VLOOKUP(E$7,'[19]Curve Summary ALBERTA'!$A$7:$AG$63,18)</f>
        <v>60.049999237060547</v>
      </c>
      <c r="F18" s="175">
        <f ca="1">(C18*C$5+D18*D$5+E18*E$5)/(SUM(C$5:E$5))</f>
        <v>56.965906923467465</v>
      </c>
      <c r="G18" s="174">
        <f>AVERAGE(H18:I18)</f>
        <v>65.741630096435543</v>
      </c>
      <c r="H18" s="174">
        <f>AG18</f>
        <v>66.258518981933591</v>
      </c>
      <c r="I18" s="174">
        <f>AH18</f>
        <v>65.224741210937495</v>
      </c>
      <c r="J18" s="174">
        <f>AVERAGE(K18:L18)</f>
        <v>61.326659698486324</v>
      </c>
      <c r="K18" s="174">
        <f>AI18</f>
        <v>63.379048156738278</v>
      </c>
      <c r="L18" s="174">
        <f>AJ18</f>
        <v>59.274271240234377</v>
      </c>
      <c r="M18" s="174">
        <f>AK18</f>
        <v>59.95928955078125</v>
      </c>
      <c r="N18" s="174">
        <f>AL18</f>
        <v>60.850542965024957</v>
      </c>
      <c r="O18" s="174">
        <f>AVERAGE(P18:Q18)</f>
        <v>51.787549557272172</v>
      </c>
      <c r="P18" s="174">
        <f>AM18</f>
        <v>51.459633316700994</v>
      </c>
      <c r="Q18" s="174">
        <f>AN18</f>
        <v>52.115465797843349</v>
      </c>
      <c r="R18" s="174">
        <f>AO18</f>
        <v>52.115423541163942</v>
      </c>
      <c r="S18" s="174">
        <f>AVERAGE(T18:V18)</f>
        <v>61.293898016888193</v>
      </c>
      <c r="T18" s="174">
        <f>AP18</f>
        <v>56.769619931995564</v>
      </c>
      <c r="U18" s="174">
        <f>AQ18</f>
        <v>61.718535598879207</v>
      </c>
      <c r="V18" s="174">
        <f>AR18</f>
        <v>65.393538519789828</v>
      </c>
      <c r="W18" s="174">
        <f>SUM(AG37:AR37)/SUM($AG$5:$AR$5)</f>
        <v>59.4807387470116</v>
      </c>
      <c r="X18" s="174">
        <f>SUM(AS37:BD37)/SUM($AS$5:$BD$5)</f>
        <v>49.763826550604961</v>
      </c>
      <c r="Y18" s="174">
        <f>SUM(BE37:BR37)/SUM($BE$5:$BR$5)</f>
        <v>48.325018828781495</v>
      </c>
      <c r="Z18" s="174">
        <f>SUM(BQ37:CB37)/SUM($BQ$5:$CB$5)</f>
        <v>47.924274435865733</v>
      </c>
      <c r="AA18" s="174">
        <f>SUM(CC37:DX37)/SUM($CC$5:$DX$5)</f>
        <v>46.533240025411274</v>
      </c>
      <c r="AB18" s="176">
        <f>SUM(DY37:EJ37)/SUM($DY$5:$EJ$5)</f>
        <v>49.114066468433201</v>
      </c>
      <c r="AC18" s="177">
        <f ca="1">(C18*C$5+D18*D$5+E18*E$5+SUM(AG37:EJ37))/(SUM(C$5:E$5)+SUM($AG$5:$EJ$5))</f>
        <v>49.079064027130833</v>
      </c>
      <c r="AD18" s="158"/>
      <c r="AE18" s="158"/>
      <c r="AF18" s="159"/>
      <c r="AG18" s="127">
        <f>VLOOKUP(AG$7,'[19]Curve Summary ALBERTA'!$A$13:$AG$161,18)</f>
        <v>66.258518981933591</v>
      </c>
      <c r="AH18" s="127">
        <f>VLOOKUP(AH$7,'[19]Curve Summary ALBERTA'!$A$13:$AG$161,18)</f>
        <v>65.224741210937495</v>
      </c>
      <c r="AI18" s="127">
        <f>VLOOKUP(AI$7,'[19]Curve Summary ALBERTA'!$A$13:$AG$161,18)</f>
        <v>63.379048156738278</v>
      </c>
      <c r="AJ18" s="127">
        <f>VLOOKUP(AJ$7,'[19]Curve Summary ALBERTA'!$A$13:$AG$161,18)</f>
        <v>59.274271240234377</v>
      </c>
      <c r="AK18" s="127">
        <f>VLOOKUP(AK$7,'[19]Curve Summary ALBERTA'!$A$13:$AG$161,18)</f>
        <v>59.95928955078125</v>
      </c>
      <c r="AL18" s="127">
        <f>VLOOKUP(AL$7,'[19]Curve Summary ALBERTA'!$A$13:$AG$161,18)</f>
        <v>60.850542965024957</v>
      </c>
      <c r="AM18" s="127">
        <f>VLOOKUP(AM$7,'[19]Curve Summary ALBERTA'!$A$13:$AG$161,18)</f>
        <v>51.459633316700994</v>
      </c>
      <c r="AN18" s="127">
        <f>VLOOKUP(AN$7,'[19]Curve Summary ALBERTA'!$A$13:$AG$161,18)</f>
        <v>52.115465797843349</v>
      </c>
      <c r="AO18" s="127">
        <f>VLOOKUP(AO$7,'[19]Curve Summary ALBERTA'!$A$13:$AG$161,18)</f>
        <v>52.115423541163942</v>
      </c>
      <c r="AP18" s="127">
        <f>VLOOKUP(AP$7,'[19]Curve Summary ALBERTA'!$A$13:$AG$161,18)</f>
        <v>56.769619931995564</v>
      </c>
      <c r="AQ18" s="127">
        <f>VLOOKUP(AQ$7,'[19]Curve Summary ALBERTA'!$A$13:$AG$161,18)</f>
        <v>61.718535598879207</v>
      </c>
      <c r="AR18" s="127">
        <f>VLOOKUP(AR$7,'[19]Curve Summary ALBERTA'!$A$13:$AG$161,18)</f>
        <v>65.393538519789828</v>
      </c>
      <c r="AS18" s="127">
        <f>VLOOKUP(AS$7,'[19]Curve Summary ALBERTA'!$A$13:$AG$161,18)</f>
        <v>52.591152343626561</v>
      </c>
      <c r="AT18" s="127">
        <f>VLOOKUP(AT$7,'[19]Curve Summary ALBERTA'!$A$13:$AG$161,18)</f>
        <v>51.148643561441801</v>
      </c>
      <c r="AU18" s="127">
        <f>VLOOKUP(AU$7,'[19]Curve Summary ALBERTA'!$A$13:$AG$161,18)</f>
        <v>49.658466438423794</v>
      </c>
      <c r="AV18" s="127">
        <f>VLOOKUP(AV$7,'[19]Curve Summary ALBERTA'!$A$13:$AG$161,18)</f>
        <v>47.46053627121168</v>
      </c>
      <c r="AW18" s="127">
        <f>VLOOKUP(AW$7,'[19]Curve Summary ALBERTA'!$A$13:$AG$161,18)</f>
        <v>47.462304341228005</v>
      </c>
      <c r="AX18" s="127">
        <f>VLOOKUP(AX$7,'[19]Curve Summary ALBERTA'!$A$13:$AG$161,18)</f>
        <v>47.778308251202205</v>
      </c>
      <c r="AY18" s="127">
        <f>VLOOKUP(AY$7,'[19]Curve Summary ALBERTA'!$A$13:$AG$161,18)</f>
        <v>48.172131541311686</v>
      </c>
      <c r="AZ18" s="127">
        <f>VLOOKUP(AZ$7,'[19]Curve Summary ALBERTA'!$A$13:$AG$161,18)</f>
        <v>48.674917009371846</v>
      </c>
      <c r="BA18" s="127">
        <f>VLOOKUP(BA$7,'[19]Curve Summary ALBERTA'!$A$13:$AG$161,18)</f>
        <v>48.753040681867404</v>
      </c>
      <c r="BB18" s="127">
        <f>VLOOKUP(BB$7,'[19]Curve Summary ALBERTA'!$A$13:$AG$161,18)</f>
        <v>49.067219301895946</v>
      </c>
      <c r="BC18" s="127">
        <f>VLOOKUP(BC$7,'[19]Curve Summary ALBERTA'!$A$13:$AG$161,18)</f>
        <v>52.099654947150768</v>
      </c>
      <c r="BD18" s="127">
        <f>VLOOKUP(BD$7,'[19]Curve Summary ALBERTA'!$A$13:$AG$161,18)</f>
        <v>54.480527119849967</v>
      </c>
      <c r="BE18" s="127">
        <f>VLOOKUP(BE$7,'[19]Curve Summary ALBERTA'!$A$13:$AG$161,18)</f>
        <v>51.310286671953875</v>
      </c>
      <c r="BF18" s="127">
        <f>VLOOKUP(BF$7,'[19]Curve Summary ALBERTA'!$A$13:$AG$161,18)</f>
        <v>50.017783380436796</v>
      </c>
      <c r="BG18" s="127">
        <f>VLOOKUP(BG$7,'[19]Curve Summary ALBERTA'!$A$13:$AG$161,18)</f>
        <v>47.981797471639517</v>
      </c>
      <c r="BH18" s="127">
        <f>VLOOKUP(BH$7,'[19]Curve Summary ALBERTA'!$A$13:$AG$161,18)</f>
        <v>45.292637478288732</v>
      </c>
      <c r="BI18" s="127">
        <f>VLOOKUP(BI$7,'[19]Curve Summary ALBERTA'!$A$13:$AG$161,18)</f>
        <v>45.363358228943547</v>
      </c>
      <c r="BJ18" s="127">
        <f>VLOOKUP(BJ$7,'[19]Curve Summary ALBERTA'!$A$13:$AG$161,18)</f>
        <v>45.914972176804483</v>
      </c>
      <c r="BK18" s="127">
        <f>VLOOKUP(BK$7,'[19]Curve Summary ALBERTA'!$A$13:$AG$161,18)</f>
        <v>46.570629148571022</v>
      </c>
      <c r="BL18" s="127">
        <f>VLOOKUP(BL$7,'[19]Curve Summary ALBERTA'!$A$13:$AG$161,18)</f>
        <v>47.126597216043926</v>
      </c>
      <c r="BM18" s="127">
        <f>VLOOKUP(BM$7,'[19]Curve Summary ALBERTA'!$A$13:$AG$161,18)</f>
        <v>47.041096943708652</v>
      </c>
      <c r="BN18" s="127">
        <f>VLOOKUP(BN$7,'[19]Curve Summary ALBERTA'!$A$13:$AG$161,18)</f>
        <v>47.045589842261634</v>
      </c>
      <c r="BO18" s="127">
        <f>VLOOKUP(BO$7,'[19]Curve Summary ALBERTA'!$A$13:$AG$161,18)</f>
        <v>49.659281106946025</v>
      </c>
      <c r="BP18" s="127">
        <f>VLOOKUP(BP$7,'[19]Curve Summary ALBERTA'!$A$13:$AG$161,18)</f>
        <v>51.860295210820247</v>
      </c>
      <c r="BQ18" s="127">
        <f>VLOOKUP(BQ$7,'[19]Curve Summary ALBERTA'!$A$13:$AG$161,18)</f>
        <v>51.332249864173875</v>
      </c>
      <c r="BR18" s="127">
        <f>VLOOKUP(BR$7,'[19]Curve Summary ALBERTA'!$A$13:$AG$161,18)</f>
        <v>50.068514539888476</v>
      </c>
      <c r="BS18" s="127">
        <f>VLOOKUP(BS$7,'[19]Curve Summary ALBERTA'!$A$13:$AG$161,18)</f>
        <v>48.082302708722928</v>
      </c>
      <c r="BT18" s="127">
        <f>VLOOKUP(BT$7,'[19]Curve Summary ALBERTA'!$A$13:$AG$161,18)</f>
        <v>45.319240648880353</v>
      </c>
      <c r="BU18" s="127">
        <f>VLOOKUP(BU$7,'[19]Curve Summary ALBERTA'!$A$13:$AG$161,18)</f>
        <v>45.38465071243386</v>
      </c>
      <c r="BV18" s="127">
        <f>VLOOKUP(BV$7,'[19]Curve Summary ALBERTA'!$A$13:$AG$161,18)</f>
        <v>45.917817876456901</v>
      </c>
      <c r="BW18" s="127">
        <f>VLOOKUP(BW$7,'[19]Curve Summary ALBERTA'!$A$13:$AG$161,18)</f>
        <v>46.552467468542673</v>
      </c>
      <c r="BX18" s="127">
        <f>VLOOKUP(BX$7,'[19]Curve Summary ALBERTA'!$A$13:$AG$161,18)</f>
        <v>47.089806449957813</v>
      </c>
      <c r="BY18" s="127">
        <f>VLOOKUP(BY$7,'[19]Curve Summary ALBERTA'!$A$13:$AG$161,18)</f>
        <v>47.002930107172944</v>
      </c>
      <c r="BZ18" s="127">
        <f>VLOOKUP(BZ$7,'[19]Curve Summary ALBERTA'!$A$13:$AG$161,18)</f>
        <v>47.002792471166167</v>
      </c>
      <c r="CA18" s="127">
        <f>VLOOKUP(CA$7,'[19]Curve Summary ALBERTA'!$A$13:$AG$161,18)</f>
        <v>49.687504145236787</v>
      </c>
      <c r="CB18" s="127">
        <f>VLOOKUP(CB$7,'[19]Curve Summary ALBERTA'!$A$13:$AG$161,18)</f>
        <v>51.847767148337496</v>
      </c>
      <c r="CC18" s="127">
        <f>VLOOKUP(CC$7,'[19]Curve Summary ALBERTA'!$A$13:$AG$161,18)</f>
        <v>47.715050316348304</v>
      </c>
      <c r="CD18" s="127">
        <f>VLOOKUP(CD$7,'[19]Curve Summary ALBERTA'!$A$13:$AG$161,18)</f>
        <v>46.601775006745093</v>
      </c>
      <c r="CE18" s="127">
        <f>VLOOKUP(CE$7,'[19]Curve Summary ALBERTA'!$A$13:$AG$161,18)</f>
        <v>44.83105596952111</v>
      </c>
      <c r="CF18" s="127">
        <f>VLOOKUP(CF$7,'[19]Curve Summary ALBERTA'!$A$13:$AG$161,18)</f>
        <v>42.354031171057692</v>
      </c>
      <c r="CG18" s="127">
        <f>VLOOKUP(CG$7,'[19]Curve Summary ALBERTA'!$A$13:$AG$161,18)</f>
        <v>42.435237175791272</v>
      </c>
      <c r="CH18" s="127">
        <f>VLOOKUP(CH$7,'[19]Curve Summary ALBERTA'!$A$13:$AG$161,18)</f>
        <v>42.942428367319714</v>
      </c>
      <c r="CI18" s="127">
        <f>VLOOKUP(CI$7,'[19]Curve Summary ALBERTA'!$A$13:$AG$161,18)</f>
        <v>43.540207299063617</v>
      </c>
      <c r="CJ18" s="127">
        <f>VLOOKUP(CJ$7,'[19]Curve Summary ALBERTA'!$A$13:$AG$161,18)</f>
        <v>44.04960474599941</v>
      </c>
      <c r="CK18" s="127">
        <f>VLOOKUP(CK$7,'[19]Curve Summary ALBERTA'!$A$13:$AG$161,18)</f>
        <v>43.993064463952692</v>
      </c>
      <c r="CL18" s="127">
        <f>VLOOKUP(CL$7,'[19]Curve Summary ALBERTA'!$A$13:$AG$161,18)</f>
        <v>44.013791319968114</v>
      </c>
      <c r="CM18" s="127">
        <f>VLOOKUP(CM$7,'[19]Curve Summary ALBERTA'!$A$13:$AG$161,18)</f>
        <v>46.467363016030355</v>
      </c>
      <c r="CN18" s="127">
        <f>VLOOKUP(CN$7,'[19]Curve Summary ALBERTA'!$A$13:$AG$161,18)</f>
        <v>48.427351313517505</v>
      </c>
      <c r="CO18" s="127">
        <f>VLOOKUP(CO$7,'[19]Curve Summary ALBERTA'!$A$13:$AG$161,18)</f>
        <v>49.232761707906214</v>
      </c>
      <c r="CP18" s="127">
        <f>VLOOKUP(CP$7,'[19]Curve Summary ALBERTA'!$A$13:$AG$161,18)</f>
        <v>48.096877037825678</v>
      </c>
      <c r="CQ18" s="127">
        <f>VLOOKUP(CQ$7,'[19]Curve Summary ALBERTA'!$A$13:$AG$161,18)</f>
        <v>46.303230634952151</v>
      </c>
      <c r="CR18" s="127">
        <f>VLOOKUP(CR$7,'[19]Curve Summary ALBERTA'!$A$13:$AG$161,18)</f>
        <v>43.671127286278441</v>
      </c>
      <c r="CS18" s="127">
        <f>VLOOKUP(CS$7,'[19]Curve Summary ALBERTA'!$A$13:$AG$161,18)</f>
        <v>43.734606079641516</v>
      </c>
      <c r="CT18" s="127">
        <f>VLOOKUP(CT$7,'[19]Curve Summary ALBERTA'!$A$13:$AG$161,18)</f>
        <v>44.223550186861004</v>
      </c>
      <c r="CU18" s="127">
        <f>VLOOKUP(CU$7,'[19]Curve Summary ALBERTA'!$A$13:$AG$161,18)</f>
        <v>44.802687021641859</v>
      </c>
      <c r="CV18" s="127">
        <f>VLOOKUP(CV$7,'[19]Curve Summary ALBERTA'!$A$13:$AG$161,18)</f>
        <v>45.291377603807803</v>
      </c>
      <c r="CW18" s="127">
        <f>VLOOKUP(CW$7,'[19]Curve Summary ALBERTA'!$A$13:$AG$161,18)</f>
        <v>45.212522630927914</v>
      </c>
      <c r="CX18" s="127">
        <f>VLOOKUP(CX$7,'[19]Curve Summary ALBERTA'!$A$13:$AG$161,18)</f>
        <v>45.210996126813114</v>
      </c>
      <c r="CY18" s="127">
        <f>VLOOKUP(CY$7,'[19]Curve Summary ALBERTA'!$A$13:$AG$161,18)</f>
        <v>47.646444605355235</v>
      </c>
      <c r="CZ18" s="127">
        <f>VLOOKUP(CZ$7,'[19]Curve Summary ALBERTA'!$A$13:$AG$161,18)</f>
        <v>49.604574596687982</v>
      </c>
      <c r="DA18" s="127">
        <f>VLOOKUP(DA$7,'[19]Curve Summary ALBERTA'!$A$13:$AG$161,18)</f>
        <v>50.440614704404403</v>
      </c>
      <c r="DB18" s="127">
        <f>VLOOKUP(DB$7,'[19]Curve Summary ALBERTA'!$A$13:$AG$161,18)</f>
        <v>49.303802895738535</v>
      </c>
      <c r="DC18" s="127">
        <f>VLOOKUP(DC$7,'[19]Curve Summary ALBERTA'!$A$13:$AG$161,18)</f>
        <v>47.509601116504165</v>
      </c>
      <c r="DD18" s="127">
        <f>VLOOKUP(DD$7,'[19]Curve Summary ALBERTA'!$A$13:$AG$161,18)</f>
        <v>44.812873441407106</v>
      </c>
      <c r="DE18" s="127">
        <f>VLOOKUP(DE$7,'[19]Curve Summary ALBERTA'!$A$13:$AG$161,18)</f>
        <v>44.875151697443037</v>
      </c>
      <c r="DF18" s="127">
        <f>VLOOKUP(DF$7,'[19]Curve Summary ALBERTA'!$A$13:$AG$161,18)</f>
        <v>45.36264791048626</v>
      </c>
      <c r="DG18" s="127">
        <f>VLOOKUP(DG$7,'[19]Curve Summary ALBERTA'!$A$13:$AG$161,18)</f>
        <v>45.940303661648322</v>
      </c>
      <c r="DH18" s="127">
        <f>VLOOKUP(DH$7,'[19]Curve Summary ALBERTA'!$A$13:$AG$161,18)</f>
        <v>46.427488523970595</v>
      </c>
      <c r="DI18" s="127">
        <f>VLOOKUP(DI$7,'[19]Curve Summary ALBERTA'!$A$13:$AG$161,18)</f>
        <v>46.347414681805034</v>
      </c>
      <c r="DJ18" s="127">
        <f>VLOOKUP(DJ$7,'[19]Curve Summary ALBERTA'!$A$13:$AG$161,18)</f>
        <v>46.344667067293905</v>
      </c>
      <c r="DK18" s="127">
        <f>VLOOKUP(DK$7,'[19]Curve Summary ALBERTA'!$A$13:$AG$161,18)</f>
        <v>48.585799634642427</v>
      </c>
      <c r="DL18" s="127">
        <f>VLOOKUP(DL$7,'[19]Curve Summary ALBERTA'!$A$13:$AG$161,18)</f>
        <v>50.568849308467037</v>
      </c>
      <c r="DM18" s="127">
        <f>VLOOKUP(DM$7,'[19]Curve Summary ALBERTA'!$A$13:$AG$161,18)</f>
        <v>51.465129132462003</v>
      </c>
      <c r="DN18" s="127">
        <f>VLOOKUP(DN$7,'[19]Curve Summary ALBERTA'!$A$13:$AG$161,18)</f>
        <v>50.355872167545293</v>
      </c>
      <c r="DO18" s="127">
        <f>VLOOKUP(DO$7,'[19]Curve Summary ALBERTA'!$A$13:$AG$161,18)</f>
        <v>48.584908355147356</v>
      </c>
      <c r="DP18" s="127">
        <f>VLOOKUP(DP$7,'[19]Curve Summary ALBERTA'!$A$13:$AG$161,18)</f>
        <v>45.458539442359395</v>
      </c>
      <c r="DQ18" s="127">
        <f>VLOOKUP(DQ$7,'[19]Curve Summary ALBERTA'!$A$13:$AG$161,18)</f>
        <v>45.547263572541262</v>
      </c>
      <c r="DR18" s="127">
        <f>VLOOKUP(DR$7,'[19]Curve Summary ALBERTA'!$A$13:$AG$161,18)</f>
        <v>46.064190291616171</v>
      </c>
      <c r="DS18" s="127">
        <f>VLOOKUP(DS$7,'[19]Curve Summary ALBERTA'!$A$13:$AG$161,18)</f>
        <v>46.671918153553257</v>
      </c>
      <c r="DT18" s="127">
        <f>VLOOKUP(DT$7,'[19]Curve Summary ALBERTA'!$A$13:$AG$161,18)</f>
        <v>47.191043222816241</v>
      </c>
      <c r="DU18" s="127">
        <f>VLOOKUP(DU$7,'[19]Curve Summary ALBERTA'!$A$13:$AG$161,18)</f>
        <v>47.141207675237027</v>
      </c>
      <c r="DV18" s="127">
        <f>VLOOKUP(DV$7,'[19]Curve Summary ALBERTA'!$A$13:$AG$161,18)</f>
        <v>47.168676005102576</v>
      </c>
      <c r="DW18" s="127">
        <f>VLOOKUP(DW$7,'[19]Curve Summary ALBERTA'!$A$13:$AG$161,18)</f>
        <v>49.908677520262081</v>
      </c>
      <c r="DX18" s="127">
        <f>VLOOKUP(DX$7,'[19]Curve Summary ALBERTA'!$A$13:$AG$161,18)</f>
        <v>51.91169816944857</v>
      </c>
      <c r="DY18" s="127">
        <f>VLOOKUP(DY$7,'[19]Curve Summary ALBERTA'!$A$13:$AG$161,18)</f>
        <v>52.853790146819776</v>
      </c>
      <c r="DZ18" s="127">
        <f>VLOOKUP(DZ$7,'[19]Curve Summary ALBERTA'!$A$13:$AG$161,18)</f>
        <v>51.74425495043419</v>
      </c>
      <c r="EA18" s="127">
        <f>VLOOKUP(EA$7,'[19]Curve Summary ALBERTA'!$A$13:$AG$161,18)</f>
        <v>49.967384010913712</v>
      </c>
      <c r="EB18" s="127">
        <f>VLOOKUP(EB$7,'[19]Curve Summary ALBERTA'!$A$13:$AG$161,18)</f>
        <v>46.370197080291398</v>
      </c>
      <c r="EC18" s="127">
        <f>VLOOKUP(EC$7,'[19]Curve Summary ALBERTA'!$A$13:$AG$161,18)</f>
        <v>46.465705889447584</v>
      </c>
      <c r="ED18" s="127">
        <f>VLOOKUP(ED$7,'[19]Curve Summary ALBERTA'!$A$13:$AG$161,18)</f>
        <v>46.992833062798788</v>
      </c>
      <c r="EE18" s="127">
        <f>VLOOKUP(EE$7,'[19]Curve Summary ALBERTA'!$A$13:$AG$161,18)</f>
        <v>47.611379223912635</v>
      </c>
      <c r="EF18" s="127">
        <f>VLOOKUP(EF$7,'[19]Curve Summary ALBERTA'!$A$13:$AG$161,18)</f>
        <v>48.141014002756627</v>
      </c>
      <c r="EG18" s="127">
        <f>VLOOKUP(EG$7,'[19]Curve Summary ALBERTA'!$A$13:$AG$161,18)</f>
        <v>48.097381602597707</v>
      </c>
      <c r="EH18" s="127">
        <f>VLOOKUP(EH$7,'[19]Curve Summary ALBERTA'!$A$13:$AG$161,18)</f>
        <v>48.131447972991751</v>
      </c>
      <c r="EI18" s="127">
        <f>VLOOKUP(EI$7,'[19]Curve Summary ALBERTA'!$A$13:$AG$161,18)</f>
        <v>50.507885634993521</v>
      </c>
      <c r="EJ18" s="127">
        <f>VLOOKUP(EJ$7,'[19]Curve Summary ALBERTA'!$A$13:$AG$161,18)</f>
        <v>52.533791721774485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f t="shared" ref="C28:AC34" si="16">C9-C47</f>
        <v>0.18333333333333002</v>
      </c>
      <c r="D28" s="129">
        <f t="shared" ca="1" si="16"/>
        <v>1.7999999999999972</v>
      </c>
      <c r="E28" s="129">
        <f t="shared" si="16"/>
        <v>1.5</v>
      </c>
      <c r="F28" s="156">
        <f t="shared" ca="1" si="16"/>
        <v>1.6482575757575688</v>
      </c>
      <c r="G28" s="129">
        <f t="shared" si="16"/>
        <v>1.25</v>
      </c>
      <c r="H28" s="129">
        <f t="shared" si="16"/>
        <v>1.5</v>
      </c>
      <c r="I28" s="129">
        <f t="shared" si="16"/>
        <v>1</v>
      </c>
      <c r="J28" s="129">
        <f t="shared" si="16"/>
        <v>0.5</v>
      </c>
      <c r="K28" s="129">
        <f t="shared" si="16"/>
        <v>1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0.5</v>
      </c>
      <c r="P28" s="129">
        <f t="shared" si="16"/>
        <v>0.5</v>
      </c>
      <c r="Q28" s="129">
        <f t="shared" si="16"/>
        <v>0.5</v>
      </c>
      <c r="R28" s="129">
        <f t="shared" si="16"/>
        <v>0.5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0.41568627450980244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7.8001327062864334E-2</v>
      </c>
      <c r="AD28" s="158"/>
      <c r="AE28" s="158"/>
      <c r="AF28" s="159"/>
      <c r="AG28" s="127">
        <f t="shared" ref="AG28:CR31" si="17">AG9*AG$5</f>
        <v>940.5</v>
      </c>
      <c r="AH28" s="183">
        <f t="shared" si="17"/>
        <v>780</v>
      </c>
      <c r="AI28" s="183">
        <f t="shared" si="17"/>
        <v>719.25</v>
      </c>
      <c r="AJ28" s="183">
        <f t="shared" si="17"/>
        <v>671</v>
      </c>
      <c r="AK28" s="183">
        <f t="shared" si="17"/>
        <v>638</v>
      </c>
      <c r="AL28" s="183">
        <f t="shared" si="17"/>
        <v>590</v>
      </c>
      <c r="AM28" s="183">
        <f t="shared" si="17"/>
        <v>957</v>
      </c>
      <c r="AN28" s="183">
        <f t="shared" si="17"/>
        <v>1111</v>
      </c>
      <c r="AO28" s="183">
        <f t="shared" si="17"/>
        <v>870</v>
      </c>
      <c r="AP28" s="183">
        <f t="shared" si="17"/>
        <v>897</v>
      </c>
      <c r="AQ28" s="183">
        <f t="shared" si="17"/>
        <v>740</v>
      </c>
      <c r="AR28" s="183">
        <f t="shared" si="17"/>
        <v>808.5</v>
      </c>
      <c r="AS28" s="183">
        <f t="shared" si="17"/>
        <v>924</v>
      </c>
      <c r="AT28" s="183">
        <f t="shared" si="17"/>
        <v>820</v>
      </c>
      <c r="AU28" s="183">
        <f t="shared" si="17"/>
        <v>756</v>
      </c>
      <c r="AV28" s="183">
        <f t="shared" si="17"/>
        <v>726</v>
      </c>
      <c r="AW28" s="183">
        <f t="shared" si="17"/>
        <v>609</v>
      </c>
      <c r="AX28" s="183">
        <f t="shared" si="17"/>
        <v>630</v>
      </c>
      <c r="AY28" s="183">
        <f t="shared" si="17"/>
        <v>1078</v>
      </c>
      <c r="AZ28" s="183">
        <f t="shared" si="17"/>
        <v>1197</v>
      </c>
      <c r="BA28" s="183">
        <f t="shared" si="17"/>
        <v>987</v>
      </c>
      <c r="BB28" s="183">
        <f t="shared" si="17"/>
        <v>943</v>
      </c>
      <c r="BC28" s="183">
        <f t="shared" si="17"/>
        <v>703</v>
      </c>
      <c r="BD28" s="183">
        <f t="shared" si="17"/>
        <v>858</v>
      </c>
      <c r="BE28" s="183">
        <f t="shared" si="17"/>
        <v>884.73</v>
      </c>
      <c r="BF28" s="183">
        <f t="shared" si="17"/>
        <v>825.40000000000009</v>
      </c>
      <c r="BG28" s="183">
        <f t="shared" si="17"/>
        <v>850.54</v>
      </c>
      <c r="BH28" s="183">
        <f t="shared" si="17"/>
        <v>756.8</v>
      </c>
      <c r="BI28" s="183">
        <f t="shared" si="17"/>
        <v>619.4</v>
      </c>
      <c r="BJ28" s="183">
        <f t="shared" si="17"/>
        <v>700.26</v>
      </c>
      <c r="BK28" s="183">
        <f t="shared" si="17"/>
        <v>1010.94</v>
      </c>
      <c r="BL28" s="183">
        <f t="shared" si="17"/>
        <v>1210.22</v>
      </c>
      <c r="BM28" s="183">
        <f t="shared" si="17"/>
        <v>974.82</v>
      </c>
      <c r="BN28" s="183">
        <f t="shared" si="17"/>
        <v>866.67000000000007</v>
      </c>
      <c r="BO28" s="183">
        <f t="shared" si="17"/>
        <v>794.6400000000001</v>
      </c>
      <c r="BP28" s="183">
        <f t="shared" si="17"/>
        <v>909.88000000000011</v>
      </c>
      <c r="BQ28" s="183">
        <f t="shared" si="17"/>
        <v>887.04000000000008</v>
      </c>
      <c r="BR28" s="183">
        <f t="shared" si="17"/>
        <v>830</v>
      </c>
      <c r="BS28" s="183">
        <f t="shared" si="17"/>
        <v>870.08999999999992</v>
      </c>
      <c r="BT28" s="183">
        <f t="shared" si="17"/>
        <v>748.02</v>
      </c>
      <c r="BU28" s="183">
        <f t="shared" si="17"/>
        <v>686.28</v>
      </c>
      <c r="BV28" s="183">
        <f t="shared" si="17"/>
        <v>735.02</v>
      </c>
      <c r="BW28" s="183">
        <f t="shared" si="17"/>
        <v>948</v>
      </c>
      <c r="BX28" s="183">
        <f t="shared" si="17"/>
        <v>1225.67</v>
      </c>
      <c r="BY28" s="183">
        <f t="shared" si="17"/>
        <v>964.53</v>
      </c>
      <c r="BZ28" s="183">
        <f t="shared" si="17"/>
        <v>871.92000000000007</v>
      </c>
      <c r="CA28" s="183">
        <f t="shared" si="17"/>
        <v>809.97</v>
      </c>
      <c r="CB28" s="183">
        <f t="shared" si="17"/>
        <v>841.05</v>
      </c>
      <c r="CC28" s="183">
        <f t="shared" si="17"/>
        <v>892.70999999999992</v>
      </c>
      <c r="CD28" s="183">
        <f t="shared" si="17"/>
        <v>836.80000000000007</v>
      </c>
      <c r="CE28" s="183">
        <f t="shared" si="17"/>
        <v>885.5</v>
      </c>
      <c r="CF28" s="183">
        <f t="shared" si="17"/>
        <v>729.80000000000007</v>
      </c>
      <c r="CG28" s="183">
        <f t="shared" si="17"/>
        <v>744.04</v>
      </c>
      <c r="CH28" s="183">
        <f t="shared" si="17"/>
        <v>758.78000000000009</v>
      </c>
      <c r="CI28" s="183">
        <f t="shared" si="17"/>
        <v>944</v>
      </c>
      <c r="CJ28" s="183">
        <f t="shared" si="17"/>
        <v>1208.8800000000001</v>
      </c>
      <c r="CK28" s="183">
        <f t="shared" si="17"/>
        <v>917.4</v>
      </c>
      <c r="CL28" s="183">
        <f t="shared" si="17"/>
        <v>920.92</v>
      </c>
      <c r="CM28" s="183">
        <f t="shared" si="17"/>
        <v>822.78</v>
      </c>
      <c r="CN28" s="183">
        <f t="shared" si="17"/>
        <v>810.40000000000009</v>
      </c>
      <c r="CO28" s="183">
        <f t="shared" si="17"/>
        <v>941.16000000000008</v>
      </c>
      <c r="CP28" s="183">
        <f t="shared" si="17"/>
        <v>843.6</v>
      </c>
      <c r="CQ28" s="183">
        <f t="shared" si="17"/>
        <v>861.08</v>
      </c>
      <c r="CR28" s="183">
        <f t="shared" si="17"/>
        <v>783.72</v>
      </c>
      <c r="CS28" s="183">
        <f t="shared" ref="CS28:EJ32" si="18">CS9*CS$5</f>
        <v>767.58</v>
      </c>
      <c r="CT28" s="183">
        <f t="shared" si="18"/>
        <v>745.70999999999992</v>
      </c>
      <c r="CU28" s="183">
        <f t="shared" si="18"/>
        <v>988.26</v>
      </c>
      <c r="CV28" s="183">
        <f t="shared" si="18"/>
        <v>1194.3900000000001</v>
      </c>
      <c r="CW28" s="183">
        <f t="shared" si="18"/>
        <v>871.15</v>
      </c>
      <c r="CX28" s="183">
        <f t="shared" si="18"/>
        <v>970.83</v>
      </c>
      <c r="CY28" s="183">
        <f t="shared" si="18"/>
        <v>835.38</v>
      </c>
      <c r="CZ28" s="183">
        <f t="shared" si="18"/>
        <v>820</v>
      </c>
      <c r="DA28" s="183">
        <f t="shared" si="18"/>
        <v>950.40000000000009</v>
      </c>
      <c r="DB28" s="183">
        <f t="shared" si="18"/>
        <v>895.44</v>
      </c>
      <c r="DC28" s="183">
        <f t="shared" si="18"/>
        <v>836.01</v>
      </c>
      <c r="DD28" s="183">
        <f t="shared" si="18"/>
        <v>838.64</v>
      </c>
      <c r="DE28" s="183">
        <f t="shared" si="18"/>
        <v>753.06</v>
      </c>
      <c r="DF28" s="183">
        <f t="shared" si="18"/>
        <v>765.03</v>
      </c>
      <c r="DG28" s="183">
        <f t="shared" si="18"/>
        <v>1038.1799999999998</v>
      </c>
      <c r="DH28" s="183">
        <f t="shared" si="18"/>
        <v>1086.1199999999999</v>
      </c>
      <c r="DI28" s="183">
        <f t="shared" si="18"/>
        <v>967.26</v>
      </c>
      <c r="DJ28" s="183">
        <f t="shared" si="18"/>
        <v>981.41000000000008</v>
      </c>
      <c r="DK28" s="183">
        <f t="shared" si="18"/>
        <v>767.79</v>
      </c>
      <c r="DL28" s="183">
        <f t="shared" si="18"/>
        <v>913.88</v>
      </c>
      <c r="DM28" s="183">
        <f t="shared" si="18"/>
        <v>916.02</v>
      </c>
      <c r="DN28" s="183">
        <f t="shared" si="18"/>
        <v>862</v>
      </c>
      <c r="DO28" s="183">
        <f t="shared" si="18"/>
        <v>890.33999999999992</v>
      </c>
      <c r="DP28" s="183">
        <f t="shared" si="18"/>
        <v>855.8</v>
      </c>
      <c r="DQ28" s="183">
        <f t="shared" si="18"/>
        <v>735.8</v>
      </c>
      <c r="DR28" s="183">
        <f t="shared" si="18"/>
        <v>821.04</v>
      </c>
      <c r="DS28" s="183">
        <f t="shared" si="18"/>
        <v>1041.48</v>
      </c>
      <c r="DT28" s="183">
        <f t="shared" si="18"/>
        <v>1082.76</v>
      </c>
      <c r="DU28" s="183">
        <f t="shared" si="18"/>
        <v>972.09</v>
      </c>
      <c r="DV28" s="183">
        <f t="shared" si="18"/>
        <v>948.86</v>
      </c>
      <c r="DW28" s="183">
        <f t="shared" si="18"/>
        <v>820.6</v>
      </c>
      <c r="DX28" s="183">
        <f t="shared" si="18"/>
        <v>925.98</v>
      </c>
      <c r="DY28" s="183">
        <f t="shared" si="18"/>
        <v>881</v>
      </c>
      <c r="DZ28" s="183">
        <f t="shared" si="18"/>
        <v>871.4</v>
      </c>
      <c r="EA28" s="183">
        <f t="shared" si="18"/>
        <v>945.76</v>
      </c>
      <c r="EB28" s="183">
        <f t="shared" si="18"/>
        <v>872.3</v>
      </c>
      <c r="EC28" s="183">
        <f t="shared" si="18"/>
        <v>754</v>
      </c>
      <c r="ED28" s="183">
        <f t="shared" si="18"/>
        <v>840.18</v>
      </c>
      <c r="EE28" s="183">
        <f t="shared" si="18"/>
        <v>997.70999999999992</v>
      </c>
      <c r="EF28" s="183">
        <f t="shared" si="18"/>
        <v>1131.6799999999998</v>
      </c>
      <c r="EG28" s="183">
        <f t="shared" si="18"/>
        <v>977.34</v>
      </c>
      <c r="EH28" s="183">
        <f t="shared" si="18"/>
        <v>915.6</v>
      </c>
      <c r="EI28" s="183">
        <f t="shared" si="18"/>
        <v>874.44</v>
      </c>
      <c r="EJ28" s="183">
        <f t="shared" si="18"/>
        <v>980.49</v>
      </c>
    </row>
    <row r="29" spans="1:140" ht="13.7" customHeight="1" x14ac:dyDescent="0.2">
      <c r="A29" s="215" t="s">
        <v>121</v>
      </c>
      <c r="B29" s="161"/>
      <c r="C29" s="127">
        <f t="shared" si="16"/>
        <v>0.44999999999999574</v>
      </c>
      <c r="D29" s="127">
        <f t="shared" ca="1" si="16"/>
        <v>1.4500000000000028</v>
      </c>
      <c r="E29" s="127">
        <f t="shared" si="16"/>
        <v>1.5</v>
      </c>
      <c r="F29" s="162">
        <f t="shared" ca="1" si="16"/>
        <v>1.5077525252525277</v>
      </c>
      <c r="G29" s="127">
        <f t="shared" si="16"/>
        <v>1.25</v>
      </c>
      <c r="H29" s="127">
        <f t="shared" si="16"/>
        <v>1.5</v>
      </c>
      <c r="I29" s="127">
        <f t="shared" si="16"/>
        <v>1</v>
      </c>
      <c r="J29" s="127">
        <f t="shared" si="16"/>
        <v>0.5</v>
      </c>
      <c r="K29" s="127">
        <f t="shared" si="16"/>
        <v>1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0.5</v>
      </c>
      <c r="P29" s="127">
        <f t="shared" si="16"/>
        <v>0.5</v>
      </c>
      <c r="Q29" s="127">
        <f t="shared" si="16"/>
        <v>0.5</v>
      </c>
      <c r="R29" s="127">
        <f t="shared" si="16"/>
        <v>0.5</v>
      </c>
      <c r="S29" s="127">
        <f t="shared" si="16"/>
        <v>0</v>
      </c>
      <c r="T29" s="127">
        <f t="shared" si="16"/>
        <v>0</v>
      </c>
      <c r="U29" s="127">
        <f t="shared" si="16"/>
        <v>0</v>
      </c>
      <c r="V29" s="127">
        <f t="shared" si="16"/>
        <v>0</v>
      </c>
      <c r="W29" s="162">
        <f t="shared" si="16"/>
        <v>0.41568627450980244</v>
      </c>
      <c r="X29" s="127">
        <f t="shared" si="16"/>
        <v>0</v>
      </c>
      <c r="Y29" s="127">
        <f t="shared" si="16"/>
        <v>0</v>
      </c>
      <c r="Z29" s="127">
        <f t="shared" si="16"/>
        <v>0</v>
      </c>
      <c r="AA29" s="127">
        <f t="shared" si="16"/>
        <v>0</v>
      </c>
      <c r="AB29" s="127">
        <f t="shared" si="16"/>
        <v>0</v>
      </c>
      <c r="AC29" s="163">
        <f t="shared" ca="1" si="16"/>
        <v>7.616830371770078E-2</v>
      </c>
      <c r="AD29" s="158"/>
      <c r="AE29" s="158"/>
      <c r="AF29" s="159"/>
      <c r="AG29" s="127">
        <f t="shared" si="17"/>
        <v>940.5</v>
      </c>
      <c r="AH29" s="183">
        <f t="shared" si="17"/>
        <v>778</v>
      </c>
      <c r="AI29" s="183">
        <f t="shared" si="17"/>
        <v>719.25</v>
      </c>
      <c r="AJ29" s="183">
        <f t="shared" si="17"/>
        <v>715</v>
      </c>
      <c r="AK29" s="183">
        <f t="shared" si="17"/>
        <v>693</v>
      </c>
      <c r="AL29" s="183">
        <f t="shared" si="17"/>
        <v>640</v>
      </c>
      <c r="AM29" s="183">
        <f t="shared" si="17"/>
        <v>1023</v>
      </c>
      <c r="AN29" s="183">
        <f t="shared" si="17"/>
        <v>1166</v>
      </c>
      <c r="AO29" s="183">
        <f t="shared" si="17"/>
        <v>940</v>
      </c>
      <c r="AP29" s="183">
        <f t="shared" si="17"/>
        <v>897</v>
      </c>
      <c r="AQ29" s="183">
        <f t="shared" si="17"/>
        <v>740</v>
      </c>
      <c r="AR29" s="183">
        <f t="shared" si="17"/>
        <v>808.5</v>
      </c>
      <c r="AS29" s="183">
        <f t="shared" si="17"/>
        <v>929.5</v>
      </c>
      <c r="AT29" s="183">
        <f t="shared" si="17"/>
        <v>830</v>
      </c>
      <c r="AU29" s="183">
        <f t="shared" si="17"/>
        <v>771.75</v>
      </c>
      <c r="AV29" s="183">
        <f t="shared" si="17"/>
        <v>803</v>
      </c>
      <c r="AW29" s="183">
        <f t="shared" si="17"/>
        <v>682.5</v>
      </c>
      <c r="AX29" s="183">
        <f t="shared" si="17"/>
        <v>645.75</v>
      </c>
      <c r="AY29" s="183">
        <f t="shared" si="17"/>
        <v>1177</v>
      </c>
      <c r="AZ29" s="183">
        <f t="shared" si="17"/>
        <v>1270.5</v>
      </c>
      <c r="BA29" s="183">
        <f t="shared" si="17"/>
        <v>1060.5</v>
      </c>
      <c r="BB29" s="183">
        <f t="shared" si="17"/>
        <v>954.5</v>
      </c>
      <c r="BC29" s="183">
        <f t="shared" si="17"/>
        <v>712.5</v>
      </c>
      <c r="BD29" s="183">
        <f t="shared" si="17"/>
        <v>863.5</v>
      </c>
      <c r="BE29" s="183">
        <f t="shared" si="17"/>
        <v>894.81</v>
      </c>
      <c r="BF29" s="183">
        <f t="shared" si="17"/>
        <v>839.2</v>
      </c>
      <c r="BG29" s="183">
        <f t="shared" si="17"/>
        <v>871.47</v>
      </c>
      <c r="BH29" s="183">
        <f t="shared" si="17"/>
        <v>828.74</v>
      </c>
      <c r="BI29" s="183">
        <f t="shared" si="17"/>
        <v>684.80000000000007</v>
      </c>
      <c r="BJ29" s="183">
        <f t="shared" si="17"/>
        <v>720.28000000000009</v>
      </c>
      <c r="BK29" s="183">
        <f t="shared" si="17"/>
        <v>1097.46</v>
      </c>
      <c r="BL29" s="183">
        <f t="shared" si="17"/>
        <v>1281.94</v>
      </c>
      <c r="BM29" s="183">
        <f t="shared" si="17"/>
        <v>1043.49</v>
      </c>
      <c r="BN29" s="183">
        <f t="shared" si="17"/>
        <v>881.16</v>
      </c>
      <c r="BO29" s="183">
        <f t="shared" si="17"/>
        <v>809.13</v>
      </c>
      <c r="BP29" s="183">
        <f t="shared" si="17"/>
        <v>920.69</v>
      </c>
      <c r="BQ29" s="183">
        <f t="shared" si="17"/>
        <v>900.48</v>
      </c>
      <c r="BR29" s="183">
        <f t="shared" si="17"/>
        <v>846.80000000000007</v>
      </c>
      <c r="BS29" s="183">
        <f t="shared" si="17"/>
        <v>893.55000000000007</v>
      </c>
      <c r="BT29" s="183">
        <f t="shared" si="17"/>
        <v>812.07</v>
      </c>
      <c r="BU29" s="183">
        <f t="shared" si="17"/>
        <v>750.54000000000008</v>
      </c>
      <c r="BV29" s="183">
        <f t="shared" si="17"/>
        <v>758.12</v>
      </c>
      <c r="BW29" s="183">
        <f t="shared" si="17"/>
        <v>1024</v>
      </c>
      <c r="BX29" s="183">
        <f t="shared" si="17"/>
        <v>1296.05</v>
      </c>
      <c r="BY29" s="183">
        <f t="shared" si="17"/>
        <v>1029</v>
      </c>
      <c r="BZ29" s="183">
        <f t="shared" si="17"/>
        <v>890.19</v>
      </c>
      <c r="CA29" s="183">
        <f t="shared" si="17"/>
        <v>828.45</v>
      </c>
      <c r="CB29" s="183">
        <f t="shared" si="17"/>
        <v>855.54000000000008</v>
      </c>
      <c r="CC29" s="183">
        <f t="shared" si="17"/>
        <v>915.81</v>
      </c>
      <c r="CD29" s="183">
        <f t="shared" si="17"/>
        <v>862.2</v>
      </c>
      <c r="CE29" s="183">
        <f t="shared" si="17"/>
        <v>918.16000000000008</v>
      </c>
      <c r="CF29" s="183">
        <f t="shared" si="17"/>
        <v>795.19999999999993</v>
      </c>
      <c r="CG29" s="183">
        <f t="shared" si="17"/>
        <v>815.54</v>
      </c>
      <c r="CH29" s="183">
        <f t="shared" si="17"/>
        <v>789.8</v>
      </c>
      <c r="CI29" s="183">
        <f t="shared" si="17"/>
        <v>1024.5999999999999</v>
      </c>
      <c r="CJ29" s="183">
        <f t="shared" si="17"/>
        <v>1286.8500000000001</v>
      </c>
      <c r="CK29" s="183">
        <f t="shared" si="17"/>
        <v>984.4</v>
      </c>
      <c r="CL29" s="183">
        <f t="shared" si="17"/>
        <v>949.52</v>
      </c>
      <c r="CM29" s="183">
        <f t="shared" si="17"/>
        <v>850.07999999999993</v>
      </c>
      <c r="CN29" s="183">
        <f t="shared" si="17"/>
        <v>833.19999999999993</v>
      </c>
      <c r="CO29" s="183">
        <f t="shared" si="17"/>
        <v>975.48</v>
      </c>
      <c r="CP29" s="183">
        <f t="shared" si="17"/>
        <v>877.6</v>
      </c>
      <c r="CQ29" s="183">
        <f t="shared" si="17"/>
        <v>901.12</v>
      </c>
      <c r="CR29" s="183">
        <f t="shared" si="17"/>
        <v>857.22</v>
      </c>
      <c r="CS29" s="183">
        <f t="shared" si="18"/>
        <v>843.92</v>
      </c>
      <c r="CT29" s="183">
        <f t="shared" si="18"/>
        <v>782.88</v>
      </c>
      <c r="CU29" s="183">
        <f t="shared" si="18"/>
        <v>1077.72</v>
      </c>
      <c r="CV29" s="183">
        <f t="shared" si="18"/>
        <v>1279.95</v>
      </c>
      <c r="CW29" s="183">
        <f t="shared" si="18"/>
        <v>940.11999999999989</v>
      </c>
      <c r="CX29" s="183">
        <f t="shared" si="18"/>
        <v>1010.6199999999999</v>
      </c>
      <c r="CY29" s="183">
        <f t="shared" si="18"/>
        <v>871.07999999999993</v>
      </c>
      <c r="CZ29" s="183">
        <f t="shared" si="18"/>
        <v>851.4</v>
      </c>
      <c r="DA29" s="183">
        <f t="shared" si="18"/>
        <v>991.54</v>
      </c>
      <c r="DB29" s="183">
        <f t="shared" si="18"/>
        <v>937.65</v>
      </c>
      <c r="DC29" s="183">
        <f t="shared" si="18"/>
        <v>880.32</v>
      </c>
      <c r="DD29" s="183">
        <f t="shared" si="18"/>
        <v>919.16000000000008</v>
      </c>
      <c r="DE29" s="183">
        <f t="shared" si="18"/>
        <v>829.07999999999993</v>
      </c>
      <c r="DF29" s="183">
        <f t="shared" si="18"/>
        <v>808.07999999999993</v>
      </c>
      <c r="DG29" s="183">
        <f t="shared" si="18"/>
        <v>1135.42</v>
      </c>
      <c r="DH29" s="183">
        <f t="shared" si="18"/>
        <v>1168.8599999999999</v>
      </c>
      <c r="DI29" s="183">
        <f t="shared" si="18"/>
        <v>1047.69</v>
      </c>
      <c r="DJ29" s="183">
        <f t="shared" si="18"/>
        <v>1028.33</v>
      </c>
      <c r="DK29" s="183">
        <f t="shared" si="18"/>
        <v>805.79</v>
      </c>
      <c r="DL29" s="183">
        <f t="shared" si="18"/>
        <v>955.24</v>
      </c>
      <c r="DM29" s="183">
        <f t="shared" si="18"/>
        <v>962.01</v>
      </c>
      <c r="DN29" s="183">
        <f t="shared" si="18"/>
        <v>908.19999999999993</v>
      </c>
      <c r="DO29" s="183">
        <f t="shared" si="18"/>
        <v>942.92</v>
      </c>
      <c r="DP29" s="183">
        <f t="shared" si="18"/>
        <v>940.06</v>
      </c>
      <c r="DQ29" s="183">
        <f t="shared" si="18"/>
        <v>811.59999999999991</v>
      </c>
      <c r="DR29" s="183">
        <f t="shared" si="18"/>
        <v>872.08</v>
      </c>
      <c r="DS29" s="183">
        <f t="shared" si="18"/>
        <v>1142.46</v>
      </c>
      <c r="DT29" s="183">
        <f t="shared" si="18"/>
        <v>1169.9100000000001</v>
      </c>
      <c r="DU29" s="183">
        <f t="shared" si="18"/>
        <v>1056.72</v>
      </c>
      <c r="DV29" s="183">
        <f t="shared" si="18"/>
        <v>1000.3399999999999</v>
      </c>
      <c r="DW29" s="183">
        <f t="shared" si="18"/>
        <v>866.4</v>
      </c>
      <c r="DX29" s="183">
        <f t="shared" si="18"/>
        <v>973.94</v>
      </c>
      <c r="DY29" s="183">
        <f t="shared" si="18"/>
        <v>931</v>
      </c>
      <c r="DZ29" s="183">
        <f t="shared" si="18"/>
        <v>923.6</v>
      </c>
      <c r="EA29" s="183">
        <f t="shared" si="18"/>
        <v>1007.17</v>
      </c>
      <c r="EB29" s="183">
        <f t="shared" si="18"/>
        <v>960.74</v>
      </c>
      <c r="EC29" s="183">
        <f t="shared" si="18"/>
        <v>833.19999999999993</v>
      </c>
      <c r="ED29" s="183">
        <f t="shared" si="18"/>
        <v>897.16000000000008</v>
      </c>
      <c r="EE29" s="183">
        <f t="shared" si="18"/>
        <v>1097.67</v>
      </c>
      <c r="EF29" s="183">
        <f t="shared" si="18"/>
        <v>1227.8200000000002</v>
      </c>
      <c r="EG29" s="183">
        <f t="shared" si="18"/>
        <v>1066.17</v>
      </c>
      <c r="EH29" s="183">
        <f t="shared" si="18"/>
        <v>971.04000000000008</v>
      </c>
      <c r="EI29" s="183">
        <f t="shared" si="18"/>
        <v>928.82999999999993</v>
      </c>
      <c r="EJ29" s="183">
        <f t="shared" si="18"/>
        <v>1037.76</v>
      </c>
    </row>
    <row r="30" spans="1:140" ht="13.7" customHeight="1" x14ac:dyDescent="0.2">
      <c r="A30" s="215" t="s">
        <v>122</v>
      </c>
      <c r="B30" s="137"/>
      <c r="C30" s="127">
        <f t="shared" si="16"/>
        <v>1.4473333333333329</v>
      </c>
      <c r="D30" s="127">
        <f t="shared" ca="1" si="16"/>
        <v>0.35000000000000142</v>
      </c>
      <c r="E30" s="127">
        <f t="shared" si="16"/>
        <v>0.5</v>
      </c>
      <c r="F30" s="162">
        <f t="shared" ca="1" si="16"/>
        <v>0.60603232323231992</v>
      </c>
      <c r="G30" s="127">
        <f t="shared" si="16"/>
        <v>0.5</v>
      </c>
      <c r="H30" s="127">
        <f t="shared" si="16"/>
        <v>0.5</v>
      </c>
      <c r="I30" s="127">
        <f t="shared" si="16"/>
        <v>0.5</v>
      </c>
      <c r="J30" s="127">
        <f t="shared" si="16"/>
        <v>0.5</v>
      </c>
      <c r="K30" s="127">
        <f t="shared" si="16"/>
        <v>0.5</v>
      </c>
      <c r="L30" s="127">
        <f t="shared" si="16"/>
        <v>0.5</v>
      </c>
      <c r="M30" s="127">
        <f t="shared" si="16"/>
        <v>0.5</v>
      </c>
      <c r="N30" s="127">
        <f t="shared" si="16"/>
        <v>0.5</v>
      </c>
      <c r="O30" s="127">
        <f t="shared" si="16"/>
        <v>0.5</v>
      </c>
      <c r="P30" s="127">
        <f t="shared" si="16"/>
        <v>0.5</v>
      </c>
      <c r="Q30" s="127">
        <f t="shared" si="16"/>
        <v>0.5</v>
      </c>
      <c r="R30" s="127">
        <f t="shared" si="16"/>
        <v>0.5</v>
      </c>
      <c r="S30" s="127">
        <f t="shared" si="16"/>
        <v>1</v>
      </c>
      <c r="T30" s="127">
        <f t="shared" si="16"/>
        <v>1</v>
      </c>
      <c r="U30" s="127">
        <f t="shared" si="16"/>
        <v>1</v>
      </c>
      <c r="V30" s="127">
        <f t="shared" si="16"/>
        <v>1</v>
      </c>
      <c r="W30" s="162">
        <f t="shared" si="16"/>
        <v>0.62549019607843093</v>
      </c>
      <c r="X30" s="127">
        <f t="shared" si="16"/>
        <v>0.5</v>
      </c>
      <c r="Y30" s="127">
        <f t="shared" si="16"/>
        <v>0.74838926174496834</v>
      </c>
      <c r="Z30" s="127">
        <f t="shared" si="16"/>
        <v>0.73525490196077925</v>
      </c>
      <c r="AA30" s="127">
        <f t="shared" si="16"/>
        <v>0.65618627450980682</v>
      </c>
      <c r="AB30" s="127">
        <f t="shared" si="16"/>
        <v>0.42992187499999801</v>
      </c>
      <c r="AC30" s="163">
        <f t="shared" ca="1" si="16"/>
        <v>0.63022211117804261</v>
      </c>
      <c r="AD30" s="158"/>
      <c r="AE30" s="158"/>
      <c r="AF30" s="159"/>
      <c r="AG30" s="127">
        <f t="shared" si="17"/>
        <v>940.5</v>
      </c>
      <c r="AH30" s="183">
        <f t="shared" si="17"/>
        <v>810</v>
      </c>
      <c r="AI30" s="183">
        <f t="shared" si="17"/>
        <v>803.25</v>
      </c>
      <c r="AJ30" s="183">
        <f t="shared" si="17"/>
        <v>742.5</v>
      </c>
      <c r="AK30" s="183">
        <f t="shared" si="17"/>
        <v>737</v>
      </c>
      <c r="AL30" s="183">
        <f t="shared" si="17"/>
        <v>800</v>
      </c>
      <c r="AM30" s="183">
        <f t="shared" si="17"/>
        <v>1094.5</v>
      </c>
      <c r="AN30" s="183">
        <f t="shared" si="17"/>
        <v>1232</v>
      </c>
      <c r="AO30" s="183">
        <f t="shared" si="17"/>
        <v>975</v>
      </c>
      <c r="AP30" s="183">
        <f t="shared" si="17"/>
        <v>971.75</v>
      </c>
      <c r="AQ30" s="183">
        <f t="shared" si="17"/>
        <v>825</v>
      </c>
      <c r="AR30" s="183">
        <f t="shared" si="17"/>
        <v>908.25</v>
      </c>
      <c r="AS30" s="183">
        <f t="shared" si="17"/>
        <v>979</v>
      </c>
      <c r="AT30" s="183">
        <f t="shared" si="17"/>
        <v>850</v>
      </c>
      <c r="AU30" s="183">
        <f t="shared" si="17"/>
        <v>850.5</v>
      </c>
      <c r="AV30" s="183">
        <f t="shared" si="17"/>
        <v>786.5</v>
      </c>
      <c r="AW30" s="183">
        <f t="shared" si="17"/>
        <v>761.25</v>
      </c>
      <c r="AX30" s="183">
        <f t="shared" si="17"/>
        <v>866.25</v>
      </c>
      <c r="AY30" s="183">
        <f t="shared" si="17"/>
        <v>1144</v>
      </c>
      <c r="AZ30" s="183">
        <f t="shared" si="17"/>
        <v>1270.5</v>
      </c>
      <c r="BA30" s="183">
        <f t="shared" si="17"/>
        <v>1165.5</v>
      </c>
      <c r="BB30" s="183">
        <f t="shared" si="17"/>
        <v>960.25</v>
      </c>
      <c r="BC30" s="183">
        <f t="shared" si="17"/>
        <v>793.25</v>
      </c>
      <c r="BD30" s="183">
        <f t="shared" si="17"/>
        <v>984.5</v>
      </c>
      <c r="BE30" s="183">
        <f t="shared" si="17"/>
        <v>940.17000000000007</v>
      </c>
      <c r="BF30" s="183">
        <f t="shared" si="17"/>
        <v>855</v>
      </c>
      <c r="BG30" s="183">
        <f t="shared" si="17"/>
        <v>937.0200000000001</v>
      </c>
      <c r="BH30" s="183">
        <f t="shared" si="17"/>
        <v>791.12</v>
      </c>
      <c r="BI30" s="183">
        <f t="shared" si="17"/>
        <v>729.2</v>
      </c>
      <c r="BJ30" s="183">
        <f t="shared" si="17"/>
        <v>912.56</v>
      </c>
      <c r="BK30" s="183">
        <f t="shared" si="17"/>
        <v>1098.0899999999999</v>
      </c>
      <c r="BL30" s="183">
        <f t="shared" si="17"/>
        <v>1338.26</v>
      </c>
      <c r="BM30" s="183">
        <f t="shared" si="17"/>
        <v>1171.5899999999999</v>
      </c>
      <c r="BN30" s="183">
        <f t="shared" si="17"/>
        <v>881.37</v>
      </c>
      <c r="BO30" s="183">
        <f t="shared" si="17"/>
        <v>881.16</v>
      </c>
      <c r="BP30" s="183">
        <f t="shared" si="17"/>
        <v>1034.31</v>
      </c>
      <c r="BQ30" s="183">
        <f t="shared" si="17"/>
        <v>944.37</v>
      </c>
      <c r="BR30" s="183">
        <f t="shared" si="17"/>
        <v>858.8</v>
      </c>
      <c r="BS30" s="183">
        <f t="shared" si="17"/>
        <v>941.16000000000008</v>
      </c>
      <c r="BT30" s="183">
        <f t="shared" si="17"/>
        <v>758.52</v>
      </c>
      <c r="BU30" s="183">
        <f t="shared" si="17"/>
        <v>769.02</v>
      </c>
      <c r="BV30" s="183">
        <f t="shared" si="17"/>
        <v>916.52</v>
      </c>
      <c r="BW30" s="183">
        <f t="shared" si="17"/>
        <v>1050.4000000000001</v>
      </c>
      <c r="BX30" s="183">
        <f t="shared" si="17"/>
        <v>1405.3</v>
      </c>
      <c r="BY30" s="183">
        <f t="shared" si="17"/>
        <v>1176.8399999999999</v>
      </c>
      <c r="BZ30" s="183">
        <f t="shared" si="17"/>
        <v>885.15</v>
      </c>
      <c r="CA30" s="183">
        <f t="shared" si="17"/>
        <v>885.15</v>
      </c>
      <c r="CB30" s="183">
        <f t="shared" si="17"/>
        <v>948.57</v>
      </c>
      <c r="CC30" s="183">
        <f t="shared" si="17"/>
        <v>948.57</v>
      </c>
      <c r="CD30" s="183">
        <f t="shared" si="17"/>
        <v>862.6</v>
      </c>
      <c r="CE30" s="183">
        <f t="shared" si="17"/>
        <v>945.30000000000007</v>
      </c>
      <c r="CF30" s="183">
        <f t="shared" si="17"/>
        <v>725.6</v>
      </c>
      <c r="CG30" s="183">
        <f t="shared" si="17"/>
        <v>809.16000000000008</v>
      </c>
      <c r="CH30" s="183">
        <f t="shared" si="17"/>
        <v>920.7</v>
      </c>
      <c r="CI30" s="183">
        <f t="shared" si="17"/>
        <v>1055</v>
      </c>
      <c r="CJ30" s="183">
        <f t="shared" si="17"/>
        <v>1411.51</v>
      </c>
      <c r="CK30" s="183">
        <f t="shared" si="17"/>
        <v>1125.8</v>
      </c>
      <c r="CL30" s="183">
        <f t="shared" si="17"/>
        <v>931.48</v>
      </c>
      <c r="CM30" s="183">
        <f t="shared" si="17"/>
        <v>889.1400000000001</v>
      </c>
      <c r="CN30" s="183">
        <f t="shared" si="17"/>
        <v>907.4</v>
      </c>
      <c r="CO30" s="183">
        <f t="shared" si="17"/>
        <v>998.14</v>
      </c>
      <c r="CP30" s="183">
        <f t="shared" si="17"/>
        <v>866.4</v>
      </c>
      <c r="CQ30" s="183">
        <f t="shared" si="17"/>
        <v>908.16000000000008</v>
      </c>
      <c r="CR30" s="183">
        <f t="shared" si="17"/>
        <v>765.24</v>
      </c>
      <c r="CS30" s="183">
        <f t="shared" si="18"/>
        <v>812.68</v>
      </c>
      <c r="CT30" s="183">
        <f t="shared" si="18"/>
        <v>882.63</v>
      </c>
      <c r="CU30" s="183">
        <f t="shared" si="18"/>
        <v>1112.58</v>
      </c>
      <c r="CV30" s="183">
        <f t="shared" si="18"/>
        <v>1417.72</v>
      </c>
      <c r="CW30" s="183">
        <f t="shared" si="18"/>
        <v>1074.26</v>
      </c>
      <c r="CX30" s="183">
        <f t="shared" si="18"/>
        <v>978.19</v>
      </c>
      <c r="CY30" s="183">
        <f t="shared" si="18"/>
        <v>892.92000000000007</v>
      </c>
      <c r="CZ30" s="183">
        <f t="shared" si="18"/>
        <v>911.4</v>
      </c>
      <c r="DA30" s="183">
        <f t="shared" si="18"/>
        <v>1002.54</v>
      </c>
      <c r="DB30" s="183">
        <f t="shared" si="18"/>
        <v>913.70999999999992</v>
      </c>
      <c r="DC30" s="183">
        <f t="shared" si="18"/>
        <v>870.66</v>
      </c>
      <c r="DD30" s="183">
        <f t="shared" si="18"/>
        <v>805.2</v>
      </c>
      <c r="DE30" s="183">
        <f t="shared" si="18"/>
        <v>779.1</v>
      </c>
      <c r="DF30" s="183">
        <f t="shared" si="18"/>
        <v>886.62</v>
      </c>
      <c r="DG30" s="183">
        <f t="shared" si="18"/>
        <v>1170.6200000000001</v>
      </c>
      <c r="DH30" s="183">
        <f t="shared" si="18"/>
        <v>1300.1099999999999</v>
      </c>
      <c r="DI30" s="183">
        <f t="shared" si="18"/>
        <v>1192.3800000000001</v>
      </c>
      <c r="DJ30" s="183">
        <f t="shared" si="18"/>
        <v>982.33</v>
      </c>
      <c r="DK30" s="183">
        <f t="shared" si="18"/>
        <v>811.49</v>
      </c>
      <c r="DL30" s="183">
        <f t="shared" si="18"/>
        <v>1006.94</v>
      </c>
      <c r="DM30" s="183">
        <f t="shared" si="18"/>
        <v>961.17000000000007</v>
      </c>
      <c r="DN30" s="183">
        <f t="shared" si="18"/>
        <v>874.2</v>
      </c>
      <c r="DO30" s="183">
        <f t="shared" si="18"/>
        <v>916.08</v>
      </c>
      <c r="DP30" s="183">
        <f t="shared" si="18"/>
        <v>808.71999999999991</v>
      </c>
      <c r="DQ30" s="183">
        <f t="shared" si="18"/>
        <v>745.40000000000009</v>
      </c>
      <c r="DR30" s="183">
        <f t="shared" si="18"/>
        <v>932.8</v>
      </c>
      <c r="DS30" s="183">
        <f t="shared" si="18"/>
        <v>1175.9000000000001</v>
      </c>
      <c r="DT30" s="183">
        <f t="shared" si="18"/>
        <v>1305.78</v>
      </c>
      <c r="DU30" s="183">
        <f t="shared" si="18"/>
        <v>1197.6300000000001</v>
      </c>
      <c r="DV30" s="183">
        <f t="shared" si="18"/>
        <v>943.8</v>
      </c>
      <c r="DW30" s="183">
        <f t="shared" si="18"/>
        <v>857.8</v>
      </c>
      <c r="DX30" s="183">
        <f t="shared" si="18"/>
        <v>1011.3399999999999</v>
      </c>
      <c r="DY30" s="183">
        <f t="shared" si="18"/>
        <v>919.4</v>
      </c>
      <c r="DZ30" s="183">
        <f t="shared" si="18"/>
        <v>878</v>
      </c>
      <c r="EA30" s="183">
        <f t="shared" si="18"/>
        <v>962.08999999999992</v>
      </c>
      <c r="EB30" s="183">
        <f t="shared" si="18"/>
        <v>812.24</v>
      </c>
      <c r="EC30" s="183">
        <f t="shared" si="18"/>
        <v>748.6</v>
      </c>
      <c r="ED30" s="183">
        <f t="shared" si="18"/>
        <v>936.98</v>
      </c>
      <c r="EE30" s="183">
        <f t="shared" si="18"/>
        <v>1127.28</v>
      </c>
      <c r="EF30" s="183">
        <f t="shared" si="18"/>
        <v>1373.9</v>
      </c>
      <c r="EG30" s="183">
        <f t="shared" si="18"/>
        <v>1202.8800000000001</v>
      </c>
      <c r="EH30" s="183">
        <f t="shared" si="18"/>
        <v>904.68</v>
      </c>
      <c r="EI30" s="183">
        <f t="shared" si="18"/>
        <v>904.68</v>
      </c>
      <c r="EJ30" s="183">
        <f t="shared" si="18"/>
        <v>1061.9100000000001</v>
      </c>
    </row>
    <row r="31" spans="1:140" ht="13.7" customHeight="1" x14ac:dyDescent="0.2">
      <c r="A31" s="215" t="s">
        <v>123</v>
      </c>
      <c r="B31" s="137"/>
      <c r="C31" s="127">
        <f t="shared" si="16"/>
        <v>-0.2708333333333357</v>
      </c>
      <c r="D31" s="127">
        <f t="shared" ca="1" si="16"/>
        <v>3.3940004425049111</v>
      </c>
      <c r="E31" s="127">
        <f t="shared" si="16"/>
        <v>0.5</v>
      </c>
      <c r="F31" s="162">
        <f t="shared" ca="1" si="16"/>
        <v>1.8432229337750208</v>
      </c>
      <c r="G31" s="127">
        <f t="shared" si="16"/>
        <v>0.375</v>
      </c>
      <c r="H31" s="127">
        <f t="shared" si="16"/>
        <v>0.75</v>
      </c>
      <c r="I31" s="127">
        <f t="shared" si="16"/>
        <v>0</v>
      </c>
      <c r="J31" s="127">
        <f t="shared" si="16"/>
        <v>0.25</v>
      </c>
      <c r="K31" s="127">
        <f t="shared" si="16"/>
        <v>0</v>
      </c>
      <c r="L31" s="127">
        <f t="shared" si="16"/>
        <v>0.5</v>
      </c>
      <c r="M31" s="127">
        <f t="shared" si="16"/>
        <v>0.5</v>
      </c>
      <c r="N31" s="127">
        <f t="shared" si="16"/>
        <v>0.5</v>
      </c>
      <c r="O31" s="127">
        <f t="shared" si="16"/>
        <v>0.5</v>
      </c>
      <c r="P31" s="127">
        <f t="shared" si="16"/>
        <v>0.5</v>
      </c>
      <c r="Q31" s="127">
        <f t="shared" si="16"/>
        <v>0.5</v>
      </c>
      <c r="R31" s="127">
        <f t="shared" si="16"/>
        <v>0.5</v>
      </c>
      <c r="S31" s="127">
        <f t="shared" si="16"/>
        <v>0.25</v>
      </c>
      <c r="T31" s="127">
        <f t="shared" si="16"/>
        <v>0.25</v>
      </c>
      <c r="U31" s="127">
        <f t="shared" si="16"/>
        <v>0.25</v>
      </c>
      <c r="V31" s="127">
        <f t="shared" si="16"/>
        <v>0.25</v>
      </c>
      <c r="W31" s="162">
        <f t="shared" si="16"/>
        <v>0.37843137254901649</v>
      </c>
      <c r="X31" s="127">
        <f t="shared" si="16"/>
        <v>0.60392156862744883</v>
      </c>
      <c r="Y31" s="127">
        <f t="shared" si="16"/>
        <v>0.62164429530201559</v>
      </c>
      <c r="Z31" s="127">
        <f t="shared" si="16"/>
        <v>0.60329411764706009</v>
      </c>
      <c r="AA31" s="127">
        <f t="shared" si="16"/>
        <v>0.60131372549018636</v>
      </c>
      <c r="AB31" s="127">
        <f t="shared" si="16"/>
        <v>0.60281250000000597</v>
      </c>
      <c r="AC31" s="163">
        <f t="shared" ca="1" si="16"/>
        <v>0.6044664330298346</v>
      </c>
      <c r="AD31" s="158"/>
      <c r="AE31" s="158"/>
      <c r="AF31" s="159"/>
      <c r="AG31" s="127">
        <f t="shared" si="17"/>
        <v>863.5</v>
      </c>
      <c r="AH31" s="183">
        <f t="shared" si="17"/>
        <v>745</v>
      </c>
      <c r="AI31" s="183">
        <f t="shared" si="17"/>
        <v>756</v>
      </c>
      <c r="AJ31" s="183">
        <f t="shared" si="17"/>
        <v>742.5</v>
      </c>
      <c r="AK31" s="183">
        <f t="shared" si="17"/>
        <v>737</v>
      </c>
      <c r="AL31" s="183">
        <f t="shared" si="17"/>
        <v>800</v>
      </c>
      <c r="AM31" s="183">
        <f t="shared" si="17"/>
        <v>1083.5</v>
      </c>
      <c r="AN31" s="183">
        <f t="shared" si="17"/>
        <v>1232</v>
      </c>
      <c r="AO31" s="183">
        <f t="shared" si="17"/>
        <v>975</v>
      </c>
      <c r="AP31" s="183">
        <f t="shared" si="17"/>
        <v>943</v>
      </c>
      <c r="AQ31" s="183">
        <f t="shared" si="17"/>
        <v>800</v>
      </c>
      <c r="AR31" s="183">
        <f t="shared" si="17"/>
        <v>882</v>
      </c>
      <c r="AS31" s="183">
        <f t="shared" si="17"/>
        <v>709.5</v>
      </c>
      <c r="AT31" s="183">
        <f t="shared" si="17"/>
        <v>615</v>
      </c>
      <c r="AU31" s="183">
        <f t="shared" si="17"/>
        <v>630</v>
      </c>
      <c r="AV31" s="183">
        <f t="shared" si="17"/>
        <v>566.5</v>
      </c>
      <c r="AW31" s="183">
        <f t="shared" si="17"/>
        <v>551.25</v>
      </c>
      <c r="AX31" s="183">
        <f t="shared" si="17"/>
        <v>656.25</v>
      </c>
      <c r="AY31" s="183">
        <f t="shared" si="17"/>
        <v>924</v>
      </c>
      <c r="AZ31" s="183">
        <f t="shared" si="17"/>
        <v>1060.5</v>
      </c>
      <c r="BA31" s="183">
        <f t="shared" si="17"/>
        <v>834.75</v>
      </c>
      <c r="BB31" s="183">
        <f t="shared" si="17"/>
        <v>713</v>
      </c>
      <c r="BC31" s="183">
        <f t="shared" si="17"/>
        <v>584.25</v>
      </c>
      <c r="BD31" s="183">
        <f t="shared" si="17"/>
        <v>704</v>
      </c>
      <c r="BE31" s="183">
        <f t="shared" si="17"/>
        <v>654.36</v>
      </c>
      <c r="BF31" s="183">
        <f t="shared" si="17"/>
        <v>592.20000000000005</v>
      </c>
      <c r="BG31" s="183">
        <f t="shared" si="17"/>
        <v>661.94</v>
      </c>
      <c r="BH31" s="183">
        <f t="shared" si="17"/>
        <v>541.64</v>
      </c>
      <c r="BI31" s="183">
        <f t="shared" si="17"/>
        <v>500.20000000000005</v>
      </c>
      <c r="BJ31" s="183">
        <f t="shared" si="17"/>
        <v>652.74</v>
      </c>
      <c r="BK31" s="183">
        <f t="shared" si="17"/>
        <v>834.12</v>
      </c>
      <c r="BL31" s="183">
        <f t="shared" si="17"/>
        <v>1046.98</v>
      </c>
      <c r="BM31" s="183">
        <f t="shared" si="17"/>
        <v>783.72</v>
      </c>
      <c r="BN31" s="183">
        <f t="shared" si="17"/>
        <v>608.79</v>
      </c>
      <c r="BO31" s="183">
        <f t="shared" si="17"/>
        <v>601.65</v>
      </c>
      <c r="BP31" s="183">
        <f t="shared" si="17"/>
        <v>683.1</v>
      </c>
      <c r="BQ31" s="183">
        <f t="shared" si="17"/>
        <v>568.26</v>
      </c>
      <c r="BR31" s="183">
        <f t="shared" si="17"/>
        <v>518.40000000000009</v>
      </c>
      <c r="BS31" s="183">
        <f t="shared" si="17"/>
        <v>584.66000000000008</v>
      </c>
      <c r="BT31" s="183">
        <f t="shared" si="17"/>
        <v>460.32000000000005</v>
      </c>
      <c r="BU31" s="183">
        <f t="shared" si="17"/>
        <v>471.66</v>
      </c>
      <c r="BV31" s="183">
        <f t="shared" si="17"/>
        <v>591.14</v>
      </c>
      <c r="BW31" s="183">
        <f t="shared" si="17"/>
        <v>725.8</v>
      </c>
      <c r="BX31" s="183">
        <f t="shared" si="17"/>
        <v>1008.5500000000001</v>
      </c>
      <c r="BY31" s="183">
        <f t="shared" si="17"/>
        <v>728.49</v>
      </c>
      <c r="BZ31" s="183">
        <f t="shared" si="17"/>
        <v>570.99</v>
      </c>
      <c r="CA31" s="183">
        <f t="shared" si="17"/>
        <v>569.30999999999995</v>
      </c>
      <c r="CB31" s="183">
        <f t="shared" si="17"/>
        <v>595.35</v>
      </c>
      <c r="CC31" s="183">
        <f t="shared" si="17"/>
        <v>468.09</v>
      </c>
      <c r="CD31" s="183">
        <f t="shared" si="17"/>
        <v>446.4</v>
      </c>
      <c r="CE31" s="183">
        <f t="shared" si="17"/>
        <v>524.86</v>
      </c>
      <c r="CF31" s="183">
        <f t="shared" si="17"/>
        <v>409.79999999999995</v>
      </c>
      <c r="CG31" s="183">
        <f t="shared" si="17"/>
        <v>480.04</v>
      </c>
      <c r="CH31" s="183">
        <f t="shared" si="17"/>
        <v>596.20000000000005</v>
      </c>
      <c r="CI31" s="183">
        <f t="shared" si="17"/>
        <v>758.8</v>
      </c>
      <c r="CJ31" s="183">
        <f t="shared" si="17"/>
        <v>1091.58</v>
      </c>
      <c r="CK31" s="183">
        <f t="shared" si="17"/>
        <v>776.4</v>
      </c>
      <c r="CL31" s="183">
        <f t="shared" si="17"/>
        <v>691.24</v>
      </c>
      <c r="CM31" s="183">
        <f t="shared" si="17"/>
        <v>678.72</v>
      </c>
      <c r="CN31" s="183">
        <f t="shared" si="17"/>
        <v>696.80000000000007</v>
      </c>
      <c r="CO31" s="183">
        <f t="shared" si="17"/>
        <v>869.44</v>
      </c>
      <c r="CP31" s="183">
        <f t="shared" si="17"/>
        <v>757.2</v>
      </c>
      <c r="CQ31" s="183">
        <f t="shared" si="17"/>
        <v>816.42</v>
      </c>
      <c r="CR31" s="183">
        <f>CR12*CR$5</f>
        <v>672.20999999999992</v>
      </c>
      <c r="CS31" s="183">
        <f>CS12*CS$5</f>
        <v>721.38</v>
      </c>
      <c r="CT31" s="183">
        <f t="shared" si="18"/>
        <v>823.62</v>
      </c>
      <c r="CU31" s="183">
        <f t="shared" si="18"/>
        <v>1112.3699999999999</v>
      </c>
      <c r="CV31" s="183">
        <f t="shared" si="18"/>
        <v>1472</v>
      </c>
      <c r="CW31" s="183">
        <f t="shared" si="18"/>
        <v>961.78</v>
      </c>
      <c r="CX31" s="183">
        <f t="shared" si="18"/>
        <v>912.41000000000008</v>
      </c>
      <c r="CY31" s="183">
        <f t="shared" si="18"/>
        <v>830.34</v>
      </c>
      <c r="CZ31" s="183">
        <f t="shared" si="18"/>
        <v>827</v>
      </c>
      <c r="DA31" s="183">
        <f t="shared" si="18"/>
        <v>875.59999999999991</v>
      </c>
      <c r="DB31" s="183">
        <f t="shared" si="18"/>
        <v>800.73</v>
      </c>
      <c r="DC31" s="183">
        <f t="shared" si="18"/>
        <v>784.98</v>
      </c>
      <c r="DD31" s="183">
        <f t="shared" si="18"/>
        <v>709.28000000000009</v>
      </c>
      <c r="DE31" s="183">
        <f t="shared" si="18"/>
        <v>693.42000000000007</v>
      </c>
      <c r="DF31" s="183">
        <f t="shared" si="18"/>
        <v>829.5</v>
      </c>
      <c r="DG31" s="183">
        <f t="shared" si="18"/>
        <v>1173.7</v>
      </c>
      <c r="DH31" s="183">
        <f t="shared" si="18"/>
        <v>1353.45</v>
      </c>
      <c r="DI31" s="183">
        <f t="shared" si="18"/>
        <v>1070.58</v>
      </c>
      <c r="DJ31" s="183">
        <f t="shared" si="18"/>
        <v>918.85</v>
      </c>
      <c r="DK31" s="183">
        <f t="shared" si="18"/>
        <v>756.58</v>
      </c>
      <c r="DL31" s="183">
        <f t="shared" si="18"/>
        <v>916.3</v>
      </c>
      <c r="DM31" s="183">
        <f t="shared" si="18"/>
        <v>841.8900000000001</v>
      </c>
      <c r="DN31" s="183">
        <f t="shared" si="18"/>
        <v>768</v>
      </c>
      <c r="DO31" s="183">
        <f t="shared" si="18"/>
        <v>828.08</v>
      </c>
      <c r="DP31" s="183">
        <f t="shared" si="18"/>
        <v>714.33999999999992</v>
      </c>
      <c r="DQ31" s="183">
        <f t="shared" si="18"/>
        <v>665.19999999999993</v>
      </c>
      <c r="DR31" s="183">
        <f t="shared" si="18"/>
        <v>875.16000000000008</v>
      </c>
      <c r="DS31" s="183">
        <f t="shared" si="18"/>
        <v>1181.8399999999999</v>
      </c>
      <c r="DT31" s="183">
        <f t="shared" si="18"/>
        <v>1363.11</v>
      </c>
      <c r="DU31" s="183">
        <f t="shared" si="18"/>
        <v>1078.1400000000001</v>
      </c>
      <c r="DV31" s="183">
        <f t="shared" si="18"/>
        <v>885.06</v>
      </c>
      <c r="DW31" s="183">
        <f t="shared" si="18"/>
        <v>802.2</v>
      </c>
      <c r="DX31" s="183">
        <f t="shared" si="18"/>
        <v>922.68</v>
      </c>
      <c r="DY31" s="183">
        <f t="shared" si="18"/>
        <v>807.4</v>
      </c>
      <c r="DZ31" s="183">
        <f t="shared" si="18"/>
        <v>773.40000000000009</v>
      </c>
      <c r="EA31" s="183">
        <f t="shared" si="18"/>
        <v>871.93</v>
      </c>
      <c r="EB31" s="183">
        <f t="shared" si="18"/>
        <v>719.18</v>
      </c>
      <c r="EC31" s="183">
        <f t="shared" si="18"/>
        <v>669.80000000000007</v>
      </c>
      <c r="ED31" s="183">
        <f t="shared" si="18"/>
        <v>881.32</v>
      </c>
      <c r="EE31" s="183">
        <f t="shared" si="18"/>
        <v>1136.1000000000001</v>
      </c>
      <c r="EF31" s="183">
        <f t="shared" si="18"/>
        <v>1437.92</v>
      </c>
      <c r="EG31" s="183">
        <f t="shared" si="18"/>
        <v>1085.7</v>
      </c>
      <c r="EH31" s="183">
        <f t="shared" si="18"/>
        <v>850.92000000000007</v>
      </c>
      <c r="EI31" s="183">
        <f t="shared" si="18"/>
        <v>848.19</v>
      </c>
      <c r="EJ31" s="183">
        <f t="shared" si="18"/>
        <v>971.5200000000001</v>
      </c>
    </row>
    <row r="32" spans="1:140" ht="13.7" customHeight="1" x14ac:dyDescent="0.2">
      <c r="A32" s="215" t="s">
        <v>124</v>
      </c>
      <c r="B32" s="161"/>
      <c r="C32" s="127">
        <f t="shared" si="16"/>
        <v>1.25</v>
      </c>
      <c r="D32" s="127">
        <f t="shared" ca="1" si="16"/>
        <v>0.35000000000000142</v>
      </c>
      <c r="E32" s="127">
        <f t="shared" si="16"/>
        <v>0.5</v>
      </c>
      <c r="F32" s="162">
        <f t="shared" ca="1" si="16"/>
        <v>0.54007575757575665</v>
      </c>
      <c r="G32" s="127">
        <f t="shared" si="16"/>
        <v>0.375</v>
      </c>
      <c r="H32" s="127">
        <f t="shared" si="16"/>
        <v>0.75</v>
      </c>
      <c r="I32" s="127">
        <f t="shared" si="16"/>
        <v>0</v>
      </c>
      <c r="J32" s="127">
        <f t="shared" si="16"/>
        <v>0.375</v>
      </c>
      <c r="K32" s="127">
        <f t="shared" si="16"/>
        <v>0</v>
      </c>
      <c r="L32" s="127">
        <f t="shared" si="16"/>
        <v>0.75</v>
      </c>
      <c r="M32" s="127">
        <f t="shared" si="16"/>
        <v>0.75</v>
      </c>
      <c r="N32" s="127">
        <f t="shared" si="16"/>
        <v>0.75</v>
      </c>
      <c r="O32" s="127">
        <f t="shared" si="16"/>
        <v>0.5</v>
      </c>
      <c r="P32" s="127">
        <f t="shared" si="16"/>
        <v>0.5</v>
      </c>
      <c r="Q32" s="127">
        <f t="shared" si="16"/>
        <v>0.5</v>
      </c>
      <c r="R32" s="127">
        <f t="shared" si="16"/>
        <v>0.5</v>
      </c>
      <c r="S32" s="127">
        <f t="shared" si="16"/>
        <v>0.25</v>
      </c>
      <c r="T32" s="127">
        <f t="shared" si="16"/>
        <v>0.25</v>
      </c>
      <c r="U32" s="127">
        <f t="shared" si="16"/>
        <v>0.25</v>
      </c>
      <c r="V32" s="127">
        <f t="shared" si="16"/>
        <v>0.25</v>
      </c>
      <c r="W32" s="162">
        <f t="shared" si="16"/>
        <v>0.44117647058823195</v>
      </c>
      <c r="X32" s="127">
        <f t="shared" si="16"/>
        <v>0.49901960784313815</v>
      </c>
      <c r="Y32" s="127">
        <f t="shared" si="16"/>
        <v>0.78147651006712238</v>
      </c>
      <c r="Z32" s="127">
        <f t="shared" si="16"/>
        <v>0.7376078431372548</v>
      </c>
      <c r="AA32" s="127">
        <f t="shared" si="16"/>
        <v>0.65650980392157976</v>
      </c>
      <c r="AB32" s="127">
        <f t="shared" si="16"/>
        <v>0.42835937499999943</v>
      </c>
      <c r="AC32" s="163">
        <f t="shared" ca="1" si="16"/>
        <v>0.60993961517728223</v>
      </c>
      <c r="AD32" s="158"/>
      <c r="AE32" s="158"/>
      <c r="AF32" s="159"/>
      <c r="AG32" s="127">
        <f t="shared" ref="AG32:CR34" si="19">AG13*AG$5</f>
        <v>863.5</v>
      </c>
      <c r="AH32" s="183">
        <f t="shared" si="19"/>
        <v>745</v>
      </c>
      <c r="AI32" s="183">
        <f t="shared" si="19"/>
        <v>756</v>
      </c>
      <c r="AJ32" s="183">
        <f t="shared" si="19"/>
        <v>759</v>
      </c>
      <c r="AK32" s="183">
        <f t="shared" si="19"/>
        <v>792</v>
      </c>
      <c r="AL32" s="183">
        <f t="shared" si="19"/>
        <v>840</v>
      </c>
      <c r="AM32" s="183">
        <f t="shared" si="19"/>
        <v>1083.5</v>
      </c>
      <c r="AN32" s="183">
        <f t="shared" si="19"/>
        <v>1259.5</v>
      </c>
      <c r="AO32" s="183">
        <f t="shared" si="19"/>
        <v>975</v>
      </c>
      <c r="AP32" s="183">
        <f t="shared" si="19"/>
        <v>943</v>
      </c>
      <c r="AQ32" s="183">
        <f t="shared" si="19"/>
        <v>800</v>
      </c>
      <c r="AR32" s="183">
        <f t="shared" si="19"/>
        <v>882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841.5</v>
      </c>
      <c r="AW32" s="183">
        <f t="shared" si="19"/>
        <v>819</v>
      </c>
      <c r="AX32" s="183">
        <f t="shared" si="19"/>
        <v>913.5</v>
      </c>
      <c r="AY32" s="183">
        <f t="shared" si="19"/>
        <v>1254</v>
      </c>
      <c r="AZ32" s="183">
        <f t="shared" si="19"/>
        <v>1317.75</v>
      </c>
      <c r="BA32" s="183">
        <f t="shared" si="19"/>
        <v>1044.75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892.70999999999992</v>
      </c>
      <c r="BF32" s="183">
        <f t="shared" si="19"/>
        <v>819.80000000000007</v>
      </c>
      <c r="BG32" s="183">
        <f t="shared" si="19"/>
        <v>925.29</v>
      </c>
      <c r="BH32" s="183">
        <f t="shared" si="19"/>
        <v>846.33999999999992</v>
      </c>
      <c r="BI32" s="183">
        <f t="shared" si="19"/>
        <v>784.4</v>
      </c>
      <c r="BJ32" s="183">
        <f t="shared" si="19"/>
        <v>962.28000000000009</v>
      </c>
      <c r="BK32" s="183">
        <f t="shared" si="19"/>
        <v>1203.51</v>
      </c>
      <c r="BL32" s="183">
        <f t="shared" si="19"/>
        <v>1387.98</v>
      </c>
      <c r="BM32" s="183">
        <f t="shared" si="19"/>
        <v>1050.21</v>
      </c>
      <c r="BN32" s="183">
        <f t="shared" si="19"/>
        <v>865.41</v>
      </c>
      <c r="BO32" s="183">
        <f t="shared" si="19"/>
        <v>860.16</v>
      </c>
      <c r="BP32" s="183">
        <f t="shared" si="19"/>
        <v>970.83</v>
      </c>
      <c r="BQ32" s="183">
        <f t="shared" si="19"/>
        <v>896.7</v>
      </c>
      <c r="BR32" s="183">
        <f t="shared" si="19"/>
        <v>823.6</v>
      </c>
      <c r="BS32" s="183">
        <f t="shared" si="19"/>
        <v>929.43</v>
      </c>
      <c r="BT32" s="183">
        <f t="shared" si="19"/>
        <v>811.44</v>
      </c>
      <c r="BU32" s="183">
        <f t="shared" si="19"/>
        <v>827.4</v>
      </c>
      <c r="BV32" s="183">
        <f t="shared" si="19"/>
        <v>966.68</v>
      </c>
      <c r="BW32" s="183">
        <f t="shared" si="19"/>
        <v>1151.4000000000001</v>
      </c>
      <c r="BX32" s="183">
        <f t="shared" si="19"/>
        <v>1457.51</v>
      </c>
      <c r="BY32" s="183">
        <f t="shared" si="19"/>
        <v>1055.04</v>
      </c>
      <c r="BZ32" s="183">
        <f t="shared" si="19"/>
        <v>869.4</v>
      </c>
      <c r="CA32" s="183">
        <f t="shared" si="19"/>
        <v>863.94</v>
      </c>
      <c r="CB32" s="183">
        <f t="shared" si="19"/>
        <v>890.4</v>
      </c>
      <c r="CC32" s="183">
        <f t="shared" si="19"/>
        <v>900.48</v>
      </c>
      <c r="CD32" s="183">
        <f t="shared" si="19"/>
        <v>827.2</v>
      </c>
      <c r="CE32" s="183">
        <f t="shared" si="19"/>
        <v>933.57</v>
      </c>
      <c r="CF32" s="183">
        <f t="shared" si="19"/>
        <v>776.2</v>
      </c>
      <c r="CG32" s="183">
        <f t="shared" si="19"/>
        <v>870.54</v>
      </c>
      <c r="CH32" s="183">
        <f t="shared" si="19"/>
        <v>970.86</v>
      </c>
      <c r="CI32" s="183">
        <f t="shared" si="19"/>
        <v>1156.4000000000001</v>
      </c>
      <c r="CJ32" s="183">
        <f t="shared" si="19"/>
        <v>1463.95</v>
      </c>
      <c r="CK32" s="183">
        <f t="shared" si="19"/>
        <v>1009.2</v>
      </c>
      <c r="CL32" s="183">
        <f t="shared" si="19"/>
        <v>914.76</v>
      </c>
      <c r="CM32" s="183">
        <f t="shared" si="19"/>
        <v>867.72</v>
      </c>
      <c r="CN32" s="183">
        <f t="shared" si="19"/>
        <v>851.59999999999991</v>
      </c>
      <c r="CO32" s="183">
        <f t="shared" si="19"/>
        <v>947.54</v>
      </c>
      <c r="CP32" s="183">
        <f t="shared" si="19"/>
        <v>830.8</v>
      </c>
      <c r="CQ32" s="183">
        <f t="shared" si="19"/>
        <v>896.94</v>
      </c>
      <c r="CR32" s="183">
        <f t="shared" si="19"/>
        <v>818.57999999999993</v>
      </c>
      <c r="CS32" s="183">
        <f>CS13*CS$5</f>
        <v>874.28000000000009</v>
      </c>
      <c r="CT32" s="183">
        <f t="shared" si="18"/>
        <v>930.93</v>
      </c>
      <c r="CU32" s="183">
        <f t="shared" si="18"/>
        <v>1219.68</v>
      </c>
      <c r="CV32" s="183">
        <f t="shared" si="18"/>
        <v>1470.39</v>
      </c>
      <c r="CW32" s="183">
        <f t="shared" si="18"/>
        <v>962.92</v>
      </c>
      <c r="CX32" s="183">
        <f t="shared" si="18"/>
        <v>960.4799999999999</v>
      </c>
      <c r="CY32" s="183">
        <f t="shared" si="18"/>
        <v>871.5</v>
      </c>
      <c r="CZ32" s="183">
        <f t="shared" si="18"/>
        <v>855.40000000000009</v>
      </c>
      <c r="DA32" s="183">
        <f t="shared" si="18"/>
        <v>951.71999999999991</v>
      </c>
      <c r="DB32" s="183">
        <f t="shared" si="18"/>
        <v>876.12</v>
      </c>
      <c r="DC32" s="183">
        <f t="shared" si="18"/>
        <v>859.95</v>
      </c>
      <c r="DD32" s="183">
        <f t="shared" si="18"/>
        <v>861.52</v>
      </c>
      <c r="DE32" s="183">
        <f t="shared" si="18"/>
        <v>838.32</v>
      </c>
      <c r="DF32" s="183">
        <f t="shared" si="18"/>
        <v>934.92000000000007</v>
      </c>
      <c r="DG32" s="183">
        <f t="shared" si="18"/>
        <v>1283.26</v>
      </c>
      <c r="DH32" s="183">
        <f t="shared" si="18"/>
        <v>1348.4099999999999</v>
      </c>
      <c r="DI32" s="183">
        <f t="shared" si="18"/>
        <v>1068.8999999999999</v>
      </c>
      <c r="DJ32" s="183">
        <f t="shared" si="18"/>
        <v>964.61999999999989</v>
      </c>
      <c r="DK32" s="183">
        <f t="shared" si="18"/>
        <v>791.92</v>
      </c>
      <c r="DL32" s="183">
        <f t="shared" si="18"/>
        <v>945.12</v>
      </c>
      <c r="DM32" s="183">
        <f t="shared" si="18"/>
        <v>912.45</v>
      </c>
      <c r="DN32" s="183">
        <f t="shared" si="18"/>
        <v>838.19999999999993</v>
      </c>
      <c r="DO32" s="183">
        <f t="shared" si="18"/>
        <v>904.86</v>
      </c>
      <c r="DP32" s="183">
        <f t="shared" si="18"/>
        <v>865.26</v>
      </c>
      <c r="DQ32" s="183">
        <f t="shared" si="18"/>
        <v>801.80000000000007</v>
      </c>
      <c r="DR32" s="183">
        <f t="shared" si="18"/>
        <v>983.83999999999992</v>
      </c>
      <c r="DS32" s="183">
        <f t="shared" si="18"/>
        <v>1288.98</v>
      </c>
      <c r="DT32" s="183">
        <f t="shared" si="18"/>
        <v>1354.29</v>
      </c>
      <c r="DU32" s="183">
        <f t="shared" si="18"/>
        <v>1073.52</v>
      </c>
      <c r="DV32" s="183">
        <f t="shared" si="18"/>
        <v>926.86</v>
      </c>
      <c r="DW32" s="183">
        <f t="shared" si="18"/>
        <v>837.4</v>
      </c>
      <c r="DX32" s="183">
        <f t="shared" si="18"/>
        <v>949.3</v>
      </c>
      <c r="DY32" s="183">
        <f t="shared" si="18"/>
        <v>872.8</v>
      </c>
      <c r="DZ32" s="183">
        <f t="shared" si="18"/>
        <v>841.80000000000007</v>
      </c>
      <c r="EA32" s="183">
        <f t="shared" si="18"/>
        <v>950.13000000000011</v>
      </c>
      <c r="EB32" s="183">
        <f t="shared" si="18"/>
        <v>869</v>
      </c>
      <c r="EC32" s="183">
        <f t="shared" si="18"/>
        <v>805.40000000000009</v>
      </c>
      <c r="ED32" s="183">
        <f t="shared" si="18"/>
        <v>988.02</v>
      </c>
      <c r="EE32" s="183">
        <f t="shared" si="18"/>
        <v>1235.6400000000001</v>
      </c>
      <c r="EF32" s="183">
        <f t="shared" si="18"/>
        <v>1424.9399999999998</v>
      </c>
      <c r="EG32" s="183">
        <f t="shared" si="18"/>
        <v>1078.3500000000001</v>
      </c>
      <c r="EH32" s="183">
        <f t="shared" si="18"/>
        <v>888.51</v>
      </c>
      <c r="EI32" s="183">
        <f t="shared" si="18"/>
        <v>883.05</v>
      </c>
      <c r="EJ32" s="183">
        <f t="shared" si="18"/>
        <v>996.58999999999992</v>
      </c>
    </row>
    <row r="33" spans="1:140" ht="13.7" customHeight="1" x14ac:dyDescent="0.2">
      <c r="A33" s="215" t="s">
        <v>125</v>
      </c>
      <c r="B33" s="137"/>
      <c r="C33" s="127">
        <f t="shared" si="16"/>
        <v>1.3733333333333348</v>
      </c>
      <c r="D33" s="127">
        <f t="shared" ca="1" si="16"/>
        <v>1</v>
      </c>
      <c r="E33" s="127">
        <f t="shared" si="16"/>
        <v>0.75</v>
      </c>
      <c r="F33" s="162">
        <f t="shared" ca="1" si="16"/>
        <v>0.9271666666666647</v>
      </c>
      <c r="G33" s="127">
        <f t="shared" si="16"/>
        <v>0.625</v>
      </c>
      <c r="H33" s="127">
        <f t="shared" si="16"/>
        <v>0.75</v>
      </c>
      <c r="I33" s="127">
        <f t="shared" si="16"/>
        <v>0.5</v>
      </c>
      <c r="J33" s="127">
        <f t="shared" si="16"/>
        <v>0.5</v>
      </c>
      <c r="K33" s="127">
        <f t="shared" si="16"/>
        <v>0</v>
      </c>
      <c r="L33" s="127">
        <f t="shared" si="16"/>
        <v>1</v>
      </c>
      <c r="M33" s="127">
        <f t="shared" si="16"/>
        <v>1</v>
      </c>
      <c r="N33" s="127">
        <f t="shared" si="16"/>
        <v>1</v>
      </c>
      <c r="O33" s="127">
        <f t="shared" si="16"/>
        <v>0.5</v>
      </c>
      <c r="P33" s="127">
        <f t="shared" si="16"/>
        <v>0.5</v>
      </c>
      <c r="Q33" s="127">
        <f t="shared" si="16"/>
        <v>0.5</v>
      </c>
      <c r="R33" s="127">
        <f t="shared" si="16"/>
        <v>1</v>
      </c>
      <c r="S33" s="127">
        <f t="shared" si="16"/>
        <v>0.5</v>
      </c>
      <c r="T33" s="127">
        <f t="shared" si="16"/>
        <v>0.5</v>
      </c>
      <c r="U33" s="127">
        <f t="shared" si="16"/>
        <v>0.5</v>
      </c>
      <c r="V33" s="127">
        <f t="shared" si="16"/>
        <v>0.5</v>
      </c>
      <c r="W33" s="162">
        <f t="shared" si="16"/>
        <v>0.64509803921568931</v>
      </c>
      <c r="X33" s="127">
        <f t="shared" si="16"/>
        <v>0.29019607843137152</v>
      </c>
      <c r="Y33" s="127">
        <f t="shared" si="16"/>
        <v>0.31902684563758754</v>
      </c>
      <c r="Z33" s="127">
        <f t="shared" si="16"/>
        <v>0.29572549019607663</v>
      </c>
      <c r="AA33" s="127">
        <f t="shared" si="16"/>
        <v>0.29243137254902507</v>
      </c>
      <c r="AB33" s="127">
        <f t="shared" si="16"/>
        <v>0.29007812500000796</v>
      </c>
      <c r="AC33" s="163">
        <f t="shared" ca="1" si="16"/>
        <v>0.34644031151170651</v>
      </c>
      <c r="AD33" s="158"/>
      <c r="AE33" s="158"/>
      <c r="AF33" s="159"/>
      <c r="AG33" s="127">
        <f t="shared" si="19"/>
        <v>808.5</v>
      </c>
      <c r="AH33" s="183">
        <f t="shared" si="19"/>
        <v>710</v>
      </c>
      <c r="AI33" s="183">
        <f t="shared" si="19"/>
        <v>735</v>
      </c>
      <c r="AJ33" s="183">
        <f t="shared" si="19"/>
        <v>715</v>
      </c>
      <c r="AK33" s="183">
        <f t="shared" si="19"/>
        <v>825</v>
      </c>
      <c r="AL33" s="183">
        <f t="shared" si="19"/>
        <v>900</v>
      </c>
      <c r="AM33" s="183">
        <f t="shared" si="19"/>
        <v>1177</v>
      </c>
      <c r="AN33" s="183">
        <f t="shared" si="19"/>
        <v>1397</v>
      </c>
      <c r="AO33" s="183">
        <f t="shared" si="19"/>
        <v>1020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814</v>
      </c>
      <c r="AT33" s="183">
        <f t="shared" si="19"/>
        <v>740</v>
      </c>
      <c r="AU33" s="183">
        <f t="shared" si="19"/>
        <v>766.5</v>
      </c>
      <c r="AV33" s="183">
        <f t="shared" si="19"/>
        <v>781</v>
      </c>
      <c r="AW33" s="183">
        <f t="shared" si="19"/>
        <v>766.5</v>
      </c>
      <c r="AX33" s="183">
        <f t="shared" si="19"/>
        <v>913.5</v>
      </c>
      <c r="AY33" s="183">
        <f t="shared" si="19"/>
        <v>1199</v>
      </c>
      <c r="AZ33" s="183">
        <f t="shared" si="19"/>
        <v>1323</v>
      </c>
      <c r="BA33" s="183">
        <f t="shared" si="19"/>
        <v>1092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791.7</v>
      </c>
      <c r="BF33" s="183">
        <f t="shared" si="19"/>
        <v>754</v>
      </c>
      <c r="BG33" s="183">
        <f t="shared" si="19"/>
        <v>856.29</v>
      </c>
      <c r="BH33" s="183">
        <f t="shared" si="19"/>
        <v>798.82</v>
      </c>
      <c r="BI33" s="183">
        <f t="shared" si="19"/>
        <v>744.59999999999991</v>
      </c>
      <c r="BJ33" s="183">
        <f t="shared" si="19"/>
        <v>961.83999999999992</v>
      </c>
      <c r="BK33" s="183">
        <f t="shared" si="19"/>
        <v>1132.1099999999999</v>
      </c>
      <c r="BL33" s="183">
        <f t="shared" si="19"/>
        <v>1359.3799999999999</v>
      </c>
      <c r="BM33" s="183">
        <f t="shared" si="19"/>
        <v>1083.6000000000001</v>
      </c>
      <c r="BN33" s="183">
        <f t="shared" si="19"/>
        <v>820.8900000000001</v>
      </c>
      <c r="BO33" s="183">
        <f t="shared" si="19"/>
        <v>801.3599999999999</v>
      </c>
      <c r="BP33" s="183">
        <f t="shared" si="19"/>
        <v>867.1</v>
      </c>
      <c r="BQ33" s="183">
        <f t="shared" si="19"/>
        <v>797.16</v>
      </c>
      <c r="BR33" s="183">
        <f t="shared" si="19"/>
        <v>759.2</v>
      </c>
      <c r="BS33" s="183">
        <f t="shared" si="19"/>
        <v>862.2700000000001</v>
      </c>
      <c r="BT33" s="183">
        <f t="shared" si="19"/>
        <v>767.76</v>
      </c>
      <c r="BU33" s="183">
        <f t="shared" si="19"/>
        <v>787.5</v>
      </c>
      <c r="BV33" s="183">
        <f t="shared" si="19"/>
        <v>968.66000000000008</v>
      </c>
      <c r="BW33" s="183">
        <f t="shared" si="19"/>
        <v>1085.8</v>
      </c>
      <c r="BX33" s="183">
        <f t="shared" si="19"/>
        <v>1431.06</v>
      </c>
      <c r="BY33" s="183">
        <f t="shared" si="19"/>
        <v>1091.1600000000001</v>
      </c>
      <c r="BZ33" s="183">
        <f t="shared" si="19"/>
        <v>826.56</v>
      </c>
      <c r="CA33" s="183">
        <f t="shared" si="19"/>
        <v>807.03</v>
      </c>
      <c r="CB33" s="183">
        <f t="shared" si="19"/>
        <v>797.16</v>
      </c>
      <c r="CC33" s="183">
        <f t="shared" si="19"/>
        <v>802.82999999999993</v>
      </c>
      <c r="CD33" s="183">
        <f t="shared" si="19"/>
        <v>764.59999999999991</v>
      </c>
      <c r="CE33" s="183">
        <f t="shared" si="19"/>
        <v>868.4799999999999</v>
      </c>
      <c r="CF33" s="183">
        <f t="shared" si="19"/>
        <v>736.4</v>
      </c>
      <c r="CG33" s="183">
        <f t="shared" si="19"/>
        <v>830.71999999999991</v>
      </c>
      <c r="CH33" s="183">
        <f t="shared" si="19"/>
        <v>975.26</v>
      </c>
      <c r="CI33" s="183">
        <f t="shared" si="19"/>
        <v>1093.4000000000001</v>
      </c>
      <c r="CJ33" s="183">
        <f t="shared" si="19"/>
        <v>1441.1799999999998</v>
      </c>
      <c r="CK33" s="183">
        <f t="shared" si="19"/>
        <v>1046.4000000000001</v>
      </c>
      <c r="CL33" s="183">
        <f t="shared" si="19"/>
        <v>872.08</v>
      </c>
      <c r="CM33" s="183">
        <f t="shared" si="19"/>
        <v>812.7</v>
      </c>
      <c r="CN33" s="183">
        <f t="shared" si="19"/>
        <v>764.59999999999991</v>
      </c>
      <c r="CO33" s="183">
        <f t="shared" si="19"/>
        <v>846.78000000000009</v>
      </c>
      <c r="CP33" s="183">
        <f t="shared" si="19"/>
        <v>769.80000000000007</v>
      </c>
      <c r="CQ33" s="183">
        <f t="shared" si="19"/>
        <v>836.44</v>
      </c>
      <c r="CR33" s="183">
        <f t="shared" si="19"/>
        <v>778.47</v>
      </c>
      <c r="CS33" s="183">
        <f>CS14*CS$5</f>
        <v>836.44</v>
      </c>
      <c r="CT33" s="183">
        <f t="shared" ref="CT33:EJ33" si="20">CT14*CT$5</f>
        <v>937.44</v>
      </c>
      <c r="CU33" s="183">
        <f t="shared" si="20"/>
        <v>1156.05</v>
      </c>
      <c r="CV33" s="183">
        <f t="shared" si="20"/>
        <v>1451.0700000000002</v>
      </c>
      <c r="CW33" s="183">
        <f t="shared" si="20"/>
        <v>1000.92</v>
      </c>
      <c r="CX33" s="183">
        <f t="shared" si="20"/>
        <v>917.93</v>
      </c>
      <c r="CY33" s="183">
        <f t="shared" si="20"/>
        <v>818.37</v>
      </c>
      <c r="CZ33" s="183">
        <f t="shared" si="20"/>
        <v>769.80000000000007</v>
      </c>
      <c r="DA33" s="183">
        <f t="shared" si="20"/>
        <v>852.71999999999991</v>
      </c>
      <c r="DB33" s="183">
        <f t="shared" si="20"/>
        <v>813.95999999999992</v>
      </c>
      <c r="DC33" s="183">
        <f t="shared" si="20"/>
        <v>803.88</v>
      </c>
      <c r="DD33" s="183">
        <f t="shared" si="20"/>
        <v>821.26</v>
      </c>
      <c r="DE33" s="183">
        <f t="shared" si="20"/>
        <v>803.88</v>
      </c>
      <c r="DF33" s="183">
        <f t="shared" si="20"/>
        <v>943.95</v>
      </c>
      <c r="DG33" s="183">
        <f t="shared" si="20"/>
        <v>1219.46</v>
      </c>
      <c r="DH33" s="183">
        <f t="shared" si="20"/>
        <v>1334.13</v>
      </c>
      <c r="DI33" s="183">
        <f t="shared" si="20"/>
        <v>1114.05</v>
      </c>
      <c r="DJ33" s="183">
        <f t="shared" si="20"/>
        <v>924.36999999999989</v>
      </c>
      <c r="DK33" s="183">
        <f t="shared" si="20"/>
        <v>745.36999999999989</v>
      </c>
      <c r="DL33" s="183">
        <f t="shared" si="20"/>
        <v>852.71999999999991</v>
      </c>
      <c r="DM33" s="183">
        <f t="shared" si="20"/>
        <v>819.42000000000007</v>
      </c>
      <c r="DN33" s="183">
        <f t="shared" si="20"/>
        <v>780.40000000000009</v>
      </c>
      <c r="DO33" s="183">
        <f t="shared" si="20"/>
        <v>847.88</v>
      </c>
      <c r="DP33" s="183">
        <f t="shared" si="20"/>
        <v>826.76</v>
      </c>
      <c r="DQ33" s="183">
        <f t="shared" si="20"/>
        <v>770.8</v>
      </c>
      <c r="DR33" s="183">
        <f t="shared" si="20"/>
        <v>995.71999999999991</v>
      </c>
      <c r="DS33" s="183">
        <f t="shared" si="20"/>
        <v>1227.8200000000002</v>
      </c>
      <c r="DT33" s="183">
        <f t="shared" si="20"/>
        <v>1343.16</v>
      </c>
      <c r="DU33" s="183">
        <f t="shared" si="20"/>
        <v>1121.6099999999999</v>
      </c>
      <c r="DV33" s="183">
        <f t="shared" si="20"/>
        <v>890.12</v>
      </c>
      <c r="DW33" s="183">
        <f t="shared" si="20"/>
        <v>790</v>
      </c>
      <c r="DX33" s="183">
        <f t="shared" si="20"/>
        <v>858.44</v>
      </c>
      <c r="DY33" s="183">
        <f t="shared" si="20"/>
        <v>785.8</v>
      </c>
      <c r="DZ33" s="183">
        <f t="shared" si="20"/>
        <v>785.8</v>
      </c>
      <c r="EA33" s="183">
        <f t="shared" si="20"/>
        <v>892.4</v>
      </c>
      <c r="EB33" s="183">
        <f t="shared" si="20"/>
        <v>832.48</v>
      </c>
      <c r="EC33" s="183">
        <f t="shared" si="20"/>
        <v>776</v>
      </c>
      <c r="ED33" s="183">
        <f t="shared" si="20"/>
        <v>1002.32</v>
      </c>
      <c r="EE33" s="183">
        <f t="shared" si="20"/>
        <v>1179.99</v>
      </c>
      <c r="EF33" s="183">
        <f t="shared" si="20"/>
        <v>1416.58</v>
      </c>
      <c r="EG33" s="183">
        <f t="shared" si="20"/>
        <v>1129.17</v>
      </c>
      <c r="EH33" s="183">
        <f t="shared" si="20"/>
        <v>855.54000000000008</v>
      </c>
      <c r="EI33" s="183">
        <f t="shared" si="20"/>
        <v>835.17000000000007</v>
      </c>
      <c r="EJ33" s="183">
        <f t="shared" si="20"/>
        <v>903.67</v>
      </c>
    </row>
    <row r="34" spans="1:140" ht="13.7" customHeight="1" thickBot="1" x14ac:dyDescent="0.25">
      <c r="A34" s="216" t="s">
        <v>126</v>
      </c>
      <c r="B34" s="166"/>
      <c r="C34" s="131">
        <f t="shared" si="16"/>
        <v>1.3733333333333348</v>
      </c>
      <c r="D34" s="131">
        <f t="shared" ca="1" si="16"/>
        <v>1</v>
      </c>
      <c r="E34" s="131">
        <f t="shared" si="16"/>
        <v>0.75</v>
      </c>
      <c r="F34" s="167">
        <f t="shared" ca="1" si="16"/>
        <v>0.93726767676767508</v>
      </c>
      <c r="G34" s="131">
        <f t="shared" si="16"/>
        <v>0.625</v>
      </c>
      <c r="H34" s="131">
        <f t="shared" si="16"/>
        <v>0.75</v>
      </c>
      <c r="I34" s="131">
        <f t="shared" si="16"/>
        <v>0.5</v>
      </c>
      <c r="J34" s="131">
        <f t="shared" si="16"/>
        <v>0.5</v>
      </c>
      <c r="K34" s="131">
        <f t="shared" si="16"/>
        <v>0</v>
      </c>
      <c r="L34" s="131">
        <f t="shared" si="16"/>
        <v>1</v>
      </c>
      <c r="M34" s="131">
        <f t="shared" si="16"/>
        <v>1</v>
      </c>
      <c r="N34" s="131">
        <f t="shared" si="16"/>
        <v>1</v>
      </c>
      <c r="O34" s="131">
        <f t="shared" si="16"/>
        <v>0.5</v>
      </c>
      <c r="P34" s="131">
        <f t="shared" si="16"/>
        <v>0.5</v>
      </c>
      <c r="Q34" s="131">
        <f t="shared" si="16"/>
        <v>0.5</v>
      </c>
      <c r="R34" s="131">
        <f t="shared" si="16"/>
        <v>1</v>
      </c>
      <c r="S34" s="131">
        <f t="shared" si="16"/>
        <v>0.5</v>
      </c>
      <c r="T34" s="131">
        <f t="shared" si="16"/>
        <v>0.5</v>
      </c>
      <c r="U34" s="131">
        <f t="shared" si="16"/>
        <v>0.5</v>
      </c>
      <c r="V34" s="131">
        <f t="shared" si="16"/>
        <v>0.5</v>
      </c>
      <c r="W34" s="167">
        <f t="shared" si="16"/>
        <v>0.64509803921568931</v>
      </c>
      <c r="X34" s="131">
        <f t="shared" si="16"/>
        <v>0.29019607843137152</v>
      </c>
      <c r="Y34" s="131">
        <f t="shared" si="16"/>
        <v>0.31902684563758044</v>
      </c>
      <c r="Z34" s="131">
        <f t="shared" si="16"/>
        <v>0.29572549019608374</v>
      </c>
      <c r="AA34" s="131">
        <f t="shared" si="16"/>
        <v>0.29243137254902507</v>
      </c>
      <c r="AB34" s="131">
        <f t="shared" si="16"/>
        <v>0.29007812499999375</v>
      </c>
      <c r="AC34" s="168">
        <f t="shared" ca="1" si="16"/>
        <v>0.34738929631409121</v>
      </c>
      <c r="AD34" s="158"/>
      <c r="AE34" s="158"/>
      <c r="AF34" s="159"/>
      <c r="AG34" s="127">
        <f t="shared" si="19"/>
        <v>841.5</v>
      </c>
      <c r="AH34" s="183">
        <f t="shared" si="19"/>
        <v>735</v>
      </c>
      <c r="AI34" s="183">
        <f t="shared" si="19"/>
        <v>761.25</v>
      </c>
      <c r="AJ34" s="183">
        <f t="shared" si="19"/>
        <v>759</v>
      </c>
      <c r="AK34" s="183">
        <f t="shared" si="19"/>
        <v>891</v>
      </c>
      <c r="AL34" s="183">
        <f t="shared" si="19"/>
        <v>1000</v>
      </c>
      <c r="AM34" s="183">
        <f t="shared" si="19"/>
        <v>1331</v>
      </c>
      <c r="AN34" s="183">
        <f t="shared" si="19"/>
        <v>1617</v>
      </c>
      <c r="AO34" s="183">
        <f t="shared" si="19"/>
        <v>1160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858</v>
      </c>
      <c r="AT34" s="183">
        <f t="shared" si="19"/>
        <v>780</v>
      </c>
      <c r="AU34" s="183">
        <f t="shared" si="19"/>
        <v>808.5</v>
      </c>
      <c r="AV34" s="183">
        <f t="shared" si="19"/>
        <v>825</v>
      </c>
      <c r="AW34" s="183">
        <f t="shared" si="19"/>
        <v>808.5</v>
      </c>
      <c r="AX34" s="183">
        <f t="shared" si="19"/>
        <v>1008</v>
      </c>
      <c r="AY34" s="183">
        <f t="shared" si="19"/>
        <v>1331</v>
      </c>
      <c r="AZ34" s="183">
        <f t="shared" si="19"/>
        <v>1491</v>
      </c>
      <c r="BA34" s="183">
        <f t="shared" si="19"/>
        <v>1218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837.9</v>
      </c>
      <c r="BF34" s="183">
        <f t="shared" si="19"/>
        <v>798</v>
      </c>
      <c r="BG34" s="183">
        <f t="shared" si="19"/>
        <v>906.89</v>
      </c>
      <c r="BH34" s="183">
        <f t="shared" si="19"/>
        <v>847.21999999999991</v>
      </c>
      <c r="BI34" s="183">
        <f t="shared" si="19"/>
        <v>788.6</v>
      </c>
      <c r="BJ34" s="183">
        <f t="shared" si="19"/>
        <v>1057.0999999999999</v>
      </c>
      <c r="BK34" s="183">
        <f t="shared" si="19"/>
        <v>1249.71</v>
      </c>
      <c r="BL34" s="183">
        <f t="shared" si="19"/>
        <v>1519.98</v>
      </c>
      <c r="BM34" s="183">
        <f t="shared" si="19"/>
        <v>1201.2</v>
      </c>
      <c r="BN34" s="183">
        <f t="shared" si="19"/>
        <v>871.5</v>
      </c>
      <c r="BO34" s="183">
        <f t="shared" si="19"/>
        <v>842.94</v>
      </c>
      <c r="BP34" s="183">
        <f t="shared" si="19"/>
        <v>907.81</v>
      </c>
      <c r="BQ34" s="183">
        <f t="shared" si="19"/>
        <v>845.88</v>
      </c>
      <c r="BR34" s="183">
        <f t="shared" si="19"/>
        <v>805.6</v>
      </c>
      <c r="BS34" s="183">
        <f t="shared" si="19"/>
        <v>915.63000000000011</v>
      </c>
      <c r="BT34" s="183">
        <f t="shared" si="19"/>
        <v>816.48</v>
      </c>
      <c r="BU34" s="183">
        <f t="shared" si="19"/>
        <v>836.22</v>
      </c>
      <c r="BV34" s="183">
        <f t="shared" si="19"/>
        <v>1059.52</v>
      </c>
      <c r="BW34" s="183">
        <f t="shared" si="19"/>
        <v>1189.8</v>
      </c>
      <c r="BX34" s="183">
        <f t="shared" si="19"/>
        <v>1583.78</v>
      </c>
      <c r="BY34" s="183">
        <f t="shared" si="19"/>
        <v>1200.3599999999999</v>
      </c>
      <c r="BZ34" s="183">
        <f t="shared" si="19"/>
        <v>879.06</v>
      </c>
      <c r="CA34" s="183">
        <f t="shared" si="19"/>
        <v>851.97</v>
      </c>
      <c r="CB34" s="183">
        <f t="shared" si="19"/>
        <v>838.32</v>
      </c>
      <c r="CC34" s="183">
        <f t="shared" si="19"/>
        <v>853.65</v>
      </c>
      <c r="CD34" s="183">
        <f t="shared" si="19"/>
        <v>813</v>
      </c>
      <c r="CE34" s="183">
        <f t="shared" si="19"/>
        <v>924.14</v>
      </c>
      <c r="CF34" s="183">
        <f t="shared" si="19"/>
        <v>784.80000000000007</v>
      </c>
      <c r="CG34" s="183">
        <f t="shared" si="19"/>
        <v>883.96</v>
      </c>
      <c r="CH34" s="183">
        <f t="shared" si="19"/>
        <v>1062.3799999999999</v>
      </c>
      <c r="CI34" s="183">
        <f t="shared" si="19"/>
        <v>1190.5999999999999</v>
      </c>
      <c r="CJ34" s="183">
        <f t="shared" si="19"/>
        <v>1581.02</v>
      </c>
      <c r="CK34" s="183">
        <f t="shared" si="19"/>
        <v>1143.5999999999999</v>
      </c>
      <c r="CL34" s="183">
        <f t="shared" si="19"/>
        <v>928.62</v>
      </c>
      <c r="CM34" s="183">
        <f t="shared" si="19"/>
        <v>860.16</v>
      </c>
      <c r="CN34" s="183">
        <f t="shared" si="19"/>
        <v>806.80000000000007</v>
      </c>
      <c r="CO34" s="183">
        <f t="shared" si="19"/>
        <v>900.68</v>
      </c>
      <c r="CP34" s="183">
        <f t="shared" si="19"/>
        <v>818.8</v>
      </c>
      <c r="CQ34" s="183">
        <f t="shared" si="19"/>
        <v>890.33999999999992</v>
      </c>
      <c r="CR34" s="183">
        <f t="shared" si="19"/>
        <v>830.13</v>
      </c>
      <c r="CS34" s="183">
        <f>CS15*CS$5</f>
        <v>890.33999999999992</v>
      </c>
      <c r="CT34" s="183">
        <f t="shared" ref="CT34:EJ34" si="21">CT15*CT$5</f>
        <v>1018.0799999999999</v>
      </c>
      <c r="CU34" s="183">
        <f t="shared" si="21"/>
        <v>1253.49</v>
      </c>
      <c r="CV34" s="183">
        <f t="shared" si="21"/>
        <v>1583.09</v>
      </c>
      <c r="CW34" s="183">
        <f t="shared" si="21"/>
        <v>1089.08</v>
      </c>
      <c r="CX34" s="183">
        <f t="shared" si="21"/>
        <v>977.2700000000001</v>
      </c>
      <c r="CY34" s="183">
        <f t="shared" si="21"/>
        <v>866.88</v>
      </c>
      <c r="CZ34" s="183">
        <f t="shared" si="21"/>
        <v>813.19999999999993</v>
      </c>
      <c r="DA34" s="183">
        <f t="shared" si="21"/>
        <v>906.83999999999992</v>
      </c>
      <c r="DB34" s="183">
        <f t="shared" si="21"/>
        <v>865.62</v>
      </c>
      <c r="DC34" s="183">
        <f t="shared" si="21"/>
        <v>855.54000000000008</v>
      </c>
      <c r="DD34" s="183">
        <f t="shared" si="21"/>
        <v>875.59999999999991</v>
      </c>
      <c r="DE34" s="183">
        <f t="shared" si="21"/>
        <v>855.75</v>
      </c>
      <c r="DF34" s="183">
        <f t="shared" si="21"/>
        <v>1022.49</v>
      </c>
      <c r="DG34" s="183">
        <f t="shared" si="21"/>
        <v>1317.8</v>
      </c>
      <c r="DH34" s="183">
        <f t="shared" si="21"/>
        <v>1449.21</v>
      </c>
      <c r="DI34" s="183">
        <f t="shared" si="21"/>
        <v>1207.92</v>
      </c>
      <c r="DJ34" s="183">
        <f t="shared" si="21"/>
        <v>983.71</v>
      </c>
      <c r="DK34" s="183">
        <f t="shared" si="21"/>
        <v>789.6400000000001</v>
      </c>
      <c r="DL34" s="183">
        <f t="shared" si="21"/>
        <v>901.12</v>
      </c>
      <c r="DM34" s="183">
        <f t="shared" si="21"/>
        <v>871.29000000000008</v>
      </c>
      <c r="DN34" s="183">
        <f t="shared" si="21"/>
        <v>829.80000000000007</v>
      </c>
      <c r="DO34" s="183">
        <f t="shared" si="21"/>
        <v>902.21999999999991</v>
      </c>
      <c r="DP34" s="183">
        <f t="shared" si="21"/>
        <v>881.09999999999991</v>
      </c>
      <c r="DQ34" s="183">
        <f t="shared" si="21"/>
        <v>820.19999999999993</v>
      </c>
      <c r="DR34" s="183">
        <f t="shared" si="21"/>
        <v>1076.02</v>
      </c>
      <c r="DS34" s="183">
        <f t="shared" si="21"/>
        <v>1322.42</v>
      </c>
      <c r="DT34" s="183">
        <f t="shared" si="21"/>
        <v>1452.99</v>
      </c>
      <c r="DU34" s="183">
        <f t="shared" si="21"/>
        <v>1212.1199999999999</v>
      </c>
      <c r="DV34" s="183">
        <f t="shared" si="21"/>
        <v>946.66000000000008</v>
      </c>
      <c r="DW34" s="183">
        <f t="shared" si="21"/>
        <v>836.80000000000007</v>
      </c>
      <c r="DX34" s="183">
        <f t="shared" si="21"/>
        <v>907.28000000000009</v>
      </c>
      <c r="DY34" s="183">
        <f t="shared" si="21"/>
        <v>834.2</v>
      </c>
      <c r="DZ34" s="183">
        <f t="shared" si="21"/>
        <v>834.2</v>
      </c>
      <c r="EA34" s="183">
        <f t="shared" si="21"/>
        <v>948.29</v>
      </c>
      <c r="EB34" s="183">
        <f t="shared" si="21"/>
        <v>885.94</v>
      </c>
      <c r="EC34" s="183">
        <f t="shared" si="21"/>
        <v>824.59999999999991</v>
      </c>
      <c r="ED34" s="183">
        <f t="shared" si="21"/>
        <v>1079.3200000000002</v>
      </c>
      <c r="EE34" s="183">
        <f t="shared" si="21"/>
        <v>1265.8800000000001</v>
      </c>
      <c r="EF34" s="183">
        <f t="shared" si="21"/>
        <v>1525.26</v>
      </c>
      <c r="EG34" s="183">
        <f t="shared" si="21"/>
        <v>1215.27</v>
      </c>
      <c r="EH34" s="183">
        <f t="shared" si="21"/>
        <v>908.45999999999992</v>
      </c>
      <c r="EI34" s="183">
        <f t="shared" si="21"/>
        <v>883.68</v>
      </c>
      <c r="EJ34" s="183">
        <f t="shared" si="21"/>
        <v>954.2700000000001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f t="shared" ref="C37:AC37" si="22">C18-C56</f>
        <v>8.5166666666666657</v>
      </c>
      <c r="D37" s="174">
        <f t="shared" ca="1" si="22"/>
        <v>1</v>
      </c>
      <c r="E37" s="174">
        <f t="shared" si="22"/>
        <v>0</v>
      </c>
      <c r="F37" s="175">
        <f t="shared" ca="1" si="22"/>
        <v>1.297020153854838</v>
      </c>
      <c r="G37" s="174">
        <f t="shared" si="22"/>
        <v>1.1450010681152349</v>
      </c>
      <c r="H37" s="174">
        <f t="shared" si="22"/>
        <v>1.3000021362304608</v>
      </c>
      <c r="I37" s="174">
        <f t="shared" si="22"/>
        <v>0.98999999999999488</v>
      </c>
      <c r="J37" s="174">
        <f t="shared" si="22"/>
        <v>0.89500007629393963</v>
      </c>
      <c r="K37" s="174">
        <f t="shared" si="22"/>
        <v>1.0499996948242156</v>
      </c>
      <c r="L37" s="174">
        <f t="shared" si="22"/>
        <v>0.74000045776367074</v>
      </c>
      <c r="M37" s="174">
        <f t="shared" si="22"/>
        <v>0.75000045776366875</v>
      </c>
      <c r="N37" s="174">
        <f t="shared" si="22"/>
        <v>0.7380164769704578</v>
      </c>
      <c r="O37" s="174">
        <f t="shared" si="22"/>
        <v>0.71001572815484337</v>
      </c>
      <c r="P37" s="174">
        <f t="shared" si="22"/>
        <v>0.70951775969589903</v>
      </c>
      <c r="Q37" s="174">
        <f t="shared" si="22"/>
        <v>0.71051369661379482</v>
      </c>
      <c r="R37" s="174">
        <f t="shared" si="22"/>
        <v>0.70991668627671345</v>
      </c>
      <c r="S37" s="174">
        <f t="shared" si="22"/>
        <v>0.63498840758114738</v>
      </c>
      <c r="T37" s="174">
        <f t="shared" si="22"/>
        <v>0.64592227671394653</v>
      </c>
      <c r="U37" s="174">
        <f t="shared" si="22"/>
        <v>0.69661342866100995</v>
      </c>
      <c r="V37" s="174">
        <f t="shared" si="22"/>
        <v>0.5624295173685141</v>
      </c>
      <c r="W37" s="175">
        <f t="shared" si="22"/>
        <v>0.80011339935732195</v>
      </c>
      <c r="X37" s="174">
        <f t="shared" si="22"/>
        <v>0.19695891360104412</v>
      </c>
      <c r="Y37" s="174">
        <f t="shared" si="22"/>
        <v>0.198578612347589</v>
      </c>
      <c r="Z37" s="174">
        <f t="shared" si="22"/>
        <v>0.16833335786118653</v>
      </c>
      <c r="AA37" s="174">
        <f t="shared" si="22"/>
        <v>-2.671589110432393E-2</v>
      </c>
      <c r="AB37" s="174">
        <f t="shared" si="22"/>
        <v>-0.13634933044503583</v>
      </c>
      <c r="AC37" s="177">
        <f t="shared" ca="1" si="22"/>
        <v>0.14561570571852656</v>
      </c>
      <c r="AD37" s="158"/>
      <c r="AE37" s="158"/>
      <c r="AF37" s="159"/>
      <c r="AG37" s="127">
        <f>AG18*AG$5</f>
        <v>1457.687417602539</v>
      </c>
      <c r="AH37" s="183">
        <f t="shared" ref="AH37:CS37" si="23">AH18*AH$5</f>
        <v>1304.49482421875</v>
      </c>
      <c r="AI37" s="183">
        <f t="shared" si="23"/>
        <v>1330.9600112915039</v>
      </c>
      <c r="AJ37" s="183">
        <f t="shared" si="23"/>
        <v>1304.0339672851562</v>
      </c>
      <c r="AK37" s="183">
        <f t="shared" si="23"/>
        <v>1319.1043701171875</v>
      </c>
      <c r="AL37" s="183">
        <f t="shared" si="23"/>
        <v>1217.0108593004991</v>
      </c>
      <c r="AM37" s="183">
        <f t="shared" si="23"/>
        <v>1132.1119329674218</v>
      </c>
      <c r="AN37" s="183">
        <f t="shared" si="23"/>
        <v>1146.5402475525536</v>
      </c>
      <c r="AO37" s="183">
        <f t="shared" si="23"/>
        <v>1042.3084708232789</v>
      </c>
      <c r="AP37" s="183">
        <f t="shared" si="23"/>
        <v>1305.7012584358979</v>
      </c>
      <c r="AQ37" s="183">
        <f t="shared" si="23"/>
        <v>1234.3707119775841</v>
      </c>
      <c r="AR37" s="183">
        <f t="shared" si="23"/>
        <v>1373.2643089155863</v>
      </c>
      <c r="AS37" s="183">
        <f t="shared" si="23"/>
        <v>1157.0053515597842</v>
      </c>
      <c r="AT37" s="183">
        <f t="shared" si="23"/>
        <v>1022.9728712288361</v>
      </c>
      <c r="AU37" s="183">
        <f t="shared" si="23"/>
        <v>1042.8277952068997</v>
      </c>
      <c r="AV37" s="183">
        <f t="shared" si="23"/>
        <v>1044.1317979666569</v>
      </c>
      <c r="AW37" s="183">
        <f t="shared" si="23"/>
        <v>996.70839116578816</v>
      </c>
      <c r="AX37" s="183">
        <f t="shared" si="23"/>
        <v>1003.3444732752463</v>
      </c>
      <c r="AY37" s="183">
        <f t="shared" si="23"/>
        <v>1059.7868939088571</v>
      </c>
      <c r="AZ37" s="183">
        <f t="shared" si="23"/>
        <v>1022.1732571968088</v>
      </c>
      <c r="BA37" s="183">
        <f t="shared" si="23"/>
        <v>1023.8138543192155</v>
      </c>
      <c r="BB37" s="183">
        <f t="shared" si="23"/>
        <v>1128.5460439436067</v>
      </c>
      <c r="BC37" s="183">
        <f t="shared" si="23"/>
        <v>989.89344399586457</v>
      </c>
      <c r="BD37" s="183">
        <f t="shared" si="23"/>
        <v>1198.5715966366993</v>
      </c>
      <c r="BE37" s="183">
        <f t="shared" si="23"/>
        <v>1077.5160201110314</v>
      </c>
      <c r="BF37" s="183">
        <f t="shared" si="23"/>
        <v>1000.355667608736</v>
      </c>
      <c r="BG37" s="183">
        <f t="shared" si="23"/>
        <v>1103.5813418477089</v>
      </c>
      <c r="BH37" s="183">
        <f t="shared" si="23"/>
        <v>996.43802452235207</v>
      </c>
      <c r="BI37" s="183">
        <f t="shared" si="23"/>
        <v>907.26716457887096</v>
      </c>
      <c r="BJ37" s="183">
        <f t="shared" si="23"/>
        <v>1010.1293878896986</v>
      </c>
      <c r="BK37" s="183">
        <f t="shared" si="23"/>
        <v>977.98321211999144</v>
      </c>
      <c r="BL37" s="183">
        <f t="shared" si="23"/>
        <v>1036.7851387529663</v>
      </c>
      <c r="BM37" s="183">
        <f t="shared" si="23"/>
        <v>987.86303581788172</v>
      </c>
      <c r="BN37" s="183">
        <f t="shared" si="23"/>
        <v>987.95738668749436</v>
      </c>
      <c r="BO37" s="183">
        <f t="shared" si="23"/>
        <v>1042.8449032458666</v>
      </c>
      <c r="BP37" s="183">
        <f t="shared" si="23"/>
        <v>1192.7867898488657</v>
      </c>
      <c r="BQ37" s="183">
        <f t="shared" si="23"/>
        <v>1077.9772471476513</v>
      </c>
      <c r="BR37" s="183">
        <f t="shared" si="23"/>
        <v>1001.3702907977695</v>
      </c>
      <c r="BS37" s="183">
        <f t="shared" si="23"/>
        <v>1105.8929623006272</v>
      </c>
      <c r="BT37" s="183">
        <f t="shared" si="23"/>
        <v>951.70405362648739</v>
      </c>
      <c r="BU37" s="183">
        <f t="shared" si="23"/>
        <v>953.07766496111105</v>
      </c>
      <c r="BV37" s="183">
        <f t="shared" si="23"/>
        <v>1010.1919932820518</v>
      </c>
      <c r="BW37" s="183">
        <f t="shared" si="23"/>
        <v>931.04934937085341</v>
      </c>
      <c r="BX37" s="183">
        <f t="shared" si="23"/>
        <v>1083.0655483490298</v>
      </c>
      <c r="BY37" s="183">
        <f t="shared" si="23"/>
        <v>987.06153225063179</v>
      </c>
      <c r="BZ37" s="183">
        <f t="shared" si="23"/>
        <v>987.05864189448948</v>
      </c>
      <c r="CA37" s="183">
        <f t="shared" si="23"/>
        <v>1043.4375870499725</v>
      </c>
      <c r="CB37" s="183">
        <f t="shared" si="23"/>
        <v>1088.8031101150875</v>
      </c>
      <c r="CC37" s="183">
        <f t="shared" si="23"/>
        <v>1002.0160566433144</v>
      </c>
      <c r="CD37" s="183">
        <f t="shared" si="23"/>
        <v>932.03550013490189</v>
      </c>
      <c r="CE37" s="183">
        <f t="shared" si="23"/>
        <v>1031.1142872989856</v>
      </c>
      <c r="CF37" s="183">
        <f t="shared" si="23"/>
        <v>847.08062342115386</v>
      </c>
      <c r="CG37" s="183">
        <f t="shared" si="23"/>
        <v>933.57521786740801</v>
      </c>
      <c r="CH37" s="183">
        <f t="shared" si="23"/>
        <v>944.73342408103372</v>
      </c>
      <c r="CI37" s="183">
        <f t="shared" si="23"/>
        <v>870.80414598127231</v>
      </c>
      <c r="CJ37" s="183">
        <f t="shared" si="23"/>
        <v>1013.1409091579865</v>
      </c>
      <c r="CK37" s="183">
        <f t="shared" si="23"/>
        <v>879.86128927905384</v>
      </c>
      <c r="CL37" s="183">
        <f t="shared" si="23"/>
        <v>968.30340903929846</v>
      </c>
      <c r="CM37" s="183">
        <f t="shared" si="23"/>
        <v>975.8146233366374</v>
      </c>
      <c r="CN37" s="183">
        <f t="shared" si="23"/>
        <v>968.5470262703501</v>
      </c>
      <c r="CO37" s="183">
        <f t="shared" si="23"/>
        <v>1083.1207575739368</v>
      </c>
      <c r="CP37" s="183">
        <f t="shared" si="23"/>
        <v>961.9375407565135</v>
      </c>
      <c r="CQ37" s="183">
        <f t="shared" si="23"/>
        <v>1018.6710739689473</v>
      </c>
      <c r="CR37" s="183">
        <f t="shared" si="23"/>
        <v>917.09367301184727</v>
      </c>
      <c r="CS37" s="183">
        <f t="shared" si="23"/>
        <v>962.16133375211336</v>
      </c>
      <c r="CT37" s="183">
        <f t="shared" ref="CT37:EJ37" si="24">CT18*CT$5</f>
        <v>928.69455392408111</v>
      </c>
      <c r="CU37" s="183">
        <f t="shared" si="24"/>
        <v>940.85642745447899</v>
      </c>
      <c r="CV37" s="183">
        <f t="shared" si="24"/>
        <v>1041.7016848875794</v>
      </c>
      <c r="CW37" s="183">
        <f t="shared" si="24"/>
        <v>859.03792998763038</v>
      </c>
      <c r="CX37" s="183">
        <f t="shared" si="24"/>
        <v>1039.8529109167016</v>
      </c>
      <c r="CY37" s="183">
        <f t="shared" si="24"/>
        <v>1000.5753367124599</v>
      </c>
      <c r="CZ37" s="183">
        <f t="shared" si="24"/>
        <v>992.0914919337597</v>
      </c>
      <c r="DA37" s="183">
        <f t="shared" si="24"/>
        <v>1109.6935234968969</v>
      </c>
      <c r="DB37" s="183">
        <f t="shared" si="24"/>
        <v>1035.3798608105092</v>
      </c>
      <c r="DC37" s="183">
        <f t="shared" si="24"/>
        <v>997.7016234465874</v>
      </c>
      <c r="DD37" s="183">
        <f t="shared" si="24"/>
        <v>985.88321571095639</v>
      </c>
      <c r="DE37" s="183">
        <f t="shared" si="24"/>
        <v>942.37818564630379</v>
      </c>
      <c r="DF37" s="183">
        <f t="shared" si="24"/>
        <v>952.6156061202114</v>
      </c>
      <c r="DG37" s="183">
        <f t="shared" si="24"/>
        <v>1010.6866805562631</v>
      </c>
      <c r="DH37" s="183">
        <f t="shared" si="24"/>
        <v>974.97725900338253</v>
      </c>
      <c r="DI37" s="183">
        <f t="shared" si="24"/>
        <v>973.29570831790568</v>
      </c>
      <c r="DJ37" s="183">
        <f t="shared" si="24"/>
        <v>1065.9273425477597</v>
      </c>
      <c r="DK37" s="183">
        <f t="shared" si="24"/>
        <v>923.13019305820615</v>
      </c>
      <c r="DL37" s="183">
        <f t="shared" si="24"/>
        <v>1112.5146847862748</v>
      </c>
      <c r="DM37" s="183">
        <f t="shared" si="24"/>
        <v>1080.767711781702</v>
      </c>
      <c r="DN37" s="183">
        <f t="shared" si="24"/>
        <v>1007.1174433509059</v>
      </c>
      <c r="DO37" s="183">
        <f t="shared" si="24"/>
        <v>1068.8679838132418</v>
      </c>
      <c r="DP37" s="183">
        <f t="shared" si="24"/>
        <v>1000.0878677319067</v>
      </c>
      <c r="DQ37" s="183">
        <f t="shared" si="24"/>
        <v>910.9452714508252</v>
      </c>
      <c r="DR37" s="183">
        <f t="shared" si="24"/>
        <v>1013.4121864155558</v>
      </c>
      <c r="DS37" s="183">
        <f t="shared" si="24"/>
        <v>1026.7821993781718</v>
      </c>
      <c r="DT37" s="183">
        <f t="shared" si="24"/>
        <v>991.01190767914102</v>
      </c>
      <c r="DU37" s="183">
        <f t="shared" si="24"/>
        <v>989.96536117997755</v>
      </c>
      <c r="DV37" s="183">
        <f t="shared" si="24"/>
        <v>1037.7108721122568</v>
      </c>
      <c r="DW37" s="183">
        <f t="shared" si="24"/>
        <v>998.1735504052416</v>
      </c>
      <c r="DX37" s="183">
        <f t="shared" si="24"/>
        <v>1142.0573597278685</v>
      </c>
      <c r="DY37" s="183">
        <f t="shared" si="24"/>
        <v>1057.0758029363956</v>
      </c>
      <c r="DZ37" s="183">
        <f t="shared" si="24"/>
        <v>1034.8850990086837</v>
      </c>
      <c r="EA37" s="183">
        <f t="shared" si="24"/>
        <v>1149.2498322510153</v>
      </c>
      <c r="EB37" s="183">
        <f t="shared" si="24"/>
        <v>1020.1443357664108</v>
      </c>
      <c r="EC37" s="183">
        <f t="shared" si="24"/>
        <v>929.31411778895165</v>
      </c>
      <c r="ED37" s="183">
        <f t="shared" si="24"/>
        <v>1033.8423273815733</v>
      </c>
      <c r="EE37" s="183">
        <f t="shared" si="24"/>
        <v>999.8389637021653</v>
      </c>
      <c r="EF37" s="183">
        <f t="shared" si="24"/>
        <v>1059.1023080606458</v>
      </c>
      <c r="EG37" s="183">
        <f t="shared" si="24"/>
        <v>1010.0450136545519</v>
      </c>
      <c r="EH37" s="183">
        <f t="shared" si="24"/>
        <v>1010.7604074328268</v>
      </c>
      <c r="EI37" s="183">
        <f t="shared" si="24"/>
        <v>1060.6655983348639</v>
      </c>
      <c r="EJ37" s="183">
        <f t="shared" si="24"/>
        <v>1208.2772096008132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f>WORKDAY([19]Top!C3, -1, Holidays)</f>
        <v>37189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32.700000000000003</v>
      </c>
      <c r="D47" s="186">
        <v>33.5</v>
      </c>
      <c r="E47" s="186">
        <v>41.25</v>
      </c>
      <c r="F47" s="129">
        <v>36.873333333333335</v>
      </c>
      <c r="G47" s="129">
        <v>39.625</v>
      </c>
      <c r="H47" s="129">
        <v>41.25</v>
      </c>
      <c r="I47" s="129">
        <v>38</v>
      </c>
      <c r="J47" s="129">
        <v>31.875</v>
      </c>
      <c r="K47" s="129">
        <v>33.25</v>
      </c>
      <c r="L47" s="129">
        <v>30.5</v>
      </c>
      <c r="M47" s="129">
        <v>29</v>
      </c>
      <c r="N47" s="129">
        <v>29.5</v>
      </c>
      <c r="O47" s="129">
        <v>46.5</v>
      </c>
      <c r="P47" s="129">
        <v>43</v>
      </c>
      <c r="Q47" s="129">
        <v>50</v>
      </c>
      <c r="R47" s="129">
        <v>43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37.71078431372549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41.029107981220648</v>
      </c>
      <c r="AG47" s="137">
        <v>41.25</v>
      </c>
      <c r="AH47" s="137">
        <v>38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32.700000000000003</v>
      </c>
      <c r="D48" s="187">
        <v>34.049999999999997</v>
      </c>
      <c r="E48" s="187">
        <v>41.5</v>
      </c>
      <c r="F48" s="127">
        <v>37.24111111111111</v>
      </c>
      <c r="G48" s="127">
        <v>39.575000000000003</v>
      </c>
      <c r="H48" s="127">
        <v>41.25</v>
      </c>
      <c r="I48" s="127">
        <v>37.9</v>
      </c>
      <c r="J48" s="127">
        <v>32.875</v>
      </c>
      <c r="K48" s="127">
        <v>33.25</v>
      </c>
      <c r="L48" s="127">
        <v>32.5</v>
      </c>
      <c r="M48" s="127">
        <v>31.5</v>
      </c>
      <c r="N48" s="127">
        <v>32</v>
      </c>
      <c r="O48" s="127">
        <v>49.25</v>
      </c>
      <c r="P48" s="127">
        <v>46</v>
      </c>
      <c r="Q48" s="127">
        <v>52.5</v>
      </c>
      <c r="R48" s="127">
        <v>46.5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39.036274509803924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43.286167306871548</v>
      </c>
      <c r="AG48" s="137">
        <v>41.25</v>
      </c>
      <c r="AH48" s="137">
        <v>37.9</v>
      </c>
    </row>
    <row r="49" spans="1:34" s="137" customFormat="1" ht="11.25" hidden="1" customHeight="1" x14ac:dyDescent="0.2">
      <c r="A49" s="160" t="s">
        <v>122</v>
      </c>
      <c r="C49" s="187">
        <v>32.956000000000003</v>
      </c>
      <c r="D49" s="187">
        <v>35</v>
      </c>
      <c r="E49" s="187">
        <v>42</v>
      </c>
      <c r="F49" s="127">
        <v>37.929422222222222</v>
      </c>
      <c r="G49" s="127">
        <v>41.125</v>
      </c>
      <c r="H49" s="127">
        <v>42.25</v>
      </c>
      <c r="I49" s="127">
        <v>40</v>
      </c>
      <c r="J49" s="127">
        <v>35.5</v>
      </c>
      <c r="K49" s="127">
        <v>37.75</v>
      </c>
      <c r="L49" s="127">
        <v>33.25</v>
      </c>
      <c r="M49" s="127">
        <v>33</v>
      </c>
      <c r="N49" s="127">
        <v>39.5</v>
      </c>
      <c r="O49" s="127">
        <v>52.375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41.25</v>
      </c>
      <c r="U49" s="127">
        <v>40.25</v>
      </c>
      <c r="V49" s="127">
        <v>42.25</v>
      </c>
      <c r="W49" s="187">
        <v>41.883333333333333</v>
      </c>
      <c r="X49" s="187">
        <v>44.250980392156862</v>
      </c>
      <c r="Y49" s="187">
        <v>44.127516778523493</v>
      </c>
      <c r="Z49" s="187">
        <v>44.518862745098033</v>
      </c>
      <c r="AA49" s="187">
        <v>45.034892156862739</v>
      </c>
      <c r="AB49" s="187">
        <v>45.791328125</v>
      </c>
      <c r="AC49" s="128">
        <v>44.414184379001291</v>
      </c>
      <c r="AG49" s="137">
        <v>42.25</v>
      </c>
      <c r="AH49" s="137">
        <v>40</v>
      </c>
    </row>
    <row r="50" spans="1:34" s="137" customFormat="1" ht="11.25" hidden="1" customHeight="1" x14ac:dyDescent="0.2">
      <c r="A50" s="160" t="s">
        <v>123</v>
      </c>
      <c r="B50" s="161"/>
      <c r="C50" s="187">
        <v>29.412500000000001</v>
      </c>
      <c r="D50" s="187">
        <v>22.605999557495089</v>
      </c>
      <c r="E50" s="187">
        <v>38</v>
      </c>
      <c r="F50" s="127">
        <v>30.052799793497705</v>
      </c>
      <c r="G50" s="127">
        <v>37.875</v>
      </c>
      <c r="H50" s="127">
        <v>38.5</v>
      </c>
      <c r="I50" s="127">
        <v>37.25</v>
      </c>
      <c r="J50" s="127">
        <v>34.625</v>
      </c>
      <c r="K50" s="127">
        <v>36</v>
      </c>
      <c r="L50" s="127">
        <v>33.25</v>
      </c>
      <c r="M50" s="127">
        <v>33</v>
      </c>
      <c r="N50" s="127">
        <v>39.5</v>
      </c>
      <c r="O50" s="127">
        <v>52.125</v>
      </c>
      <c r="P50" s="127">
        <v>48.75</v>
      </c>
      <c r="Q50" s="127">
        <v>55.5</v>
      </c>
      <c r="R50" s="127">
        <v>48.25</v>
      </c>
      <c r="S50" s="127">
        <v>40.75</v>
      </c>
      <c r="T50" s="127">
        <v>40.75</v>
      </c>
      <c r="U50" s="127">
        <v>39.75</v>
      </c>
      <c r="V50" s="127">
        <v>41.75</v>
      </c>
      <c r="W50" s="187">
        <v>41.031372549019608</v>
      </c>
      <c r="X50" s="187">
        <v>32.921568627450981</v>
      </c>
      <c r="Y50" s="187">
        <v>30.412248322147651</v>
      </c>
      <c r="Z50" s="187">
        <v>28.388588235294119</v>
      </c>
      <c r="AA50" s="187">
        <v>38.814147058823536</v>
      </c>
      <c r="AB50" s="187">
        <v>42.574453124999998</v>
      </c>
      <c r="AC50" s="128">
        <v>36.681376863298084</v>
      </c>
      <c r="AG50" s="137">
        <v>38.5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32.9</v>
      </c>
      <c r="D51" s="187">
        <v>33.75</v>
      </c>
      <c r="E51" s="187">
        <v>38</v>
      </c>
      <c r="F51" s="127">
        <v>35.563333333333333</v>
      </c>
      <c r="G51" s="127">
        <v>37.875</v>
      </c>
      <c r="H51" s="127">
        <v>38.5</v>
      </c>
      <c r="I51" s="127">
        <v>37.25</v>
      </c>
      <c r="J51" s="127">
        <v>34.875</v>
      </c>
      <c r="K51" s="127">
        <v>36</v>
      </c>
      <c r="L51" s="127">
        <v>33.75</v>
      </c>
      <c r="M51" s="127">
        <v>35.25</v>
      </c>
      <c r="N51" s="127">
        <v>41.25</v>
      </c>
      <c r="O51" s="127">
        <v>52.75</v>
      </c>
      <c r="P51" s="127">
        <v>48.75</v>
      </c>
      <c r="Q51" s="127">
        <v>56.75</v>
      </c>
      <c r="R51" s="127">
        <v>48.25</v>
      </c>
      <c r="S51" s="127">
        <v>40.75</v>
      </c>
      <c r="T51" s="127">
        <v>40.75</v>
      </c>
      <c r="U51" s="127">
        <v>39.75</v>
      </c>
      <c r="V51" s="127">
        <v>41.75</v>
      </c>
      <c r="W51" s="187">
        <v>41.51372549019608</v>
      </c>
      <c r="X51" s="187">
        <v>44.27058823529412</v>
      </c>
      <c r="Y51" s="187">
        <v>43.813221476510066</v>
      </c>
      <c r="Z51" s="187">
        <v>44.528823529411767</v>
      </c>
      <c r="AA51" s="187">
        <v>45.072372549019605</v>
      </c>
      <c r="AB51" s="187">
        <v>45.799101562499999</v>
      </c>
      <c r="AC51" s="128">
        <v>44.348578745198452</v>
      </c>
      <c r="AG51" s="137">
        <v>38.5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32.96</v>
      </c>
      <c r="D52" s="187">
        <v>31.75</v>
      </c>
      <c r="E52" s="187">
        <v>35.75</v>
      </c>
      <c r="F52" s="164">
        <v>33.635333333333335</v>
      </c>
      <c r="G52" s="164">
        <v>35.5</v>
      </c>
      <c r="H52" s="127">
        <v>36</v>
      </c>
      <c r="I52" s="127">
        <v>35</v>
      </c>
      <c r="J52" s="164">
        <v>33.25</v>
      </c>
      <c r="K52" s="127">
        <v>35</v>
      </c>
      <c r="L52" s="127">
        <v>31.5</v>
      </c>
      <c r="M52" s="127">
        <v>36.5</v>
      </c>
      <c r="N52" s="127">
        <v>44</v>
      </c>
      <c r="O52" s="164">
        <v>58</v>
      </c>
      <c r="P52" s="127">
        <v>53</v>
      </c>
      <c r="Q52" s="127">
        <v>63</v>
      </c>
      <c r="R52" s="127">
        <v>50</v>
      </c>
      <c r="S52" s="164">
        <v>36.833333333333336</v>
      </c>
      <c r="T52" s="127">
        <v>38</v>
      </c>
      <c r="U52" s="127">
        <v>36</v>
      </c>
      <c r="V52" s="127">
        <v>36.5</v>
      </c>
      <c r="W52" s="187">
        <v>41.237254901960782</v>
      </c>
      <c r="X52" s="187">
        <v>42.092156862745099</v>
      </c>
      <c r="Y52" s="187">
        <v>41.721409395973154</v>
      </c>
      <c r="Z52" s="187">
        <v>42.768274509803923</v>
      </c>
      <c r="AA52" s="187">
        <v>43.46250980392157</v>
      </c>
      <c r="AB52" s="187">
        <v>44.221328124999999</v>
      </c>
      <c r="AC52" s="128">
        <v>42.773209560392665</v>
      </c>
      <c r="AG52" s="137">
        <v>36</v>
      </c>
      <c r="AH52" s="137">
        <v>35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33.96</v>
      </c>
      <c r="D53" s="187">
        <v>32.75</v>
      </c>
      <c r="E53" s="187">
        <v>37.75</v>
      </c>
      <c r="F53" s="187">
        <v>35.079777777777778</v>
      </c>
      <c r="G53" s="127">
        <v>36.875</v>
      </c>
      <c r="H53" s="187">
        <v>37.5</v>
      </c>
      <c r="I53" s="187">
        <v>36.25</v>
      </c>
      <c r="J53" s="127">
        <v>34.875</v>
      </c>
      <c r="K53" s="187">
        <v>36.25</v>
      </c>
      <c r="L53" s="187">
        <v>33.5</v>
      </c>
      <c r="M53" s="187">
        <v>39.5</v>
      </c>
      <c r="N53" s="187">
        <v>49</v>
      </c>
      <c r="O53" s="127">
        <v>66.5</v>
      </c>
      <c r="P53" s="187">
        <v>60</v>
      </c>
      <c r="Q53" s="187">
        <v>73</v>
      </c>
      <c r="R53" s="187">
        <v>57</v>
      </c>
      <c r="S53" s="127">
        <v>39</v>
      </c>
      <c r="T53" s="187">
        <v>40.5</v>
      </c>
      <c r="U53" s="187">
        <v>38</v>
      </c>
      <c r="V53" s="187">
        <v>38.5</v>
      </c>
      <c r="W53" s="187">
        <v>44.95392156862745</v>
      </c>
      <c r="X53" s="187">
        <v>45.427450980392159</v>
      </c>
      <c r="Y53" s="187">
        <v>44.916979865771815</v>
      </c>
      <c r="Z53" s="187">
        <v>46.067490196078424</v>
      </c>
      <c r="AA53" s="187">
        <v>46.6235</v>
      </c>
      <c r="AB53" s="187">
        <v>47.207460937500002</v>
      </c>
      <c r="AC53" s="128">
        <v>45.995731967562946</v>
      </c>
      <c r="AG53" s="137">
        <v>37.5</v>
      </c>
      <c r="AH53" s="137">
        <v>36.25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45.15</v>
      </c>
      <c r="D56" s="187">
        <v>53.499996185302734</v>
      </c>
      <c r="E56" s="187">
        <v>60.049999237060547</v>
      </c>
      <c r="F56" s="187">
        <v>55.668886769612627</v>
      </c>
      <c r="G56" s="127">
        <v>64.596629028320308</v>
      </c>
      <c r="H56" s="187">
        <v>64.95851684570313</v>
      </c>
      <c r="I56" s="187">
        <v>64.2347412109375</v>
      </c>
      <c r="J56" s="127">
        <v>60.431659622192385</v>
      </c>
      <c r="K56" s="187">
        <v>62.329048461914063</v>
      </c>
      <c r="L56" s="187">
        <v>58.534270782470706</v>
      </c>
      <c r="M56" s="187">
        <v>59.209289093017581</v>
      </c>
      <c r="N56" s="187">
        <v>60.112526488054499</v>
      </c>
      <c r="O56" s="127">
        <v>51.077533829117328</v>
      </c>
      <c r="P56" s="187">
        <v>50.750115557005095</v>
      </c>
      <c r="Q56" s="187">
        <v>51.404952101229554</v>
      </c>
      <c r="R56" s="187">
        <v>51.405506854887228</v>
      </c>
      <c r="S56" s="127">
        <v>60.658909609307045</v>
      </c>
      <c r="T56" s="187">
        <v>56.123697655281617</v>
      </c>
      <c r="U56" s="187">
        <v>61.021922170218197</v>
      </c>
      <c r="V56" s="187">
        <v>64.831109002421314</v>
      </c>
      <c r="W56" s="187">
        <v>58.680625347654278</v>
      </c>
      <c r="X56" s="187">
        <v>49.566867637003917</v>
      </c>
      <c r="Y56" s="187">
        <v>48.126440216433906</v>
      </c>
      <c r="Z56" s="187">
        <v>47.755941078004547</v>
      </c>
      <c r="AA56" s="187">
        <v>46.559955916515598</v>
      </c>
      <c r="AB56" s="187">
        <v>49.250415798878237</v>
      </c>
      <c r="AC56" s="128">
        <v>48.933448321412307</v>
      </c>
      <c r="AG56" s="137">
        <v>64.95851684570313</v>
      </c>
      <c r="AH56" s="137">
        <v>64.2347412109375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f>C9/('[19]Gas Curve Summary'!$B$10)*1000</f>
        <v>6107.602773650322</v>
      </c>
      <c r="D67" s="195">
        <f ca="1">D9/('[19]Gas Curve Summary'!$B$11)*1000</f>
        <v>7217.3379676957666</v>
      </c>
      <c r="E67" s="195">
        <f>E9/('[19]Gas Curve Summary'!$B$12)*1000</f>
        <v>11436.597110754414</v>
      </c>
      <c r="F67" s="195">
        <f t="shared" ref="F67:F73" ca="1" si="27">AVERAGE(C67:E67)</f>
        <v>8253.845950700168</v>
      </c>
      <c r="G67" s="195">
        <f t="shared" ref="G67:G73" si="28">AVERAGE(H67,I67)</f>
        <v>12874.719892861191</v>
      </c>
      <c r="H67" s="195">
        <f>$H9/'[19]Gas Curve Summary'!$B$13*1000</f>
        <v>13434.946574481459</v>
      </c>
      <c r="I67" s="195">
        <f>$I9/'[19]Gas Curve Summary'!$B$14*1000</f>
        <v>12314.493211240921</v>
      </c>
      <c r="J67" s="195">
        <f t="shared" ref="J67:J73" si="29">AVERAGE(K67:L67)</f>
        <v>15795.206971677559</v>
      </c>
      <c r="K67" s="195">
        <f>$K9/'[19]Gas Curve Summary'!$B$15*1000</f>
        <v>14923.747276688455</v>
      </c>
      <c r="L67" s="195">
        <f>$L9/'[19]Gas Curve Summary'!$B$16*1000</f>
        <v>16666.666666666664</v>
      </c>
      <c r="M67" s="195">
        <f>$M9/'[19]Gas Curve Summary'!$B$17*1000</f>
        <v>9870.6603131381889</v>
      </c>
      <c r="N67" s="195">
        <f>$N9/'[19]Gas Curve Summary'!$B$18*1000</f>
        <v>9506.928778601352</v>
      </c>
      <c r="O67" s="195">
        <f t="shared" ref="O67:O73" si="30">AVERAGE(P67:Q67)</f>
        <v>14466.322470632815</v>
      </c>
      <c r="P67" s="195">
        <f>$P9/'[19]Gas Curve Summary'!$B$19*1000</f>
        <v>13384.615384615385</v>
      </c>
      <c r="Q67" s="195">
        <f>$Q9/'[19]Gas Curve Summary'!$B$20*1000</f>
        <v>15548.029556650246</v>
      </c>
      <c r="R67" s="195">
        <f>$R9/'[19]Gas Curve Summary'!$B$21*1000</f>
        <v>13615.023474178404</v>
      </c>
      <c r="S67" s="195">
        <f t="shared" ref="S67:S73" si="31">AVERAGE(T67:V67)</f>
        <v>12201.7554345838</v>
      </c>
      <c r="T67" s="195">
        <f>$T9/'[19]Gas Curve Summary'!$B$22*1000</f>
        <v>12600.969305331178</v>
      </c>
      <c r="U67" s="195">
        <f>$U9/'[19]Gas Curve Summary'!$B$23*1000</f>
        <v>11840</v>
      </c>
      <c r="V67" s="195">
        <f>$V9/'[19]Gas Curve Summary'!$B$24*1000</f>
        <v>12164.296998420221</v>
      </c>
      <c r="W67" s="195">
        <f>W9/AVERAGE('[19]Gas Curve Summary'!$B$13:$B$24)*1000</f>
        <v>12854.146800180471</v>
      </c>
      <c r="X67" s="195">
        <f>X9/AVERAGE('[19]Gas Curve Summary'!$B$25:$B$36)*1000</f>
        <v>11664.094375303723</v>
      </c>
      <c r="Y67" s="195">
        <f>Y9/AVERAGE('[19]Gas Curve Summary'!$B$37:$B$48)*1000</f>
        <v>11184.868263215201</v>
      </c>
      <c r="Z67" s="195">
        <f>Z9/AVERAGE('[19]Gas Curve Summary'!$B$49:$B$60)*1000</f>
        <v>10910.699043260141</v>
      </c>
      <c r="AA67" s="195">
        <f>AA9/AVERAGE('[19]Gas Curve Summary'!$B$61:$B$108)*1000</f>
        <v>10470.895548428447</v>
      </c>
      <c r="AB67" s="195">
        <f>AB9/AVERAGE('[19]Gas Curve Summary'!$B$109:$B$120)*1000</f>
        <v>10088.078868380533</v>
      </c>
      <c r="AC67" s="196">
        <f ca="1">AC9/AVERAGE('[19]Gas Curve Summary'!$B$9:$B$120)*1000</f>
        <v>10758.559049506594</v>
      </c>
    </row>
    <row r="68" spans="1:31" ht="13.7" customHeight="1" x14ac:dyDescent="0.2">
      <c r="A68" s="215" t="s">
        <v>121</v>
      </c>
      <c r="B68" s="126" t="s">
        <v>156</v>
      </c>
      <c r="C68" s="195">
        <f>C10/('[19]Gas Curve Summary'!$B$10)*1000</f>
        <v>6157.1322436849923</v>
      </c>
      <c r="D68" s="195">
        <f ca="1">D10/('[19]Gas Curve Summary'!$B$11)*1000</f>
        <v>7258.2294009405032</v>
      </c>
      <c r="E68" s="195">
        <f>E10/('[19]Gas Curve Summary'!$B$12)*1000</f>
        <v>11503.477795612627</v>
      </c>
      <c r="F68" s="197">
        <f t="shared" ca="1" si="27"/>
        <v>8306.2798134127079</v>
      </c>
      <c r="G68" s="195">
        <f t="shared" si="28"/>
        <v>12858.932081051906</v>
      </c>
      <c r="H68" s="195">
        <f>$H10/'[19]Gas Curve Summary'!$B$13*1000</f>
        <v>13434.946574481459</v>
      </c>
      <c r="I68" s="195">
        <f>$I10/'[19]Gas Curve Summary'!$B$14*1000</f>
        <v>12282.917587622354</v>
      </c>
      <c r="J68" s="195">
        <f t="shared" si="29"/>
        <v>16341.655059109256</v>
      </c>
      <c r="K68" s="195">
        <f>$K10/'[19]Gas Curve Summary'!$B$15*1000</f>
        <v>14923.747276688455</v>
      </c>
      <c r="L68" s="195">
        <f>$L10/'[19]Gas Curve Summary'!$B$16*1000</f>
        <v>17759.562841530056</v>
      </c>
      <c r="M68" s="195">
        <f>$M10/'[19]Gas Curve Summary'!$B$17*1000</f>
        <v>10721.579305650101</v>
      </c>
      <c r="N68" s="195">
        <f>$N10/'[19]Gas Curve Summary'!$B$18*1000</f>
        <v>10312.600708991298</v>
      </c>
      <c r="O68" s="195">
        <f t="shared" si="30"/>
        <v>15312.713148920046</v>
      </c>
      <c r="P68" s="195">
        <f>$P10/'[19]Gas Curve Summary'!$B$19*1000</f>
        <v>14307.692307692309</v>
      </c>
      <c r="Q68" s="195">
        <f>$Q10/'[19]Gas Curve Summary'!$B$20*1000</f>
        <v>16317.733990147783</v>
      </c>
      <c r="R68" s="195">
        <f>$R10/'[19]Gas Curve Summary'!$B$21*1000</f>
        <v>14710.485133020346</v>
      </c>
      <c r="S68" s="195">
        <f t="shared" si="31"/>
        <v>12201.7554345838</v>
      </c>
      <c r="T68" s="195">
        <f>$T10/'[19]Gas Curve Summary'!$B$22*1000</f>
        <v>12600.969305331178</v>
      </c>
      <c r="U68" s="195">
        <f>$U10/'[19]Gas Curve Summary'!$B$23*1000</f>
        <v>11840</v>
      </c>
      <c r="V68" s="195">
        <f>$V10/'[19]Gas Curve Summary'!$B$24*1000</f>
        <v>12164.296998420221</v>
      </c>
      <c r="W68" s="197">
        <f>W10/AVERAGE('[19]Gas Curve Summary'!$B$13:$B$24)*1000</f>
        <v>13301.029118415552</v>
      </c>
      <c r="X68" s="195">
        <f>X10/AVERAGE('[19]Gas Curve Summary'!$B$25:$B$36)*1000</f>
        <v>12199.92903041004</v>
      </c>
      <c r="Y68" s="195">
        <f>Y10/AVERAGE('[19]Gas Curve Summary'!$B$37:$B$48)*1000</f>
        <v>11645.41797132118</v>
      </c>
      <c r="Z68" s="195">
        <f>Z10/AVERAGE('[19]Gas Curve Summary'!$B$49:$B$60)*1000</f>
        <v>11400.013615345546</v>
      </c>
      <c r="AA68" s="195">
        <f>AA10/AVERAGE('[19]Gas Curve Summary'!$B$61:$B$108)*1000</f>
        <v>11128.964385346178</v>
      </c>
      <c r="AB68" s="195">
        <f>AB10/AVERAGE('[19]Gas Curve Summary'!$B$109:$B$120)*1000</f>
        <v>10855.755549924963</v>
      </c>
      <c r="AC68" s="196">
        <f ca="1">AC10/AVERAGE('[19]Gas Curve Summary'!$B$9:$B$120)*1000</f>
        <v>11348.797228537767</v>
      </c>
    </row>
    <row r="69" spans="1:31" ht="13.7" customHeight="1" x14ac:dyDescent="0.2">
      <c r="A69" s="215" t="s">
        <v>122</v>
      </c>
      <c r="B69" s="126" t="s">
        <v>156</v>
      </c>
      <c r="C69" s="195">
        <f>C11/('[19]Gas Curve Summary'!$B$10)*1000</f>
        <v>6389.9207528479446</v>
      </c>
      <c r="D69" s="195">
        <f ca="1">D11/('[19]Gas Curve Summary'!$B$11)*1000</f>
        <v>7227.5608260069521</v>
      </c>
      <c r="E69" s="195">
        <f>E11/('[19]Gas Curve Summary'!$B$12)*1000</f>
        <v>11369.7164258962</v>
      </c>
      <c r="F69" s="197">
        <f t="shared" ca="1" si="27"/>
        <v>8329.0660015836984</v>
      </c>
      <c r="G69" s="195">
        <f t="shared" si="28"/>
        <v>13111.537070000439</v>
      </c>
      <c r="H69" s="195">
        <f>$H11/'[19]Gas Curve Summary'!$B$13*1000</f>
        <v>13434.946574481459</v>
      </c>
      <c r="I69" s="195">
        <f>$I11/'[19]Gas Curve Summary'!$B$14*1000</f>
        <v>12788.127565519417</v>
      </c>
      <c r="J69" s="195">
        <f t="shared" si="29"/>
        <v>17554.644808743171</v>
      </c>
      <c r="K69" s="195">
        <f>$K11/'[19]Gas Curve Summary'!$B$15*1000</f>
        <v>16666.666666666668</v>
      </c>
      <c r="L69" s="195">
        <f>$L11/'[19]Gas Curve Summary'!$B$16*1000</f>
        <v>18442.62295081967</v>
      </c>
      <c r="M69" s="195">
        <f>$M11/'[19]Gas Curve Summary'!$B$17*1000</f>
        <v>11402.314499659631</v>
      </c>
      <c r="N69" s="195">
        <f>$N11/'[19]Gas Curve Summary'!$B$18*1000</f>
        <v>12890.750886239122</v>
      </c>
      <c r="O69" s="195">
        <f t="shared" si="30"/>
        <v>16274.535809018567</v>
      </c>
      <c r="P69" s="195">
        <f>$P11/'[19]Gas Curve Summary'!$B$19*1000</f>
        <v>15307.692307692309</v>
      </c>
      <c r="Q69" s="195">
        <f>$Q11/'[19]Gas Curve Summary'!$B$20*1000</f>
        <v>17241.379310344826</v>
      </c>
      <c r="R69" s="195">
        <f>$R11/'[19]Gas Curve Summary'!$B$21*1000</f>
        <v>15258.215962441316</v>
      </c>
      <c r="S69" s="195">
        <f t="shared" si="31"/>
        <v>13505.378989537048</v>
      </c>
      <c r="T69" s="195">
        <f>$T11/'[19]Gas Curve Summary'!$B$22*1000</f>
        <v>13651.050080775443</v>
      </c>
      <c r="U69" s="195">
        <f>$U11/'[19]Gas Curve Summary'!$B$23*1000</f>
        <v>13200</v>
      </c>
      <c r="V69" s="195">
        <f>$V11/'[19]Gas Curve Summary'!$B$24*1000</f>
        <v>13665.086887835703</v>
      </c>
      <c r="W69" s="197">
        <f>W11/AVERAGE('[19]Gas Curve Summary'!$B$13:$B$24)*1000</f>
        <v>14331.634938132251</v>
      </c>
      <c r="X69" s="195">
        <f>X11/AVERAGE('[19]Gas Curve Summary'!$B$25:$B$36)*1000</f>
        <v>13009.951418607998</v>
      </c>
      <c r="Y69" s="195">
        <f>Y11/AVERAGE('[19]Gas Curve Summary'!$B$37:$B$48)*1000</f>
        <v>12339.84584058711</v>
      </c>
      <c r="Z69" s="195">
        <f>Z11/AVERAGE('[19]Gas Curve Summary'!$B$49:$B$60)*1000</f>
        <v>12086.028037138471</v>
      </c>
      <c r="AA69" s="195">
        <f>AA11/AVERAGE('[19]Gas Curve Summary'!$B$61:$B$108)*1000</f>
        <v>11412.189557107897</v>
      </c>
      <c r="AB69" s="195">
        <f>AB11/AVERAGE('[19]Gas Curve Summary'!$B$109:$B$120)*1000</f>
        <v>10810.513185335332</v>
      </c>
      <c r="AC69" s="196">
        <f ca="1">AC11/AVERAGE('[19]Gas Curve Summary'!$B$9:$B$120)*1000</f>
        <v>11789.029081082037</v>
      </c>
    </row>
    <row r="70" spans="1:31" ht="13.7" customHeight="1" x14ac:dyDescent="0.2">
      <c r="A70" s="215" t="s">
        <v>123</v>
      </c>
      <c r="B70" s="126" t="s">
        <v>156</v>
      </c>
      <c r="C70" s="195">
        <f>C12/('[19]Gas Curve Summary'!$B$10)*1000</f>
        <v>5412.6423972263492</v>
      </c>
      <c r="D70" s="195">
        <f ca="1">D12/('[19]Gas Curve Summary'!$B$11)*1000</f>
        <v>5315.8863218155793</v>
      </c>
      <c r="E70" s="195">
        <f>E12/('[19]Gas Curve Summary'!$B$12)*1000</f>
        <v>10299.625468164795</v>
      </c>
      <c r="F70" s="197">
        <f t="shared" ca="1" si="27"/>
        <v>7009.3847290689082</v>
      </c>
      <c r="G70" s="195">
        <f t="shared" si="28"/>
        <v>12048.464612974345</v>
      </c>
      <c r="H70" s="195">
        <f>$H12/'[19]Gas Curve Summary'!$B$13*1000</f>
        <v>12335.009428032685</v>
      </c>
      <c r="I70" s="195">
        <f>$I12/'[19]Gas Curve Summary'!$B$14*1000</f>
        <v>11761.919797916007</v>
      </c>
      <c r="J70" s="195">
        <f t="shared" si="29"/>
        <v>17064.448730311797</v>
      </c>
      <c r="K70" s="195">
        <f>$K12/'[19]Gas Curve Summary'!$B$15*1000</f>
        <v>15686.274509803923</v>
      </c>
      <c r="L70" s="195">
        <f>$L12/'[19]Gas Curve Summary'!$B$16*1000</f>
        <v>18442.62295081967</v>
      </c>
      <c r="M70" s="195">
        <f>$M12/'[19]Gas Curve Summary'!$B$17*1000</f>
        <v>11402.314499659631</v>
      </c>
      <c r="N70" s="195">
        <f>$N12/'[19]Gas Curve Summary'!$B$18*1000</f>
        <v>12890.750886239122</v>
      </c>
      <c r="O70" s="195">
        <f t="shared" si="30"/>
        <v>16197.612732095489</v>
      </c>
      <c r="P70" s="195">
        <f>$P12/'[19]Gas Curve Summary'!$B$19*1000</f>
        <v>15153.846153846152</v>
      </c>
      <c r="Q70" s="195">
        <f>$Q12/'[19]Gas Curve Summary'!$B$20*1000</f>
        <v>17241.379310344826</v>
      </c>
      <c r="R70" s="195">
        <f>$R12/'[19]Gas Curve Summary'!$B$21*1000</f>
        <v>15258.215962441316</v>
      </c>
      <c r="S70" s="195">
        <f t="shared" si="31"/>
        <v>13105.771679848505</v>
      </c>
      <c r="T70" s="195">
        <f>$T12/'[19]Gas Curve Summary'!$B$22*1000</f>
        <v>13247.172859450726</v>
      </c>
      <c r="U70" s="195">
        <f>$U12/'[19]Gas Curve Summary'!$B$23*1000</f>
        <v>12800</v>
      </c>
      <c r="V70" s="195">
        <f>$V12/'[19]Gas Curve Summary'!$B$24*1000</f>
        <v>13270.142180094786</v>
      </c>
      <c r="W70" s="197">
        <f>W12/AVERAGE('[19]Gas Curve Summary'!$B$13:$B$24)*1000</f>
        <v>13961.106033737633</v>
      </c>
      <c r="X70" s="195">
        <f>X12/AVERAGE('[19]Gas Curve Summary'!$B$25:$B$36)*1000</f>
        <v>9746.4903542636621</v>
      </c>
      <c r="Y70" s="195">
        <f>Y12/AVERAGE('[19]Gas Curve Summary'!$B$37:$B$48)*1000</f>
        <v>8533.6093356873498</v>
      </c>
      <c r="Z70" s="195">
        <f>Z12/AVERAGE('[19]Gas Curve Summary'!$B$49:$B$60)*1000</f>
        <v>7742.8689627725053</v>
      </c>
      <c r="AA70" s="195">
        <f>AA12/AVERAGE('[19]Gas Curve Summary'!$B$61:$B$108)*1000</f>
        <v>9844.7383032764319</v>
      </c>
      <c r="AB70" s="195">
        <f>AB12/AVERAGE('[19]Gas Curve Summary'!$B$109:$B$120)*1000</f>
        <v>10098.567203305593</v>
      </c>
      <c r="AC70" s="196">
        <f ca="1">AC12/AVERAGE('[19]Gas Curve Summary'!$B$9:$B$120)*1000</f>
        <v>9758.456713796686</v>
      </c>
    </row>
    <row r="71" spans="1:31" ht="13.7" customHeight="1" x14ac:dyDescent="0.2">
      <c r="A71" s="215" t="s">
        <v>124</v>
      </c>
      <c r="B71" s="126" t="s">
        <v>156</v>
      </c>
      <c r="C71" s="195">
        <f>C13/('[19]Gas Curve Summary'!$B$10)*1000</f>
        <v>6342.8677563150068</v>
      </c>
      <c r="D71" s="195">
        <f ca="1">D13/('[19]Gas Curve Summary'!$B$11)*1000</f>
        <v>6971.9893682273569</v>
      </c>
      <c r="E71" s="195">
        <f>E13/('[19]Gas Curve Summary'!$B$12)*1000</f>
        <v>10299.625468164795</v>
      </c>
      <c r="F71" s="197">
        <f t="shared" ca="1" si="27"/>
        <v>7871.4941975690526</v>
      </c>
      <c r="G71" s="195">
        <f t="shared" si="28"/>
        <v>12048.464612974345</v>
      </c>
      <c r="H71" s="195">
        <f>$H13/'[19]Gas Curve Summary'!$B$13*1000</f>
        <v>12335.009428032685</v>
      </c>
      <c r="I71" s="195">
        <f>$I13/'[19]Gas Curve Summary'!$B$14*1000</f>
        <v>11761.919797916007</v>
      </c>
      <c r="J71" s="195">
        <f t="shared" si="29"/>
        <v>17269.366763098682</v>
      </c>
      <c r="K71" s="195">
        <f>$K13/'[19]Gas Curve Summary'!$B$15*1000</f>
        <v>15686.274509803923</v>
      </c>
      <c r="L71" s="195">
        <f>$L13/'[19]Gas Curve Summary'!$B$16*1000</f>
        <v>18852.459016393444</v>
      </c>
      <c r="M71" s="195">
        <f>$M13/'[19]Gas Curve Summary'!$B$17*1000</f>
        <v>12253.233492171545</v>
      </c>
      <c r="N71" s="195">
        <f>$N13/'[19]Gas Curve Summary'!$B$18*1000</f>
        <v>13535.288430551078</v>
      </c>
      <c r="O71" s="195">
        <f t="shared" si="30"/>
        <v>16390.038840469875</v>
      </c>
      <c r="P71" s="195">
        <f>$P13/'[19]Gas Curve Summary'!$B$19*1000</f>
        <v>15153.846153846152</v>
      </c>
      <c r="Q71" s="195">
        <f>$Q13/'[19]Gas Curve Summary'!$B$20*1000</f>
        <v>17626.231527093594</v>
      </c>
      <c r="R71" s="195">
        <f>$R13/'[19]Gas Curve Summary'!$B$21*1000</f>
        <v>15258.215962441316</v>
      </c>
      <c r="S71" s="195">
        <f t="shared" si="31"/>
        <v>13105.771679848505</v>
      </c>
      <c r="T71" s="195">
        <f>$T13/'[19]Gas Curve Summary'!$B$22*1000</f>
        <v>13247.172859450726</v>
      </c>
      <c r="U71" s="195">
        <f>$U13/'[19]Gas Curve Summary'!$B$23*1000</f>
        <v>12800</v>
      </c>
      <c r="V71" s="195">
        <f>$V13/'[19]Gas Curve Summary'!$B$24*1000</f>
        <v>13270.142180094786</v>
      </c>
      <c r="W71" s="197">
        <f>W13/AVERAGE('[19]Gas Curve Summary'!$B$13:$B$24)*1000</f>
        <v>14144.883081769218</v>
      </c>
      <c r="X71" s="195">
        <f>X13/AVERAGE('[19]Gas Curve Summary'!$B$25:$B$36)*1000</f>
        <v>13015.366768845777</v>
      </c>
      <c r="Y71" s="195">
        <f>Y13/AVERAGE('[19]Gas Curve Summary'!$B$37:$B$48)*1000</f>
        <v>12262.520069636255</v>
      </c>
      <c r="Z71" s="195">
        <f>Z13/AVERAGE('[19]Gas Curve Summary'!$B$49:$B$60)*1000</f>
        <v>12089.316666753946</v>
      </c>
      <c r="AA71" s="195">
        <f>AA13/AVERAGE('[19]Gas Curve Summary'!$B$61:$B$108)*1000</f>
        <v>11421.631783769089</v>
      </c>
      <c r="AB71" s="195">
        <f>AB13/AVERAGE('[19]Gas Curve Summary'!$B$109:$B$120)*1000</f>
        <v>10811.965837994814</v>
      </c>
      <c r="AC71" s="196">
        <f ca="1">AC13/AVERAGE('[19]Gas Curve Summary'!$B$9:$B$120)*1000</f>
        <v>11766.550426375039</v>
      </c>
    </row>
    <row r="72" spans="1:31" ht="13.7" customHeight="1" x14ac:dyDescent="0.2">
      <c r="A72" s="215" t="s">
        <v>125</v>
      </c>
      <c r="B72" s="126" t="s">
        <v>156</v>
      </c>
      <c r="C72" s="195">
        <f>C14/('[19]Gas Curve Summary'!$B$10)*1000</f>
        <v>6376.9192669638442</v>
      </c>
      <c r="D72" s="195">
        <f ca="1">D14/('[19]Gas Curve Summary'!$B$11)*1000</f>
        <v>6695.9721938253933</v>
      </c>
      <c r="E72" s="195">
        <f>E14/('[19]Gas Curve Summary'!$B$12)*1000</f>
        <v>9764.5799892990908</v>
      </c>
      <c r="F72" s="197">
        <f t="shared" ca="1" si="27"/>
        <v>7612.4904833627761</v>
      </c>
      <c r="G72" s="195">
        <f t="shared" si="28"/>
        <v>11379.343211151612</v>
      </c>
      <c r="H72" s="195">
        <f>$H14/'[19]Gas Curve Summary'!$B$13*1000</f>
        <v>11549.340037712131</v>
      </c>
      <c r="I72" s="195">
        <f>$I14/'[19]Gas Curve Summary'!$B$14*1000</f>
        <v>11209.346384591096</v>
      </c>
      <c r="J72" s="195">
        <f t="shared" si="29"/>
        <v>16505.053751919713</v>
      </c>
      <c r="K72" s="195">
        <f>$K14/'[19]Gas Curve Summary'!$B$15*1000</f>
        <v>15250.544662309369</v>
      </c>
      <c r="L72" s="195">
        <f>$L14/'[19]Gas Curve Summary'!$B$16*1000</f>
        <v>17759.562841530056</v>
      </c>
      <c r="M72" s="195">
        <f>$M14/'[19]Gas Curve Summary'!$B$17*1000</f>
        <v>12763.784887678692</v>
      </c>
      <c r="N72" s="195">
        <f>$N14/'[19]Gas Curve Summary'!$B$18*1000</f>
        <v>14502.094747019013</v>
      </c>
      <c r="O72" s="195">
        <f t="shared" si="30"/>
        <v>18006.015536187952</v>
      </c>
      <c r="P72" s="195">
        <f>$P14/'[19]Gas Curve Summary'!$B$19*1000</f>
        <v>16461.538461538461</v>
      </c>
      <c r="Q72" s="195">
        <f>$Q14/'[19]Gas Curve Summary'!$B$20*1000</f>
        <v>19550.492610837438</v>
      </c>
      <c r="R72" s="195">
        <f>$R14/'[19]Gas Curve Summary'!$B$21*1000</f>
        <v>15962.441314553991</v>
      </c>
      <c r="S72" s="195">
        <f t="shared" si="31"/>
        <v>11936.593921977472</v>
      </c>
      <c r="T72" s="195">
        <f>$T14/'[19]Gas Curve Summary'!$B$22*1000</f>
        <v>12439.418416801293</v>
      </c>
      <c r="U72" s="195">
        <f>$U14/'[19]Gas Curve Summary'!$B$23*1000</f>
        <v>11680</v>
      </c>
      <c r="V72" s="195">
        <f>$V14/'[19]Gas Curve Summary'!$B$24*1000</f>
        <v>11690.363349131121</v>
      </c>
      <c r="W72" s="197">
        <f>W14/AVERAGE('[19]Gas Curve Summary'!$B$13:$B$24)*1000</f>
        <v>14120.423546599546</v>
      </c>
      <c r="X72" s="195">
        <f>X14/AVERAGE('[19]Gas Curve Summary'!$B$25:$B$36)*1000</f>
        <v>12321.346883109665</v>
      </c>
      <c r="Y72" s="195">
        <f>Y14/AVERAGE('[19]Gas Curve Summary'!$B$37:$B$48)*1000</f>
        <v>11560.156620057947</v>
      </c>
      <c r="Z72" s="195">
        <f>Z14/AVERAGE('[19]Gas Curve Summary'!$B$49:$B$60)*1000</f>
        <v>11501.112792664471</v>
      </c>
      <c r="AA72" s="195">
        <f>AA14/AVERAGE('[19]Gas Curve Summary'!$B$61:$B$108)*1000</f>
        <v>10928.603567893244</v>
      </c>
      <c r="AB72" s="195">
        <f>AB14/AVERAGE('[19]Gas Curve Summary'!$B$109:$B$120)*1000</f>
        <v>10410.604303506345</v>
      </c>
      <c r="AC72" s="196">
        <f ca="1">AC14/AVERAGE('[19]Gas Curve Summary'!$B$9:$B$120)*1000</f>
        <v>11285.28147921729</v>
      </c>
    </row>
    <row r="73" spans="1:31" ht="13.7" customHeight="1" thickBot="1" x14ac:dyDescent="0.25">
      <c r="A73" s="216" t="s">
        <v>126</v>
      </c>
      <c r="B73" s="166" t="s">
        <v>156</v>
      </c>
      <c r="C73" s="198">
        <f>C15/('[19]Gas Curve Summary'!$B$10)*1000</f>
        <v>6562.6547795938577</v>
      </c>
      <c r="D73" s="198">
        <f ca="1">D15/('[19]Gas Curve Summary'!$B$11)*1000</f>
        <v>6900.4293600490691</v>
      </c>
      <c r="E73" s="198">
        <f>E15/('[19]Gas Curve Summary'!$B$12)*1000</f>
        <v>10299.625468164795</v>
      </c>
      <c r="F73" s="199">
        <f t="shared" ca="1" si="27"/>
        <v>7920.9032026025743</v>
      </c>
      <c r="G73" s="198">
        <f t="shared" si="28"/>
        <v>11812.391675863819</v>
      </c>
      <c r="H73" s="198">
        <f>$H15/'[19]Gas Curve Summary'!$B$13*1000</f>
        <v>12020.741671904461</v>
      </c>
      <c r="I73" s="198">
        <f>$I15/'[19]Gas Curve Summary'!$B$14*1000</f>
        <v>11604.041679823176</v>
      </c>
      <c r="J73" s="198">
        <f t="shared" si="29"/>
        <v>17323.832994035503</v>
      </c>
      <c r="K73" s="198">
        <f>$K15/'[19]Gas Curve Summary'!$B$15*1000</f>
        <v>15795.20697167756</v>
      </c>
      <c r="L73" s="198">
        <f>$L15/'[19]Gas Curve Summary'!$B$16*1000</f>
        <v>18852.459016393444</v>
      </c>
      <c r="M73" s="198">
        <f>$M15/'[19]Gas Curve Summary'!$B$17*1000</f>
        <v>13784.887678692987</v>
      </c>
      <c r="N73" s="198">
        <f>$N15/'[19]Gas Curve Summary'!$B$18*1000</f>
        <v>16113.438607798906</v>
      </c>
      <c r="O73" s="198">
        <f t="shared" si="30"/>
        <v>20622.347480106102</v>
      </c>
      <c r="P73" s="198">
        <f>$P15/'[19]Gas Curve Summary'!$B$19*1000</f>
        <v>18615.384615384617</v>
      </c>
      <c r="Q73" s="198">
        <f>$Q15/'[19]Gas Curve Summary'!$B$20*1000</f>
        <v>22629.310344827583</v>
      </c>
      <c r="R73" s="198">
        <f>$R15/'[19]Gas Curve Summary'!$B$21*1000</f>
        <v>18153.364632237874</v>
      </c>
      <c r="S73" s="198">
        <f t="shared" si="31"/>
        <v>12629.815913655772</v>
      </c>
      <c r="T73" s="198">
        <f>$T15/'[19]Gas Curve Summary'!$B$22*1000</f>
        <v>13247.172859450726</v>
      </c>
      <c r="U73" s="198">
        <f>$U15/'[19]Gas Curve Summary'!$B$23*1000</f>
        <v>12320</v>
      </c>
      <c r="V73" s="198">
        <f>$V15/'[19]Gas Curve Summary'!$B$24*1000</f>
        <v>12322.274881516589</v>
      </c>
      <c r="W73" s="199">
        <f>W15/AVERAGE('[19]Gas Curve Summary'!$B$13:$B$24)*1000</f>
        <v>15373.478922656637</v>
      </c>
      <c r="X73" s="198">
        <f>X15/AVERAGE('[19]Gas Curve Summary'!$B$25:$B$36)*1000</f>
        <v>13290.979594105249</v>
      </c>
      <c r="Y73" s="198">
        <f>Y15/AVERAGE('[19]Gas Curve Summary'!$B$37:$B$48)*1000</f>
        <v>12438.865273531455</v>
      </c>
      <c r="Z73" s="198">
        <f>Z15/AVERAGE('[19]Gas Curve Summary'!$B$49:$B$60)*1000</f>
        <v>12382.235116070822</v>
      </c>
      <c r="AA73" s="198">
        <f>AA15/AVERAGE('[19]Gas Curve Summary'!$B$61:$B$108)*1000</f>
        <v>11718.119170156586</v>
      </c>
      <c r="AB73" s="198">
        <f>AB15/AVERAGE('[19]Gas Curve Summary'!$B$109:$B$120)*1000</f>
        <v>11109.01960258834</v>
      </c>
      <c r="AC73" s="200">
        <f ca="1">AC15/AVERAGE('[19]Gas Curve Summary'!$B$9:$B$120)*1000</f>
        <v>12128.928913894601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71.198613174839011</v>
      </c>
      <c r="D87" s="195">
        <f t="shared" ca="1" si="32"/>
        <v>368.02289920261592</v>
      </c>
      <c r="E87" s="195">
        <f t="shared" si="32"/>
        <v>401.28410914927736</v>
      </c>
      <c r="F87" s="197">
        <f t="shared" ca="1" si="32"/>
        <v>280.16854050891106</v>
      </c>
      <c r="G87" s="195">
        <f t="shared" si="32"/>
        <v>393.578935188998</v>
      </c>
      <c r="H87" s="195">
        <f t="shared" si="32"/>
        <v>471.40163419233249</v>
      </c>
      <c r="I87" s="195">
        <f t="shared" si="32"/>
        <v>315.75623618566351</v>
      </c>
      <c r="J87" s="195">
        <f t="shared" si="32"/>
        <v>217.86492374727641</v>
      </c>
      <c r="K87" s="195">
        <f t="shared" si="32"/>
        <v>435.72984749455463</v>
      </c>
      <c r="L87" s="195">
        <f t="shared" si="32"/>
        <v>0</v>
      </c>
      <c r="M87" s="195">
        <f t="shared" si="32"/>
        <v>142.38121216536092</v>
      </c>
      <c r="N87" s="195">
        <f t="shared" si="32"/>
        <v>203.86980666820818</v>
      </c>
      <c r="O87" s="195">
        <f t="shared" si="32"/>
        <v>474.24812749344528</v>
      </c>
      <c r="P87" s="195">
        <f t="shared" si="32"/>
        <v>456.17281095332692</v>
      </c>
      <c r="Q87" s="195">
        <f t="shared" si="32"/>
        <v>492.32344403356547</v>
      </c>
      <c r="R87" s="195">
        <f t="shared" si="32"/>
        <v>428.88425308058322</v>
      </c>
      <c r="S87" s="195">
        <f t="shared" si="32"/>
        <v>201.96278234232159</v>
      </c>
      <c r="T87" s="195">
        <f t="shared" si="32"/>
        <v>204.27509045514671</v>
      </c>
      <c r="U87" s="195">
        <f t="shared" si="32"/>
        <v>190.12594458438434</v>
      </c>
      <c r="V87" s="195">
        <f t="shared" si="32"/>
        <v>211.48731198743553</v>
      </c>
      <c r="W87" s="197">
        <f t="shared" si="32"/>
        <v>310.71437052429428</v>
      </c>
      <c r="X87" s="195">
        <f t="shared" si="32"/>
        <v>264.57209450789378</v>
      </c>
      <c r="Y87" s="195">
        <f t="shared" si="32"/>
        <v>217.88214852062811</v>
      </c>
      <c r="Z87" s="201">
        <f t="shared" si="32"/>
        <v>169.9604982091023</v>
      </c>
      <c r="AA87" s="201">
        <f t="shared" si="32"/>
        <v>120.8540680101687</v>
      </c>
      <c r="AB87" s="195">
        <f t="shared" si="32"/>
        <v>80.169388122207238</v>
      </c>
      <c r="AC87" s="206">
        <f t="shared" ca="1" si="32"/>
        <v>161.04040424900813</v>
      </c>
    </row>
    <row r="88" spans="1:29" x14ac:dyDescent="0.2">
      <c r="A88" s="215" t="s">
        <v>121</v>
      </c>
      <c r="B88" s="161"/>
      <c r="C88" s="195">
        <f t="shared" si="32"/>
        <v>120.72808320950935</v>
      </c>
      <c r="D88" s="195">
        <f t="shared" ca="1" si="32"/>
        <v>296.46289102433093</v>
      </c>
      <c r="E88" s="195">
        <f t="shared" si="32"/>
        <v>401.28410914927736</v>
      </c>
      <c r="F88" s="197">
        <f t="shared" ca="1" si="32"/>
        <v>272.82502779437345</v>
      </c>
      <c r="G88" s="195">
        <f t="shared" si="32"/>
        <v>393.578935188998</v>
      </c>
      <c r="H88" s="195">
        <f t="shared" si="32"/>
        <v>471.40163419233249</v>
      </c>
      <c r="I88" s="195">
        <f t="shared" si="32"/>
        <v>315.75623618566533</v>
      </c>
      <c r="J88" s="195">
        <f t="shared" si="32"/>
        <v>217.86492374727823</v>
      </c>
      <c r="K88" s="195">
        <f t="shared" si="32"/>
        <v>435.72984749455463</v>
      </c>
      <c r="L88" s="195">
        <f t="shared" si="32"/>
        <v>0</v>
      </c>
      <c r="M88" s="195">
        <f t="shared" si="32"/>
        <v>154.65545459341047</v>
      </c>
      <c r="N88" s="195">
        <f t="shared" si="32"/>
        <v>221.14690892822728</v>
      </c>
      <c r="O88" s="195">
        <f t="shared" si="32"/>
        <v>493.25397016309398</v>
      </c>
      <c r="P88" s="195">
        <f t="shared" si="32"/>
        <v>477.26536842592213</v>
      </c>
      <c r="Q88" s="195">
        <f t="shared" si="32"/>
        <v>509.24257190026765</v>
      </c>
      <c r="R88" s="195">
        <f t="shared" si="32"/>
        <v>451.05551020525854</v>
      </c>
      <c r="S88" s="195">
        <f t="shared" si="32"/>
        <v>201.96278234232159</v>
      </c>
      <c r="T88" s="195">
        <f t="shared" si="32"/>
        <v>204.27509045514671</v>
      </c>
      <c r="U88" s="195">
        <f t="shared" si="32"/>
        <v>190.12594458438434</v>
      </c>
      <c r="V88" s="195">
        <f t="shared" si="32"/>
        <v>211.48731198743553</v>
      </c>
      <c r="W88" s="197">
        <f t="shared" si="32"/>
        <v>316.70963182722335</v>
      </c>
      <c r="X88" s="195">
        <f t="shared" si="32"/>
        <v>276.72622259104355</v>
      </c>
      <c r="Y88" s="195">
        <f t="shared" si="32"/>
        <v>226.85369450053804</v>
      </c>
      <c r="Z88" s="195">
        <f t="shared" si="32"/>
        <v>177.58275486954881</v>
      </c>
      <c r="AA88" s="195">
        <f t="shared" si="32"/>
        <v>128.44943514991246</v>
      </c>
      <c r="AB88" s="195">
        <f t="shared" si="32"/>
        <v>86.270070981461686</v>
      </c>
      <c r="AC88" s="196">
        <f t="shared" ca="1" si="32"/>
        <v>168.29180826905213</v>
      </c>
    </row>
    <row r="89" spans="1:29" x14ac:dyDescent="0.2">
      <c r="A89" s="215" t="s">
        <v>122</v>
      </c>
      <c r="B89" s="137"/>
      <c r="C89" s="195">
        <f t="shared" si="32"/>
        <v>260.6488360574549</v>
      </c>
      <c r="D89" s="195">
        <f t="shared" ca="1" si="32"/>
        <v>71.560008178286807</v>
      </c>
      <c r="E89" s="195">
        <f t="shared" si="32"/>
        <v>133.76136971642336</v>
      </c>
      <c r="F89" s="197">
        <f t="shared" ca="1" si="32"/>
        <v>155.32340465072048</v>
      </c>
      <c r="G89" s="195">
        <f t="shared" si="32"/>
        <v>157.50599807847175</v>
      </c>
      <c r="H89" s="195">
        <f t="shared" si="32"/>
        <v>157.13387806411083</v>
      </c>
      <c r="I89" s="195">
        <f t="shared" si="32"/>
        <v>157.87811809283085</v>
      </c>
      <c r="J89" s="195">
        <f t="shared" si="32"/>
        <v>245.54448373156265</v>
      </c>
      <c r="K89" s="195">
        <f t="shared" si="32"/>
        <v>217.86492374727823</v>
      </c>
      <c r="L89" s="195">
        <f t="shared" si="32"/>
        <v>273.22404371584344</v>
      </c>
      <c r="M89" s="195">
        <f t="shared" si="32"/>
        <v>332.20379855262036</v>
      </c>
      <c r="N89" s="195">
        <f t="shared" si="32"/>
        <v>434.11260178626981</v>
      </c>
      <c r="O89" s="195">
        <f t="shared" si="32"/>
        <v>514.83058218077167</v>
      </c>
      <c r="P89" s="195">
        <f t="shared" si="32"/>
        <v>500.11563902123089</v>
      </c>
      <c r="Q89" s="195">
        <f t="shared" si="32"/>
        <v>529.54552534031245</v>
      </c>
      <c r="R89" s="195">
        <f t="shared" si="32"/>
        <v>462.14113876759802</v>
      </c>
      <c r="S89" s="195">
        <f t="shared" si="32"/>
        <v>538.01021901544118</v>
      </c>
      <c r="T89" s="195">
        <f t="shared" si="32"/>
        <v>539.1619688873343</v>
      </c>
      <c r="U89" s="195">
        <f t="shared" si="32"/>
        <v>526.82619647355205</v>
      </c>
      <c r="V89" s="195">
        <f t="shared" si="32"/>
        <v>548.04249168544084</v>
      </c>
      <c r="W89" s="197">
        <f t="shared" si="32"/>
        <v>400.32135884350646</v>
      </c>
      <c r="X89" s="195">
        <f t="shared" si="32"/>
        <v>437.16191450281622</v>
      </c>
      <c r="Y89" s="195">
        <f t="shared" si="32"/>
        <v>442.16229996918628</v>
      </c>
      <c r="Z89" s="195">
        <f t="shared" si="32"/>
        <v>381.57493499408338</v>
      </c>
      <c r="AA89" s="195">
        <f t="shared" si="32"/>
        <v>293.72136148491518</v>
      </c>
      <c r="AB89" s="195">
        <f t="shared" si="32"/>
        <v>185.66424492773876</v>
      </c>
      <c r="AC89" s="196">
        <f t="shared" ca="1" si="32"/>
        <v>317.05507754965765</v>
      </c>
    </row>
    <row r="90" spans="1:29" x14ac:dyDescent="0.2">
      <c r="A90" s="215" t="s">
        <v>123</v>
      </c>
      <c r="B90" s="137"/>
      <c r="C90" s="195">
        <f t="shared" si="32"/>
        <v>362.95814759782024</v>
      </c>
      <c r="D90" s="195">
        <f t="shared" ca="1" si="32"/>
        <v>693.92771263645682</v>
      </c>
      <c r="E90" s="195">
        <f t="shared" si="32"/>
        <v>133.761369716427</v>
      </c>
      <c r="F90" s="197">
        <f t="shared" ca="1" si="32"/>
        <v>396.88240998356832</v>
      </c>
      <c r="G90" s="195">
        <f t="shared" si="32"/>
        <v>117.85040854808176</v>
      </c>
      <c r="H90" s="195">
        <f t="shared" si="32"/>
        <v>235.70081709616716</v>
      </c>
      <c r="I90" s="195">
        <f t="shared" si="32"/>
        <v>0</v>
      </c>
      <c r="J90" s="195">
        <f t="shared" si="32"/>
        <v>136.6120218579199</v>
      </c>
      <c r="K90" s="195">
        <f t="shared" si="32"/>
        <v>0</v>
      </c>
      <c r="L90" s="195">
        <f t="shared" si="32"/>
        <v>273.22404371584344</v>
      </c>
      <c r="M90" s="195">
        <f t="shared" si="32"/>
        <v>332.20379855262036</v>
      </c>
      <c r="N90" s="195">
        <f t="shared" si="32"/>
        <v>434.11260178626981</v>
      </c>
      <c r="O90" s="195">
        <f t="shared" si="32"/>
        <v>513.07286905805631</v>
      </c>
      <c r="P90" s="195">
        <f t="shared" si="32"/>
        <v>496.60021277579835</v>
      </c>
      <c r="Q90" s="195">
        <f t="shared" si="32"/>
        <v>529.54552534031245</v>
      </c>
      <c r="R90" s="195">
        <f t="shared" si="32"/>
        <v>462.14113876759802</v>
      </c>
      <c r="S90" s="195">
        <f t="shared" si="32"/>
        <v>295.60091006736002</v>
      </c>
      <c r="T90" s="195">
        <f t="shared" si="32"/>
        <v>294.2167246764111</v>
      </c>
      <c r="U90" s="195">
        <f t="shared" si="32"/>
        <v>284.25692695214275</v>
      </c>
      <c r="V90" s="195">
        <f t="shared" si="32"/>
        <v>308.32907857351893</v>
      </c>
      <c r="W90" s="197">
        <f t="shared" si="32"/>
        <v>313.17326249181679</v>
      </c>
      <c r="X90" s="195">
        <f t="shared" si="32"/>
        <v>392.66477052004302</v>
      </c>
      <c r="Y90" s="195">
        <f t="shared" si="32"/>
        <v>333.84345917867176</v>
      </c>
      <c r="Z90" s="195">
        <f t="shared" si="32"/>
        <v>279.22593265771502</v>
      </c>
      <c r="AA90" s="195">
        <f t="shared" si="32"/>
        <v>262.08274565677311</v>
      </c>
      <c r="AB90" s="195">
        <f t="shared" si="32"/>
        <v>220.1218361220217</v>
      </c>
      <c r="AC90" s="196">
        <f t="shared" ca="1" si="32"/>
        <v>284.82753013276852</v>
      </c>
    </row>
    <row r="91" spans="1:29" x14ac:dyDescent="0.2">
      <c r="A91" s="215" t="s">
        <v>124</v>
      </c>
      <c r="B91" s="161"/>
      <c r="C91" s="195">
        <f t="shared" si="32"/>
        <v>213.59583952451703</v>
      </c>
      <c r="D91" s="195">
        <f t="shared" ca="1" si="32"/>
        <v>71.560008178287717</v>
      </c>
      <c r="E91" s="195">
        <f t="shared" si="32"/>
        <v>133.761369716427</v>
      </c>
      <c r="F91" s="197">
        <f t="shared" ca="1" si="32"/>
        <v>139.63907247307725</v>
      </c>
      <c r="G91" s="195">
        <f t="shared" si="32"/>
        <v>117.85040854808176</v>
      </c>
      <c r="H91" s="195">
        <f t="shared" si="32"/>
        <v>235.70081709616716</v>
      </c>
      <c r="I91" s="195">
        <f t="shared" si="32"/>
        <v>0</v>
      </c>
      <c r="J91" s="195">
        <f t="shared" si="32"/>
        <v>204.91803278688531</v>
      </c>
      <c r="K91" s="195">
        <f t="shared" si="32"/>
        <v>0</v>
      </c>
      <c r="L91" s="195">
        <f t="shared" si="32"/>
        <v>409.83606557377425</v>
      </c>
      <c r="M91" s="195">
        <f t="shared" si="32"/>
        <v>428.34251598905757</v>
      </c>
      <c r="N91" s="195">
        <f t="shared" si="32"/>
        <v>526.77376640727562</v>
      </c>
      <c r="O91" s="195">
        <f t="shared" si="32"/>
        <v>517.30265102473277</v>
      </c>
      <c r="P91" s="195">
        <f t="shared" si="32"/>
        <v>496.60021277579835</v>
      </c>
      <c r="Q91" s="195">
        <f t="shared" si="32"/>
        <v>538.00508927366172</v>
      </c>
      <c r="R91" s="195">
        <f t="shared" si="32"/>
        <v>462.14113876759802</v>
      </c>
      <c r="S91" s="195">
        <f t="shared" si="32"/>
        <v>295.60091006736002</v>
      </c>
      <c r="T91" s="195">
        <f t="shared" si="32"/>
        <v>294.2167246764111</v>
      </c>
      <c r="U91" s="195">
        <f t="shared" si="32"/>
        <v>284.25692695214275</v>
      </c>
      <c r="V91" s="195">
        <f t="shared" si="32"/>
        <v>308.32907857351893</v>
      </c>
      <c r="W91" s="197">
        <f t="shared" si="32"/>
        <v>336.50916258655343</v>
      </c>
      <c r="X91" s="195">
        <f t="shared" si="32"/>
        <v>437.0061953041768</v>
      </c>
      <c r="Y91" s="195">
        <f t="shared" si="32"/>
        <v>449.57698836542841</v>
      </c>
      <c r="Z91" s="195">
        <f t="shared" si="32"/>
        <v>382.24477505223695</v>
      </c>
      <c r="AA91" s="195">
        <f t="shared" si="32"/>
        <v>293.91021752174856</v>
      </c>
      <c r="AB91" s="195">
        <f t="shared" si="32"/>
        <v>185.31324605390546</v>
      </c>
      <c r="AC91" s="196">
        <f t="shared" ca="1" si="32"/>
        <v>311.49732545890947</v>
      </c>
    </row>
    <row r="92" spans="1:29" x14ac:dyDescent="0.2">
      <c r="A92" s="215" t="s">
        <v>125</v>
      </c>
      <c r="B92" s="137"/>
      <c r="C92" s="195">
        <f t="shared" si="32"/>
        <v>247.64735017335443</v>
      </c>
      <c r="D92" s="195">
        <f t="shared" ca="1" si="32"/>
        <v>204.45716622367672</v>
      </c>
      <c r="E92" s="195">
        <f t="shared" si="32"/>
        <v>200.64205457463868</v>
      </c>
      <c r="F92" s="197">
        <f t="shared" ca="1" si="32"/>
        <v>217.58219032389025</v>
      </c>
      <c r="G92" s="195">
        <f t="shared" si="32"/>
        <v>196.789467594499</v>
      </c>
      <c r="H92" s="195">
        <f t="shared" si="32"/>
        <v>235.70081709616534</v>
      </c>
      <c r="I92" s="195">
        <f t="shared" si="32"/>
        <v>157.87811809283266</v>
      </c>
      <c r="J92" s="195">
        <f t="shared" si="32"/>
        <v>273.22404371585071</v>
      </c>
      <c r="K92" s="195">
        <f t="shared" si="32"/>
        <v>0</v>
      </c>
      <c r="L92" s="195">
        <f t="shared" si="32"/>
        <v>546.44808743169779</v>
      </c>
      <c r="M92" s="195">
        <f t="shared" si="32"/>
        <v>519.57153645427206</v>
      </c>
      <c r="N92" s="195">
        <f t="shared" si="32"/>
        <v>626.34577193229052</v>
      </c>
      <c r="O92" s="195">
        <f t="shared" si="32"/>
        <v>553.39212240120105</v>
      </c>
      <c r="P92" s="195">
        <f t="shared" si="32"/>
        <v>526.48133586197218</v>
      </c>
      <c r="Q92" s="195">
        <f t="shared" si="32"/>
        <v>580.30290894042264</v>
      </c>
      <c r="R92" s="195">
        <f t="shared" si="32"/>
        <v>629.72129002164002</v>
      </c>
      <c r="S92" s="195">
        <f t="shared" si="32"/>
        <v>354.68480096958046</v>
      </c>
      <c r="T92" s="195">
        <f t="shared" si="32"/>
        <v>360.5881561528513</v>
      </c>
      <c r="U92" s="195">
        <f t="shared" si="32"/>
        <v>344.98740554156211</v>
      </c>
      <c r="V92" s="195">
        <f t="shared" si="32"/>
        <v>358.47884121432617</v>
      </c>
      <c r="W92" s="197">
        <f t="shared" si="32"/>
        <v>404.00979757580717</v>
      </c>
      <c r="X92" s="195">
        <f t="shared" si="32"/>
        <v>361.9321239539604</v>
      </c>
      <c r="Y92" s="195">
        <f t="shared" si="32"/>
        <v>311.2089769528684</v>
      </c>
      <c r="Z92" s="195">
        <f t="shared" si="32"/>
        <v>256.90680012131998</v>
      </c>
      <c r="AA92" s="195">
        <f t="shared" si="32"/>
        <v>198.33399660894975</v>
      </c>
      <c r="AB92" s="195">
        <f t="shared" si="32"/>
        <v>150.03859137517247</v>
      </c>
      <c r="AC92" s="196">
        <f t="shared" ca="1" si="32"/>
        <v>237.16456602947619</v>
      </c>
    </row>
    <row r="93" spans="1:29" ht="13.7" customHeight="1" thickBot="1" x14ac:dyDescent="0.25">
      <c r="A93" s="216" t="s">
        <v>126</v>
      </c>
      <c r="B93" s="166"/>
      <c r="C93" s="198">
        <f t="shared" si="32"/>
        <v>247.64735017335261</v>
      </c>
      <c r="D93" s="198">
        <f t="shared" ca="1" si="32"/>
        <v>204.45716622367581</v>
      </c>
      <c r="E93" s="198">
        <f t="shared" si="32"/>
        <v>200.6420545746405</v>
      </c>
      <c r="F93" s="199">
        <f t="shared" ca="1" si="32"/>
        <v>217.58219032389025</v>
      </c>
      <c r="G93" s="198">
        <f t="shared" si="32"/>
        <v>196.789467594499</v>
      </c>
      <c r="H93" s="198">
        <f t="shared" si="32"/>
        <v>235.70081709616352</v>
      </c>
      <c r="I93" s="198">
        <f t="shared" si="32"/>
        <v>157.87811809283448</v>
      </c>
      <c r="J93" s="198">
        <f t="shared" si="32"/>
        <v>273.22404371585071</v>
      </c>
      <c r="K93" s="198">
        <f t="shared" si="32"/>
        <v>0</v>
      </c>
      <c r="L93" s="198">
        <f t="shared" si="32"/>
        <v>546.44808743169779</v>
      </c>
      <c r="M93" s="198">
        <f t="shared" si="32"/>
        <v>534.30062736792934</v>
      </c>
      <c r="N93" s="198">
        <f t="shared" si="32"/>
        <v>660.8999764523287</v>
      </c>
      <c r="O93" s="198">
        <f t="shared" si="32"/>
        <v>611.83836185262771</v>
      </c>
      <c r="P93" s="198">
        <f t="shared" si="32"/>
        <v>575.69730329802769</v>
      </c>
      <c r="Q93" s="198">
        <f t="shared" si="32"/>
        <v>647.97942040722774</v>
      </c>
      <c r="R93" s="198">
        <f t="shared" si="32"/>
        <v>674.0638042709943</v>
      </c>
      <c r="S93" s="198">
        <f t="shared" si="32"/>
        <v>366.13746398143667</v>
      </c>
      <c r="T93" s="198">
        <f t="shared" si="32"/>
        <v>373.68271323330919</v>
      </c>
      <c r="U93" s="198">
        <f t="shared" si="32"/>
        <v>355.26448362720294</v>
      </c>
      <c r="V93" s="198">
        <f t="shared" si="32"/>
        <v>369.46519508380334</v>
      </c>
      <c r="W93" s="199">
        <f t="shared" si="32"/>
        <v>420.82047479430366</v>
      </c>
      <c r="X93" s="198">
        <f t="shared" si="32"/>
        <v>383.92592381506438</v>
      </c>
      <c r="Y93" s="198">
        <f t="shared" si="32"/>
        <v>328.32629338761944</v>
      </c>
      <c r="Z93" s="198">
        <f t="shared" si="32"/>
        <v>270.63240912910078</v>
      </c>
      <c r="AA93" s="198">
        <f t="shared" si="32"/>
        <v>207.44650965520486</v>
      </c>
      <c r="AB93" s="198">
        <f t="shared" si="32"/>
        <v>155.58885797331095</v>
      </c>
      <c r="AC93" s="200">
        <f t="shared" ca="1" si="32"/>
        <v>248.45109454605881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f>A46</f>
        <v>37189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6036.404160475483</v>
      </c>
      <c r="D107" s="195">
        <v>6849.3150684931506</v>
      </c>
      <c r="E107" s="195">
        <v>11035.313001605136</v>
      </c>
      <c r="F107" s="195">
        <v>7973.677410191257</v>
      </c>
      <c r="G107" s="201">
        <v>12481.140957672193</v>
      </c>
      <c r="H107" s="201">
        <v>12963.544940289126</v>
      </c>
      <c r="I107" s="201">
        <v>11998.736975055257</v>
      </c>
      <c r="J107" s="201">
        <v>15577.342047930282</v>
      </c>
      <c r="K107" s="201">
        <v>14488.0174291939</v>
      </c>
      <c r="L107" s="201">
        <v>16666.666666666664</v>
      </c>
      <c r="M107" s="201">
        <v>9728.279100972828</v>
      </c>
      <c r="N107" s="201">
        <v>9303.0589719331438</v>
      </c>
      <c r="O107" s="201">
        <v>13992.074343139369</v>
      </c>
      <c r="P107" s="201">
        <v>12928.442573662058</v>
      </c>
      <c r="Q107" s="201">
        <v>15055.706112616681</v>
      </c>
      <c r="R107" s="201">
        <v>13186.139221097821</v>
      </c>
      <c r="S107" s="201">
        <v>11999.792652241478</v>
      </c>
      <c r="T107" s="201">
        <v>12396.694214876032</v>
      </c>
      <c r="U107" s="201">
        <v>11649.874055415616</v>
      </c>
      <c r="V107" s="201">
        <v>11952.809686432785</v>
      </c>
      <c r="W107" s="201">
        <v>12543.432429656177</v>
      </c>
      <c r="X107" s="201">
        <v>11399.522280795829</v>
      </c>
      <c r="Y107" s="201">
        <v>10966.986114694573</v>
      </c>
      <c r="Z107" s="201">
        <v>10740.738545051039</v>
      </c>
      <c r="AA107" s="201">
        <v>10350.041480418278</v>
      </c>
      <c r="AB107" s="201">
        <v>10007.909480258326</v>
      </c>
      <c r="AC107" s="206">
        <v>10597.518645257585</v>
      </c>
    </row>
    <row r="108" spans="1:29" x14ac:dyDescent="0.2">
      <c r="A108" s="160" t="s">
        <v>121</v>
      </c>
      <c r="B108" s="161"/>
      <c r="C108" s="195">
        <v>6036.404160475483</v>
      </c>
      <c r="D108" s="195">
        <v>6961.7665099161723</v>
      </c>
      <c r="E108" s="195">
        <v>11102.19368646335</v>
      </c>
      <c r="F108" s="197">
        <v>8033.4547856183344</v>
      </c>
      <c r="G108" s="195">
        <v>12465.353145862908</v>
      </c>
      <c r="H108" s="195">
        <v>12963.544940289126</v>
      </c>
      <c r="I108" s="195">
        <v>11967.161351436689</v>
      </c>
      <c r="J108" s="195">
        <v>16123.790135361978</v>
      </c>
      <c r="K108" s="195">
        <v>14488.0174291939</v>
      </c>
      <c r="L108" s="195">
        <v>17759.562841530056</v>
      </c>
      <c r="M108" s="195">
        <v>10566.92385105669</v>
      </c>
      <c r="N108" s="195">
        <v>10091.453800063071</v>
      </c>
      <c r="O108" s="195">
        <v>14819.459178756952</v>
      </c>
      <c r="P108" s="195">
        <v>13830.426939266386</v>
      </c>
      <c r="Q108" s="195">
        <v>15808.491418247515</v>
      </c>
      <c r="R108" s="195">
        <v>14259.429622815087</v>
      </c>
      <c r="S108" s="195">
        <v>11999.792652241478</v>
      </c>
      <c r="T108" s="195">
        <v>12396.694214876032</v>
      </c>
      <c r="U108" s="195">
        <v>11649.874055415616</v>
      </c>
      <c r="V108" s="195">
        <v>11952.809686432785</v>
      </c>
      <c r="W108" s="195">
        <v>12984.319486588329</v>
      </c>
      <c r="X108" s="195">
        <v>11923.202807818996</v>
      </c>
      <c r="Y108" s="195">
        <v>11418.564276820642</v>
      </c>
      <c r="Z108" s="195">
        <v>11222.430860475997</v>
      </c>
      <c r="AA108" s="195">
        <v>11000.514950196266</v>
      </c>
      <c r="AB108" s="195">
        <v>10769.485478943501</v>
      </c>
      <c r="AC108" s="196">
        <v>11180.505420268715</v>
      </c>
    </row>
    <row r="109" spans="1:29" x14ac:dyDescent="0.2">
      <c r="A109" s="160" t="s">
        <v>122</v>
      </c>
      <c r="B109" s="137"/>
      <c r="C109" s="195">
        <v>6129.2719167904897</v>
      </c>
      <c r="D109" s="195">
        <v>7156.0008178286653</v>
      </c>
      <c r="E109" s="195">
        <v>11235.955056179777</v>
      </c>
      <c r="F109" s="197">
        <v>8173.7425969329779</v>
      </c>
      <c r="G109" s="195">
        <v>12954.031071921967</v>
      </c>
      <c r="H109" s="195">
        <v>13277.812696417348</v>
      </c>
      <c r="I109" s="195">
        <v>12630.249447426586</v>
      </c>
      <c r="J109" s="195">
        <v>17309.100325011608</v>
      </c>
      <c r="K109" s="195">
        <v>16448.80174291939</v>
      </c>
      <c r="L109" s="195">
        <v>18169.398907103827</v>
      </c>
      <c r="M109" s="195">
        <v>11070.110701107011</v>
      </c>
      <c r="N109" s="195">
        <v>12456.638284452853</v>
      </c>
      <c r="O109" s="195">
        <v>15759.705226837796</v>
      </c>
      <c r="P109" s="195">
        <v>14807.576668671078</v>
      </c>
      <c r="Q109" s="195">
        <v>16711.833785004514</v>
      </c>
      <c r="R109" s="195">
        <v>14796.074823673718</v>
      </c>
      <c r="S109" s="195">
        <v>12967.368770521607</v>
      </c>
      <c r="T109" s="195">
        <v>13111.888111888109</v>
      </c>
      <c r="U109" s="195">
        <v>12673.173803526448</v>
      </c>
      <c r="V109" s="195">
        <v>13117.044396150262</v>
      </c>
      <c r="W109" s="195">
        <v>13931.313579288744</v>
      </c>
      <c r="X109" s="195">
        <v>12572.789504105182</v>
      </c>
      <c r="Y109" s="195">
        <v>11897.683540617923</v>
      </c>
      <c r="Z109" s="195">
        <v>11704.453102144387</v>
      </c>
      <c r="AA109" s="195">
        <v>11118.468195622982</v>
      </c>
      <c r="AB109" s="195">
        <v>10624.848940407594</v>
      </c>
      <c r="AC109" s="196">
        <v>11471.974003532379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4621.9586091791225</v>
      </c>
      <c r="E110" s="195">
        <v>10165.864098448368</v>
      </c>
      <c r="F110" s="197">
        <v>6612.5023190853399</v>
      </c>
      <c r="G110" s="195">
        <v>11930.614204426263</v>
      </c>
      <c r="H110" s="195">
        <v>12099.308610936518</v>
      </c>
      <c r="I110" s="195">
        <v>11761.919797916007</v>
      </c>
      <c r="J110" s="195">
        <v>16927.836708453877</v>
      </c>
      <c r="K110" s="195">
        <v>15686.274509803923</v>
      </c>
      <c r="L110" s="195">
        <v>18169.398907103827</v>
      </c>
      <c r="M110" s="195">
        <v>11070.110701107011</v>
      </c>
      <c r="N110" s="195">
        <v>12456.638284452853</v>
      </c>
      <c r="O110" s="195">
        <v>15684.539863037433</v>
      </c>
      <c r="P110" s="195">
        <v>14657.245941070354</v>
      </c>
      <c r="Q110" s="195">
        <v>16711.833785004514</v>
      </c>
      <c r="R110" s="195">
        <v>14796.074823673718</v>
      </c>
      <c r="S110" s="195">
        <v>12810.170769781145</v>
      </c>
      <c r="T110" s="195">
        <v>12952.956134774315</v>
      </c>
      <c r="U110" s="195">
        <v>12515.743073047857</v>
      </c>
      <c r="V110" s="195">
        <v>12961.813101521268</v>
      </c>
      <c r="W110" s="195">
        <v>13647.932771245816</v>
      </c>
      <c r="X110" s="195">
        <v>9353.8255837436191</v>
      </c>
      <c r="Y110" s="195">
        <v>8199.765876508678</v>
      </c>
      <c r="Z110" s="195">
        <v>7463.6430301147902</v>
      </c>
      <c r="AA110" s="195">
        <v>9582.6555576196588</v>
      </c>
      <c r="AB110" s="195">
        <v>9878.4453671835709</v>
      </c>
      <c r="AC110" s="196">
        <v>9473.6291836639175</v>
      </c>
    </row>
    <row r="111" spans="1:29" x14ac:dyDescent="0.2">
      <c r="A111" s="160" t="s">
        <v>124</v>
      </c>
      <c r="B111" s="161"/>
      <c r="C111" s="195">
        <v>6129.2719167904897</v>
      </c>
      <c r="D111" s="195">
        <v>6900.4293600490691</v>
      </c>
      <c r="E111" s="195">
        <v>10165.864098448368</v>
      </c>
      <c r="F111" s="197">
        <v>7731.8551250959754</v>
      </c>
      <c r="G111" s="195">
        <v>11930.614204426263</v>
      </c>
      <c r="H111" s="195">
        <v>12099.308610936518</v>
      </c>
      <c r="I111" s="195">
        <v>11761.919797916007</v>
      </c>
      <c r="J111" s="195">
        <v>17064.448730311797</v>
      </c>
      <c r="K111" s="195">
        <v>15686.274509803923</v>
      </c>
      <c r="L111" s="195">
        <v>18442.62295081967</v>
      </c>
      <c r="M111" s="195">
        <v>11824.890976182487</v>
      </c>
      <c r="N111" s="195">
        <v>13008.514664143802</v>
      </c>
      <c r="O111" s="195">
        <v>15872.736189445142</v>
      </c>
      <c r="P111" s="195">
        <v>14657.245941070354</v>
      </c>
      <c r="Q111" s="195">
        <v>17088.226437819932</v>
      </c>
      <c r="R111" s="195">
        <v>14796.074823673718</v>
      </c>
      <c r="S111" s="195">
        <v>12810.170769781145</v>
      </c>
      <c r="T111" s="195">
        <v>12952.956134774315</v>
      </c>
      <c r="U111" s="195">
        <v>12515.743073047857</v>
      </c>
      <c r="V111" s="195">
        <v>12961.813101521268</v>
      </c>
      <c r="W111" s="195">
        <v>13808.373919182664</v>
      </c>
      <c r="X111" s="195">
        <v>12578.3605735416</v>
      </c>
      <c r="Y111" s="195">
        <v>11812.943081270827</v>
      </c>
      <c r="Z111" s="195">
        <v>11707.071891701709</v>
      </c>
      <c r="AA111" s="195">
        <v>11127.721566247341</v>
      </c>
      <c r="AB111" s="195">
        <v>10626.652591940909</v>
      </c>
      <c r="AC111" s="196">
        <v>11455.05310091613</v>
      </c>
    </row>
    <row r="112" spans="1:29" x14ac:dyDescent="0.2">
      <c r="A112" s="160" t="s">
        <v>125</v>
      </c>
      <c r="B112" s="137"/>
      <c r="C112" s="195">
        <v>6129.2719167904897</v>
      </c>
      <c r="D112" s="195">
        <v>6491.5150276017166</v>
      </c>
      <c r="E112" s="195">
        <v>9563.9379347244521</v>
      </c>
      <c r="F112" s="197">
        <v>7394.9082930388859</v>
      </c>
      <c r="G112" s="195">
        <v>11182.553743557113</v>
      </c>
      <c r="H112" s="195">
        <v>11313.639220615965</v>
      </c>
      <c r="I112" s="195">
        <v>11051.468266498263</v>
      </c>
      <c r="J112" s="195">
        <v>16231.829708203863</v>
      </c>
      <c r="K112" s="195">
        <v>15250.544662309369</v>
      </c>
      <c r="L112" s="195">
        <v>17213.114754098358</v>
      </c>
      <c r="M112" s="195">
        <v>12244.21335122442</v>
      </c>
      <c r="N112" s="195">
        <v>13875.748975086723</v>
      </c>
      <c r="O112" s="195">
        <v>17452.62341378675</v>
      </c>
      <c r="P112" s="195">
        <v>15935.057125676489</v>
      </c>
      <c r="Q112" s="195">
        <v>18970.189701897016</v>
      </c>
      <c r="R112" s="195">
        <v>15332.720024532351</v>
      </c>
      <c r="S112" s="195">
        <v>11581.909121007891</v>
      </c>
      <c r="T112" s="195">
        <v>12078.830260648441</v>
      </c>
      <c r="U112" s="195">
        <v>11335.012594458438</v>
      </c>
      <c r="V112" s="195">
        <v>11331.884507916795</v>
      </c>
      <c r="W112" s="195">
        <v>13716.413749023739</v>
      </c>
      <c r="X112" s="195">
        <v>11959.414759155705</v>
      </c>
      <c r="Y112" s="195">
        <v>11248.947643105079</v>
      </c>
      <c r="Z112" s="195">
        <v>11244.205992543151</v>
      </c>
      <c r="AA112" s="195">
        <v>10730.269571284294</v>
      </c>
      <c r="AB112" s="195">
        <v>10260.565712131172</v>
      </c>
      <c r="AC112" s="196">
        <v>11048.116913187814</v>
      </c>
    </row>
    <row r="113" spans="1:29" ht="12" thickBot="1" x14ac:dyDescent="0.25">
      <c r="A113" s="160" t="s">
        <v>126</v>
      </c>
      <c r="C113" s="198">
        <v>6315.0074294205051</v>
      </c>
      <c r="D113" s="198">
        <v>6695.9721938253933</v>
      </c>
      <c r="E113" s="198">
        <v>10098.983413590155</v>
      </c>
      <c r="F113" s="199">
        <v>7703.3210122786841</v>
      </c>
      <c r="G113" s="195">
        <v>11615.60220826932</v>
      </c>
      <c r="H113" s="195">
        <v>11785.040854808298</v>
      </c>
      <c r="I113" s="195">
        <v>11446.163561730342</v>
      </c>
      <c r="J113" s="195">
        <v>17050.608950319653</v>
      </c>
      <c r="K113" s="195">
        <v>15795.20697167756</v>
      </c>
      <c r="L113" s="195">
        <v>18306.010928961747</v>
      </c>
      <c r="M113" s="195">
        <v>13250.587051325057</v>
      </c>
      <c r="N113" s="195">
        <v>15452.538631346577</v>
      </c>
      <c r="O113" s="195">
        <v>20010.509118253474</v>
      </c>
      <c r="P113" s="195">
        <v>18039.687312086589</v>
      </c>
      <c r="Q113" s="195">
        <v>21981.330924420356</v>
      </c>
      <c r="R113" s="195">
        <v>17479.300827966879</v>
      </c>
      <c r="S113" s="195">
        <v>12263.678449674335</v>
      </c>
      <c r="T113" s="195">
        <v>12873.490146217417</v>
      </c>
      <c r="U113" s="195">
        <v>11964.735516372797</v>
      </c>
      <c r="V113" s="195">
        <v>11952.809686432785</v>
      </c>
      <c r="W113" s="195">
        <v>14952.658447862334</v>
      </c>
      <c r="X113" s="195">
        <v>12907.053670290185</v>
      </c>
      <c r="Y113" s="195">
        <v>12110.538980143836</v>
      </c>
      <c r="Z113" s="195">
        <v>12111.602706941721</v>
      </c>
      <c r="AA113" s="195">
        <v>11510.672660501381</v>
      </c>
      <c r="AB113" s="195">
        <v>10953.430744615029</v>
      </c>
      <c r="AC113" s="196">
        <v>11880.477819348542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2023-09-13T17:00:36Z</dcterms:modified>
</cp:coreProperties>
</file>