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3D6BC5-0EC3-414A-9ABB-E945DF3FEAC4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<sst xmlns="http://schemas.openxmlformats.org/spreadsheetml/2006/main" count="434" uniqueCount="183">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</sst>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3276B02-7D87-147E-CE1F-2BC69DA41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56F3CDA-6AD6-D14F-77B2-2FBFF7C3B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920BB74-352E-1032-2C90-CEADED32C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C7C0F1B-0295-7090-7E2D-2FFB0CA01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67B98D0-9054-E60B-AD48-59F1AD4A5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2E255F71-A777-D6F9-91A5-51B726271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6F75857E-4F29-4E2B-5711-67D42674B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89B461FD-9C9A-B9AB-B976-BA4AE02CF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C6DB4B40-C4C1-204D-A754-625904764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6FCEACC9-F5B2-164C-A307-C8D40E5F5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39DB83AF-9115-5CAE-FA87-5D2EE0276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9AEF57E1-CC31-C903-59FD-4D60F51E0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847CDA71-0101-3FE2-E7DB-6DF0D0583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910EE61C-B0BD-1374-FC9A-33E67608C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CCFF45A0-B952-8CC4-DD55-157BE4687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D0483513-1084-BB20-4AA9-AFBBE2FD9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336DAE88-78C9-42C2-BE57-1B98CAE86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8DACF131-F77F-72E5-2E73-432EF6E1F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7C744096-D70D-D262-24F5-33608A3AC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EEAAFAE0-2908-8C86-B2E5-BBFCB6A35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A7A7EA2C-B597-CD81-3A03-514F15666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227DD8FF-AE0D-1770-AD71-7DEE9AC59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9ED35C9A-FC9A-C3E5-581E-50A2C6F5C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55F56DB-EAC8-AD6A-D7FE-B94EA2BF3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-0.12500000000000022</v>
          </cell>
          <cell r="P28">
            <v>-0.12999999999999989</v>
          </cell>
          <cell r="R28">
            <v>3.5000000000000003E-2</v>
          </cell>
          <cell r="V28">
            <v>0.13100000000000001</v>
          </cell>
          <cell r="AB28">
            <v>0.12999999999999998</v>
          </cell>
          <cell r="AH28">
            <v>0.29000000000000004</v>
          </cell>
        </row>
        <row r="29">
          <cell r="M29">
            <v>-0.24500000000000011</v>
          </cell>
          <cell r="P29">
            <v>-0.22999999999999976</v>
          </cell>
          <cell r="R29">
            <v>-7.4999999999999997E-2</v>
          </cell>
          <cell r="S29">
            <v>-0.03</v>
          </cell>
          <cell r="V29">
            <v>-5.1000000199999992E-2</v>
          </cell>
          <cell r="W29">
            <v>-1.7999999999999988E-2</v>
          </cell>
          <cell r="Y29">
            <v>-3.5333333666666675E-2</v>
          </cell>
          <cell r="AB29">
            <v>-0.12000000000000001</v>
          </cell>
          <cell r="AC29">
            <v>-2.0000000000000004E-2</v>
          </cell>
          <cell r="AE29">
            <v>-3.4999999999999976E-2</v>
          </cell>
          <cell r="AH29">
            <v>0.09</v>
          </cell>
        </row>
        <row r="30">
          <cell r="M30">
            <v>-0.26000000000000023</v>
          </cell>
          <cell r="P30">
            <v>-0.3899999999999999</v>
          </cell>
          <cell r="R30">
            <v>-0.17</v>
          </cell>
          <cell r="S30">
            <v>-5.0000000000000044E-3</v>
          </cell>
          <cell r="V30">
            <v>-8.3000000000000004E-2</v>
          </cell>
          <cell r="W30">
            <v>-9.000000000000008E-3</v>
          </cell>
          <cell r="Y30">
            <v>-5.3333333333333344E-2</v>
          </cell>
          <cell r="AB30">
            <v>-0.11928571428571431</v>
          </cell>
          <cell r="AC30">
            <v>-1.5000000000000027E-2</v>
          </cell>
          <cell r="AE30">
            <v>-3.0714285714285715E-2</v>
          </cell>
          <cell r="AH30">
            <v>0.04</v>
          </cell>
        </row>
        <row r="31">
          <cell r="M31">
            <v>-0.14500000000000024</v>
          </cell>
          <cell r="P31">
            <v>-0.19999999999999973</v>
          </cell>
          <cell r="R31">
            <v>-7.0000000000000007E-2</v>
          </cell>
          <cell r="S31">
            <v>-3.5000000000000003E-2</v>
          </cell>
          <cell r="V31">
            <v>-2.7000000000000003E-2</v>
          </cell>
          <cell r="W31">
            <v>-1.5000000000000003E-2</v>
          </cell>
          <cell r="Y31">
            <v>-2.4333333333333335E-2</v>
          </cell>
          <cell r="AB31">
            <v>5.6428571428571432E-2</v>
          </cell>
          <cell r="AC31">
            <v>-1.4999999999999993E-2</v>
          </cell>
          <cell r="AE31">
            <v>0.13857142857142857</v>
          </cell>
          <cell r="AH31">
            <v>0.06</v>
          </cell>
        </row>
        <row r="33">
          <cell r="M33">
            <v>-0.47500000000000009</v>
          </cell>
          <cell r="P33">
            <v>-0.5199999999999998</v>
          </cell>
          <cell r="R33">
            <v>-0.32</v>
          </cell>
          <cell r="S33">
            <v>-2.0000000000000018E-2</v>
          </cell>
          <cell r="V33">
            <v>-0.25900000000000001</v>
          </cell>
          <cell r="W33">
            <v>-1.3000000000000012E-2</v>
          </cell>
          <cell r="Y33">
            <v>-0.26066666666666671</v>
          </cell>
          <cell r="AB33">
            <v>-0.35571428571428571</v>
          </cell>
          <cell r="AC33">
            <v>0</v>
          </cell>
          <cell r="AE33">
            <v>-0.34500000000000003</v>
          </cell>
          <cell r="AH33">
            <v>-0.20499999999999999</v>
          </cell>
        </row>
        <row r="34">
          <cell r="M34">
            <v>-0.32500000000000018</v>
          </cell>
          <cell r="P34">
            <v>-0.35999999999999988</v>
          </cell>
          <cell r="R34">
            <v>-0.19500000000000001</v>
          </cell>
          <cell r="S34">
            <v>-1.0000000000000009E-2</v>
          </cell>
          <cell r="V34">
            <v>-0.17199999999999999</v>
          </cell>
          <cell r="W34">
            <v>-2.0000000000000018E-3</v>
          </cell>
          <cell r="Y34">
            <v>-0.16333333333333333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-0.29500000000000015</v>
          </cell>
          <cell r="P35">
            <v>-0.25999999999999979</v>
          </cell>
          <cell r="R35">
            <v>-0.155</v>
          </cell>
          <cell r="S35">
            <v>-5.0000000000000044E-3</v>
          </cell>
          <cell r="V35">
            <v>-0.13700000000000001</v>
          </cell>
          <cell r="W35">
            <v>-3.0000000000000027E-3</v>
          </cell>
          <cell r="Y35">
            <v>-0.13099999999999998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-0.16500000000000004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-0.46500000000000008</v>
          </cell>
          <cell r="P39">
            <v>-0.61999999999999988</v>
          </cell>
          <cell r="R39">
            <v>-0.40500000000000003</v>
          </cell>
          <cell r="S39">
            <v>-1.5000000000000013E-2</v>
          </cell>
          <cell r="V39">
            <v>-0.34600000000000003</v>
          </cell>
          <cell r="W39">
            <v>-1.100000000000001E-2</v>
          </cell>
          <cell r="Y39">
            <v>-0.35833333333333339</v>
          </cell>
          <cell r="AB39">
            <v>-0.56000000000000005</v>
          </cell>
          <cell r="AC39">
            <v>-1.000000000000012E-2</v>
          </cell>
          <cell r="AE39">
            <v>-0.57000000000000017</v>
          </cell>
          <cell r="AH39">
            <v>-0.26500000000000001</v>
          </cell>
        </row>
        <row r="40">
          <cell r="M40">
            <v>-0.45500000000000007</v>
          </cell>
          <cell r="P40">
            <v>-0.46999999999999975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-0.45500000000000007</v>
          </cell>
          <cell r="P41">
            <v>-0.46999999999999975</v>
          </cell>
          <cell r="R41">
            <v>-0.19</v>
          </cell>
          <cell r="S41">
            <v>-5.0000000000000044E-3</v>
          </cell>
          <cell r="V41">
            <v>-8.6000000000000007E-2</v>
          </cell>
          <cell r="W41">
            <v>-1.4000000000000012E-2</v>
          </cell>
          <cell r="Y41">
            <v>-7.8E-2</v>
          </cell>
          <cell r="AB41">
            <v>-0.35999999999999993</v>
          </cell>
          <cell r="AC41">
            <v>-9.9999999999998979E-3</v>
          </cell>
          <cell r="AE41">
            <v>-0.32500000000000001</v>
          </cell>
          <cell r="AH41">
            <v>9.9999999999999985E-3</v>
          </cell>
        </row>
        <row r="42">
          <cell r="M42">
            <v>-0.40500000000000025</v>
          </cell>
          <cell r="P42">
            <v>-0.50099999999999967</v>
          </cell>
          <cell r="R42">
            <v>-0.41286722582468</v>
          </cell>
          <cell r="S42">
            <v>-1.5855329008210017E-2</v>
          </cell>
          <cell r="V42">
            <v>-0.44957344516493603</v>
          </cell>
          <cell r="W42">
            <v>-1.2171065801642011E-2</v>
          </cell>
          <cell r="Y42">
            <v>-0.48726428730337268</v>
          </cell>
          <cell r="AB42">
            <v>-0.5</v>
          </cell>
          <cell r="AC42">
            <v>-9.9999999999998979E-3</v>
          </cell>
          <cell r="AE42">
            <v>-0.47299999999999992</v>
          </cell>
          <cell r="AH42">
            <v>-0.42499999999999999</v>
          </cell>
        </row>
        <row r="43">
          <cell r="M43">
            <v>-0.50000000000000022</v>
          </cell>
          <cell r="P43">
            <v>-0.66999999999999993</v>
          </cell>
          <cell r="R43">
            <v>-0.44500000000000001</v>
          </cell>
          <cell r="S43">
            <v>-1.5000000000000013E-2</v>
          </cell>
          <cell r="V43">
            <v>-0.40199999999999997</v>
          </cell>
          <cell r="W43">
            <v>-1.0999999999999954E-2</v>
          </cell>
          <cell r="Y43">
            <v>-0.43233333333333335</v>
          </cell>
          <cell r="AB43">
            <v>-0.68499999999999994</v>
          </cell>
          <cell r="AC43">
            <v>-1.0000000000000009E-2</v>
          </cell>
          <cell r="AE43">
            <v>-0.69500000000000006</v>
          </cell>
          <cell r="AH43">
            <v>-0.32500000000000001</v>
          </cell>
        </row>
        <row r="49">
          <cell r="L49">
            <v>2.0350000000000001</v>
          </cell>
          <cell r="O49">
            <v>2.0699999999999998</v>
          </cell>
          <cell r="R49">
            <v>2.27</v>
          </cell>
          <cell r="V49">
            <v>2.6865999999999999</v>
          </cell>
          <cell r="AB49">
            <v>2.8131428571428572</v>
          </cell>
          <cell r="AH49">
            <v>3.2649999999999997</v>
          </cell>
        </row>
        <row r="60">
          <cell r="O60">
            <v>12.378117913832204</v>
          </cell>
          <cell r="R60">
            <v>11.904761904761905</v>
          </cell>
          <cell r="V60">
            <v>11.080811184513752</v>
          </cell>
          <cell r="AB60">
            <v>12.329638860900461</v>
          </cell>
          <cell r="AH60">
            <v>9.3040847201210291</v>
          </cell>
        </row>
        <row r="61">
          <cell r="O61">
            <v>10.065865598575874</v>
          </cell>
          <cell r="R61">
            <v>9.9401197604790408</v>
          </cell>
          <cell r="V61">
            <v>9.8522004241781556</v>
          </cell>
          <cell r="AB61">
            <v>11.612580674484137</v>
          </cell>
          <cell r="AH61">
            <v>8.6884154460719039</v>
          </cell>
        </row>
        <row r="62">
          <cell r="O62">
            <v>9.8491341991341947</v>
          </cell>
          <cell r="R62">
            <v>9.3478260869565197</v>
          </cell>
          <cell r="V62">
            <v>9.2721434305592716</v>
          </cell>
          <cell r="AB62">
            <v>11.519399919632091</v>
          </cell>
          <cell r="AH62">
            <v>8.5157318741450077</v>
          </cell>
        </row>
        <row r="63">
          <cell r="O63">
            <v>11.757741347905283</v>
          </cell>
          <cell r="R63">
            <v>10.364464692482914</v>
          </cell>
          <cell r="V63">
            <v>10.039474683063844</v>
          </cell>
          <cell r="AB63">
            <v>13.822421342022198</v>
          </cell>
          <cell r="AH63">
            <v>8.9025326170376058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37.699996948242188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37.699996948242188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37.699996948242188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37.699996948242188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37.699996948242188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37.699996948242188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37.699996948242188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37.699996948242188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37.699996948242188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37.699996948242188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37.699996948242188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37.699996948242188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8" sqref="A8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1.905</v>
      </c>
      <c r="L28" s="62">
        <f>LOOKUP($K$15+1,CurveFetch!D$8:D$1000,CurveFetch!F$8:F$1000)</f>
        <v>1.89</v>
      </c>
      <c r="M28" s="62">
        <f>L28-$L$49</f>
        <v>-0.21000000000000019</v>
      </c>
      <c r="N28" s="128">
        <f>M28-'[10]Gas Average Basis'!M28</f>
        <v>-8.4999999999999964E-2</v>
      </c>
      <c r="O28" s="62">
        <f>LOOKUP($K$15+2,CurveFetch!$D$8:$D$1000,CurveFetch!$F$8:$F$1000)</f>
        <v>1.99</v>
      </c>
      <c r="P28" s="62">
        <f t="shared" ref="P28:P43" ca="1" si="0">IF(P$22,AveragePrices($F$21,P$23,P$24,$AJ28:$AJ28)-INDIRECT(ADDRESS(P$23,$G$23,,,$F$21)),AveragePrices($F$15,P$23,P$24,$AL28:$AL28))</f>
        <v>-0.19999999999999996</v>
      </c>
      <c r="Q28" s="128">
        <f ca="1">P28-'[10]Gas Average Basis'!P28</f>
        <v>-7.0000000000000062E-2</v>
      </c>
      <c r="R28" s="62">
        <f ca="1">IF(R$22,AveragePrices($F$21,R$23,R$24,$AJ28:$AJ28),AveragePrices($F$15,R$23,R$24,$AL28:$AL28))</f>
        <v>-0.03</v>
      </c>
      <c r="S28" s="128">
        <f ca="1">R28-'[10]Gas Average Basis'!R28</f>
        <v>-6.5000000000000002E-2</v>
      </c>
      <c r="T28" s="62">
        <f ca="1">IF(T$22,AveragePrices($F$21,T$23,T$24,$AJ28:$AJ28),AveragePrices($F$15,T$23,T$24,$AL28:$AL28))</f>
        <v>3.3333333333333333E-2</v>
      </c>
      <c r="U28" s="128">
        <v>-4.2999999999999997E-2</v>
      </c>
      <c r="V28" s="62">
        <f t="shared" ref="V28:V43" ca="1" si="1">IF(V$22,AveragePrices($F$21,V$23,V$24,$AJ28:$AJ28),AveragePrices($F$15,V$23,V$24,$AL28:$AL28))</f>
        <v>8.5000000000000006E-2</v>
      </c>
      <c r="W28" s="128">
        <f ca="1">V28-'[10]Gas Average Basis'!V28</f>
        <v>-4.5999999999999999E-2</v>
      </c>
      <c r="X28" s="62">
        <f ca="1">IF(X$22,AveragePrices($F$21,X$23,X$24,$AJ28:$AJ28),AveragePrices($F$15,X$23,X$24,$AL28:$AL28))</f>
        <v>9.8333333333333342E-2</v>
      </c>
      <c r="Y28" s="128">
        <v>-4.8300000000000003E-2</v>
      </c>
      <c r="Z28" s="62">
        <f ca="1">IF(Z$22,AveragePrices($F$21,Z$23,Z$24,$AJ28:$AJ28),AveragePrices($F$15,Z$23,Z$24,$AL28:$AL28))</f>
        <v>0.02</v>
      </c>
      <c r="AA28" s="128">
        <v>-0.01</v>
      </c>
      <c r="AB28" s="62">
        <f ca="1">IF(AB$22,AveragePrices($F$21,AB$23,AB$24,$AJ28:$AJ28),AveragePrices($F$15,AB$23,AB$24,$AL28:$AL28))</f>
        <v>0.09</v>
      </c>
      <c r="AC28" s="128">
        <f ca="1">AB28-'[10]Gas Average Basis'!AB28</f>
        <v>-3.999999999999998E-2</v>
      </c>
      <c r="AD28" s="62">
        <f ca="1">IF(AD$22,AveragePrices($F$21,AD$23,AD$24,$AJ28:$AJ28),AveragePrices($F$15,AD$23,AD$24,$AL28:$AL28))</f>
        <v>0.155</v>
      </c>
      <c r="AE28" s="128">
        <v>-4.4999999999999998E-2</v>
      </c>
      <c r="AF28" s="62">
        <f ca="1">IF(AF$22,AveragePrices($F$21,AF$23,AF$24,$AJ28:$AJ28),AveragePrices($F$15,AF$23,AF$24,$AL28:$AL28))</f>
        <v>0.21166666666666667</v>
      </c>
      <c r="AG28" s="128">
        <v>-0.03</v>
      </c>
      <c r="AH28" s="62">
        <f ca="1">IF(AH$22,AveragePrices($F$21,AH$23,AH$24,$AJ28:$AJ28),AveragePrices($F$15,AH$23,AH$24,$AL28:$AL28))</f>
        <v>0.26200000000000001</v>
      </c>
      <c r="AI28" s="92">
        <f ca="1">AH28-'[10]Gas Average Basis'!AH28</f>
        <v>-2.8000000000000025E-2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1.8149999999999999</v>
      </c>
      <c r="L29" s="62">
        <f>LOOKUP($K$15+1,CurveFetch!D$8:D$1000,CurveFetch!Q$8:Q$1000)</f>
        <v>1.76</v>
      </c>
      <c r="M29" s="62">
        <f>L29-$L$49</f>
        <v>-0.34000000000000008</v>
      </c>
      <c r="N29" s="128">
        <f>M29-'[10]Gas Average Basis'!M29</f>
        <v>-9.4999999999999973E-2</v>
      </c>
      <c r="O29" s="62">
        <f>LOOKUP($K$15+2,CurveFetch!$D$8:$D$1000,CurveFetch!$Q$8:$Q$1000)</f>
        <v>1.89</v>
      </c>
      <c r="P29" s="62">
        <f t="shared" ca="1" si="0"/>
        <v>-0.30000000000000004</v>
      </c>
      <c r="Q29" s="128">
        <f ca="1">P29-'[10]Gas Average Basis'!P29</f>
        <v>-7.0000000000000284E-2</v>
      </c>
      <c r="R29" s="62">
        <f ca="1">IF(R$22,AveragePrices($F$21,R$23,R$24,$AJ29:$AJ29),AveragePrices($F$15,R$23,R$24,$AL29:$AL29))</f>
        <v>-0.14000000000000001</v>
      </c>
      <c r="S29" s="128">
        <f ca="1">R29-'[10]Gas Average Basis'!R29</f>
        <v>-6.5000000000000016E-2</v>
      </c>
      <c r="T29" s="62">
        <f ca="1">IF(T$22,AveragePrices($F$21,T$23,T$24,$AJ29:$AJ29),AveragePrices($F$15,T$23,T$24,$AL29:$AL29))</f>
        <v>-9.0000000000000011E-2</v>
      </c>
      <c r="U29" s="128">
        <f ca="1">T29-'[10]Gas Average Basis'!S29</f>
        <v>-6.0000000000000012E-2</v>
      </c>
      <c r="V29" s="62">
        <f t="shared" ca="1" si="1"/>
        <v>-7.3000000000000009E-2</v>
      </c>
      <c r="W29" s="128">
        <f ca="1">V29-'[10]Gas Average Basis'!V29</f>
        <v>-2.1999999800000017E-2</v>
      </c>
      <c r="X29" s="62">
        <f ca="1">IF(X$22,AveragePrices($F$21,X$23,X$24,$AJ29:$AJ29),AveragePrices($F$15,X$23,X$24,$AL29:$AL29))</f>
        <v>-7.166666666666667E-2</v>
      </c>
      <c r="Y29" s="128">
        <f ca="1">X29-'[10]Gas Average Basis'!W29</f>
        <v>-5.3666666666666682E-2</v>
      </c>
      <c r="Z29" s="62">
        <f ca="1">IF(Z$22,AveragePrices($F$21,Z$23,Z$24,$AJ29:$AJ29),AveragePrices($F$15,Z$23,Z$24,$AL29:$AL29))</f>
        <v>-0.22999999999999998</v>
      </c>
      <c r="AA29" s="128">
        <f ca="1">Z29-'[10]Gas Average Basis'!Y29</f>
        <v>-0.19466666633333329</v>
      </c>
      <c r="AB29" s="62">
        <f ca="1">IF(AB$22,AveragePrices($F$21,AB$23,AB$24,$AJ29:$AJ29),AveragePrices($F$15,AB$23,AB$24,$AL29:$AL29))</f>
        <v>-0.15999999999999998</v>
      </c>
      <c r="AC29" s="128">
        <f ca="1">AB29-'[10]Gas Average Basis'!AB29</f>
        <v>-3.9999999999999966E-2</v>
      </c>
      <c r="AD29" s="62">
        <f ca="1">IF(AD$22,AveragePrices($F$21,AD$23,AD$24,$AJ29:$AJ29),AveragePrices($F$15,AD$23,AD$24,$AL29:$AL29))</f>
        <v>-9.5000000000000015E-2</v>
      </c>
      <c r="AE29" s="128">
        <f ca="1">AD29-'[10]Gas Average Basis'!AC29</f>
        <v>-7.5000000000000011E-2</v>
      </c>
      <c r="AF29" s="62">
        <f ca="1">IF(AF$22,AveragePrices($F$21,AF$23,AF$24,$AJ29:$AJ29),AveragePrices($F$15,AF$23,AF$24,$AL29:$AL29))</f>
        <v>-4.9999999999999949E-3</v>
      </c>
      <c r="AG29" s="128">
        <f ca="1">AF29-'[10]Gas Average Basis'!AE29</f>
        <v>2.9999999999999982E-2</v>
      </c>
      <c r="AH29" s="62">
        <f ca="1">IF(AH$22,AveragePrices($F$21,AH$23,AH$24,$AJ29:$AJ29),AveragePrices($F$15,AH$23,AH$24,$AL29:$AL29))</f>
        <v>6.2E-2</v>
      </c>
      <c r="AI29" s="92">
        <f ca="1">AH29-'[10]Gas Average Basis'!AH29</f>
        <v>-2.7999999999999997E-2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1.7749999999999999</v>
      </c>
      <c r="L30" s="62">
        <f>LOOKUP($K$15+1,CurveFetch!D$8:D$1000,CurveFetch!G$8:G$1000)</f>
        <v>1.67</v>
      </c>
      <c r="M30" s="62">
        <f>L30-$L$49</f>
        <v>-0.43000000000000016</v>
      </c>
      <c r="N30" s="128">
        <f>M30-'[10]Gas Average Basis'!M30</f>
        <v>-0.16999999999999993</v>
      </c>
      <c r="O30" s="62">
        <f>LOOKUP($K$15+2,CurveFetch!$D$8:$D$1000,CurveFetch!$G$8:$G$1000)</f>
        <v>1.78</v>
      </c>
      <c r="P30" s="62">
        <f t="shared" ca="1" si="0"/>
        <v>-0.40999999999999992</v>
      </c>
      <c r="Q30" s="128">
        <f ca="1">P30-'[10]Gas Average Basis'!P30</f>
        <v>-2.0000000000000018E-2</v>
      </c>
      <c r="R30" s="62">
        <f ca="1">IF(R$22,AveragePrices($F$21,R$23,R$24,$AJ30:$AJ30),AveragePrices($F$15,R$23,R$24,$AL30:$AL30))</f>
        <v>-0.215</v>
      </c>
      <c r="S30" s="128">
        <f ca="1">R30-'[10]Gas Average Basis'!R30</f>
        <v>-4.4999999999999984E-2</v>
      </c>
      <c r="T30" s="62">
        <f ca="1">IF(T$22,AveragePrices($F$21,T$23,T$24,$AJ30:$AJ30),AveragePrices($F$15,T$23,T$24,$AL30:$AL30))</f>
        <v>-0.18499999999999997</v>
      </c>
      <c r="U30" s="128">
        <f ca="1">T30-'[10]Gas Average Basis'!S30</f>
        <v>-0.17999999999999997</v>
      </c>
      <c r="V30" s="62">
        <f t="shared" ca="1" si="1"/>
        <v>-0.11599999999999999</v>
      </c>
      <c r="W30" s="128">
        <f ca="1">V30-'[10]Gas Average Basis'!V30</f>
        <v>-3.2999999999999988E-2</v>
      </c>
      <c r="X30" s="62">
        <f ca="1">IF(X$22,AveragePrices($F$21,X$23,X$24,$AJ30:$AJ30),AveragePrices($F$15,X$23,X$24,$AL30:$AL30))</f>
        <v>-0.10166666666666667</v>
      </c>
      <c r="Y30" s="128">
        <f ca="1">X30-'[10]Gas Average Basis'!W30</f>
        <v>-9.2666666666666661E-2</v>
      </c>
      <c r="Z30" s="62">
        <f ca="1">IF(Z$22,AveragePrices($F$21,Z$23,Z$24,$AJ30:$AJ30),AveragePrices($F$15,Z$23,Z$24,$AL30:$AL30))</f>
        <v>-0.23499999999999999</v>
      </c>
      <c r="AA30" s="128">
        <f ca="1">Z30-'[10]Gas Average Basis'!Y30</f>
        <v>-0.18166666666666664</v>
      </c>
      <c r="AB30" s="62">
        <f ca="1">IF(AB$22,AveragePrices($F$21,AB$23,AB$24,$AJ30:$AJ30),AveragePrices($F$15,AB$23,AB$24,$AL30:$AL30))</f>
        <v>-0.15428571428571428</v>
      </c>
      <c r="AC30" s="128">
        <f ca="1">AB30-'[10]Gas Average Basis'!AB30</f>
        <v>-3.4999999999999962E-2</v>
      </c>
      <c r="AD30" s="62">
        <f ca="1">IF(AD$22,AveragePrices($F$21,AD$23,AD$24,$AJ30:$AJ30),AveragePrices($F$15,AD$23,AD$24,$AL30:$AL30))</f>
        <v>-7.4999999999999997E-2</v>
      </c>
      <c r="AE30" s="128">
        <f ca="1">AD30-'[10]Gas Average Basis'!AC30</f>
        <v>-5.999999999999997E-2</v>
      </c>
      <c r="AF30" s="62">
        <f ca="1">IF(AF$22,AveragePrices($F$21,AF$23,AF$24,$AJ30:$AJ30),AveragePrices($F$15,AF$23,AF$24,$AL30:$AL30))</f>
        <v>-4.3333333333333328E-2</v>
      </c>
      <c r="AG30" s="128">
        <f ca="1">AF30-'[10]Gas Average Basis'!AE30</f>
        <v>-1.2619047619047613E-2</v>
      </c>
      <c r="AH30" s="62">
        <f ca="1">IF(AH$22,AveragePrices($F$21,AH$23,AH$24,$AJ30:$AJ30),AveragePrices($F$15,AH$23,AH$24,$AL30:$AL30))</f>
        <v>0.01</v>
      </c>
      <c r="AI30" s="92">
        <f ca="1">AH30-'[10]Gas Average Basis'!AH30</f>
        <v>-0.03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1.915</v>
      </c>
      <c r="L31" s="62">
        <f>LOOKUP($K$15+1,CurveFetch!D$8:D$1000,CurveFetch!H$8:H$1000)</f>
        <v>1.86</v>
      </c>
      <c r="M31" s="62">
        <f>L31-$L$49</f>
        <v>-0.24</v>
      </c>
      <c r="N31" s="128">
        <f>M31-'[10]Gas Average Basis'!M31</f>
        <v>-9.4999999999999751E-2</v>
      </c>
      <c r="O31" s="62">
        <f>LOOKUP($K$15+2,CurveFetch!$D$8:$D$1000,CurveFetch!$H$8:$H$1000)</f>
        <v>1.98</v>
      </c>
      <c r="P31" s="62">
        <f t="shared" ca="1" si="0"/>
        <v>-0.20999999999999996</v>
      </c>
      <c r="Q31" s="128">
        <f ca="1">P31-'[10]Gas Average Basis'!P31</f>
        <v>-1.0000000000000231E-2</v>
      </c>
      <c r="R31" s="62">
        <f ca="1">IF(R$22,AveragePrices($F$21,R$23,R$24,$AJ31:$AJ31),AveragePrices($F$15,R$23,R$24,$AL31:$AL31))</f>
        <v>-9.5000000000000001E-2</v>
      </c>
      <c r="S31" s="128">
        <f ca="1">R31-'[10]Gas Average Basis'!R31</f>
        <v>-2.4999999999999994E-2</v>
      </c>
      <c r="T31" s="62">
        <f ca="1">IF(T$22,AveragePrices($F$21,T$23,T$24,$AJ31:$AJ31),AveragePrices($F$15,T$23,T$24,$AL31:$AL31))</f>
        <v>-5.8333333333333341E-2</v>
      </c>
      <c r="U31" s="128">
        <f ca="1">T31-'[10]Gas Average Basis'!S31</f>
        <v>-2.3333333333333338E-2</v>
      </c>
      <c r="V31" s="62">
        <f t="shared" ca="1" si="1"/>
        <v>-0.04</v>
      </c>
      <c r="W31" s="128">
        <f ca="1">V31-'[10]Gas Average Basis'!V31</f>
        <v>-1.2999999999999998E-2</v>
      </c>
      <c r="X31" s="62">
        <f ca="1">IF(X$22,AveragePrices($F$21,X$23,X$24,$AJ31:$AJ31),AveragePrices($F$15,X$23,X$24,$AL31:$AL31))</f>
        <v>-3.1666666666666669E-2</v>
      </c>
      <c r="Y31" s="128">
        <f ca="1">X31-'[10]Gas Average Basis'!W31</f>
        <v>-1.6666666666666666E-2</v>
      </c>
      <c r="Z31" s="62">
        <f ca="1">IF(Z$22,AveragePrices($F$21,Z$23,Z$24,$AJ31:$AJ31),AveragePrices($F$15,Z$23,Z$24,$AL31:$AL31))</f>
        <v>-3.3333333333333318E-3</v>
      </c>
      <c r="AA31" s="128">
        <f ca="1">Z31-'[10]Gas Average Basis'!Y31</f>
        <v>2.1000000000000005E-2</v>
      </c>
      <c r="AB31" s="62">
        <f ca="1">IF(AB$22,AveragePrices($F$21,AB$23,AB$24,$AJ31:$AJ31),AveragePrices($F$15,AB$23,AB$24,$AL31:$AL31))</f>
        <v>5.1428571428571428E-2</v>
      </c>
      <c r="AC31" s="128">
        <f ca="1">AB31-'[10]Gas Average Basis'!AB31</f>
        <v>-5.0000000000000044E-3</v>
      </c>
      <c r="AD31" s="62">
        <f ca="1">IF(AD$22,AveragePrices($F$21,AD$23,AD$24,$AJ31:$AJ31),AveragePrices($F$15,AD$23,AD$24,$AL31:$AL31))</f>
        <v>0.125</v>
      </c>
      <c r="AE31" s="128">
        <f ca="1">AD31-'[10]Gas Average Basis'!AC31</f>
        <v>0.13999999999999999</v>
      </c>
      <c r="AF31" s="62">
        <f ca="1">IF(AF$22,AveragePrices($F$21,AF$23,AF$24,$AJ31:$AJ31),AveragePrices($F$15,AF$23,AF$24,$AL31:$AL31))</f>
        <v>3.5000000000000003E-2</v>
      </c>
      <c r="AG31" s="128">
        <f ca="1">AF31-'[10]Gas Average Basis'!AE31</f>
        <v>-0.10357142857142856</v>
      </c>
      <c r="AH31" s="62">
        <f ca="1">IF(AH$22,AveragePrices($F$21,AH$23,AH$24,$AJ31:$AJ31),AveragePrices($F$15,AH$23,AH$24,$AL31:$AL31))</f>
        <v>4.5999999999999999E-2</v>
      </c>
      <c r="AI31" s="92">
        <f ca="1">AH31-'[10]Gas Average Basis'!AH31</f>
        <v>-1.3999999999999999E-2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1.585</v>
      </c>
      <c r="L33" s="62">
        <f>LOOKUP($K$15+1,CurveFetch!D$8:D$1000,CurveFetch!K$8:K$1000)</f>
        <v>1.6</v>
      </c>
      <c r="M33" s="62">
        <f>L33-$L$49</f>
        <v>-0.5</v>
      </c>
      <c r="N33" s="128">
        <f>M33-'[10]Gas Average Basis'!M33</f>
        <v>-2.4999999999999911E-2</v>
      </c>
      <c r="O33" s="62">
        <f>LOOKUP($K$15+2,CurveFetch!$D$8:$D$1000,CurveFetch!$K$8:$K$1000)</f>
        <v>1.69</v>
      </c>
      <c r="P33" s="62">
        <f t="shared" ca="1" si="0"/>
        <v>-0.5</v>
      </c>
      <c r="Q33" s="128">
        <f ca="1">P33-'[10]Gas Average Basis'!P33</f>
        <v>1.9999999999999796E-2</v>
      </c>
      <c r="R33" s="62">
        <f ca="1">IF(R$22,AveragePrices($F$21,R$23,R$24,$AJ33:$AJ33),AveragePrices($F$15,R$23,R$24,$AL33:$AL33))</f>
        <v>-0.36</v>
      </c>
      <c r="S33" s="128">
        <f ca="1">R33-'[10]Gas Average Basis'!R33</f>
        <v>-3.999999999999998E-2</v>
      </c>
      <c r="T33" s="62">
        <f ca="1">IF(T$22,AveragePrices($F$21,T$23,T$24,$AJ33:$AJ33),AveragePrices($F$15,T$23,T$24,$AL33:$AL33))</f>
        <v>-0.36333333333333329</v>
      </c>
      <c r="U33" s="128">
        <f ca="1">T33-'[10]Gas Average Basis'!S33</f>
        <v>-0.34333333333333327</v>
      </c>
      <c r="V33" s="62">
        <f t="shared" ca="1" si="1"/>
        <v>-0.27100000000000002</v>
      </c>
      <c r="W33" s="128">
        <f ca="1">V33-'[10]Gas Average Basis'!V33</f>
        <v>-1.2000000000000011E-2</v>
      </c>
      <c r="X33" s="62">
        <f ca="1">IF(X$22,AveragePrices($F$21,X$23,X$24,$AJ33:$AJ33),AveragePrices($F$15,X$23,X$24,$AL33:$AL33))</f>
        <v>-0.25166666666666665</v>
      </c>
      <c r="Y33" s="128">
        <f ca="1">X33-'[10]Gas Average Basis'!W33</f>
        <v>-0.23866666666666664</v>
      </c>
      <c r="Z33" s="62">
        <f ca="1">IF(Z$22,AveragePrices($F$21,Z$23,Z$24,$AJ33:$AJ33),AveragePrices($F$15,Z$23,Z$24,$AL33:$AL33))</f>
        <v>-0.375</v>
      </c>
      <c r="AA33" s="128">
        <f ca="1">Z33-'[10]Gas Average Basis'!Y33</f>
        <v>-0.11433333333333329</v>
      </c>
      <c r="AB33" s="62">
        <f ca="1">IF(AB$22,AveragePrices($F$21,AB$23,AB$24,$AJ33:$AJ33),AveragePrices($F$15,AB$23,AB$24,$AL33:$AL33))</f>
        <v>-0.35571428571428571</v>
      </c>
      <c r="AC33" s="128">
        <f ca="1">AB33-'[10]Gas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AD33-'[10]Gas Average Basis'!AC33</f>
        <v>-0.33500000000000002</v>
      </c>
      <c r="AF33" s="62">
        <f ca="1">IF(AF$22,AveragePrices($F$21,AF$23,AF$24,$AJ33:$AJ33),AveragePrices($F$15,AF$23,AF$24,$AL33:$AL33))</f>
        <v>-0.25666666666666665</v>
      </c>
      <c r="AG33" s="128">
        <f ca="1">AF33-'[10]Gas Average Basis'!AE33</f>
        <v>8.8333333333333375E-2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1.72</v>
      </c>
      <c r="L34" s="62">
        <f>LOOKUP($K$15+1,CurveFetch!D$8:D$1000,CurveFetch!R$8:R$1000)</f>
        <v>1.7549999999999999</v>
      </c>
      <c r="M34" s="62">
        <f>L34-$L$49</f>
        <v>-0.3450000000000002</v>
      </c>
      <c r="N34" s="128">
        <f>M34-'[10]Gas Average Basis'!M34</f>
        <v>-2.0000000000000018E-2</v>
      </c>
      <c r="O34" s="62">
        <f>LOOKUP($K$15+2,CurveFetch!$D$8:$D$1000,CurveFetch!$R$8:$R$1000)</f>
        <v>1.82</v>
      </c>
      <c r="P34" s="62">
        <f t="shared" ca="1" si="0"/>
        <v>-0.36999999999999988</v>
      </c>
      <c r="Q34" s="128">
        <f ca="1">P34-'[10]Gas Average Basis'!P34</f>
        <v>-1.0000000000000009E-2</v>
      </c>
      <c r="R34" s="62">
        <f ca="1">IF(R$22,AveragePrices($F$21,R$23,R$24,$AJ34:$AJ34),AveragePrices($F$15,R$23,R$24,$AL34:$AL34))</f>
        <v>-0.20499999999999999</v>
      </c>
      <c r="S34" s="128">
        <f ca="1">R34-'[10]Gas Average Basis'!R34</f>
        <v>-9.9999999999999811E-3</v>
      </c>
      <c r="T34" s="62">
        <f ca="1">IF(T$22,AveragePrices($F$21,T$23,T$24,$AJ34:$AJ34),AveragePrices($F$15,T$23,T$24,$AL34:$AL34))</f>
        <v>-0.19499999999999998</v>
      </c>
      <c r="U34" s="128">
        <f ca="1">T34-'[10]Gas Average Basis'!S34</f>
        <v>-0.18499999999999997</v>
      </c>
      <c r="V34" s="62">
        <f t="shared" ca="1" si="1"/>
        <v>-0.17500000000000002</v>
      </c>
      <c r="W34" s="128">
        <f ca="1">V34-'[10]Gas Average Basis'!V34</f>
        <v>-3.0000000000000304E-3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-0.16133333333333333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2.2499999999999992E-2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-1.7857142857142794E-3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-0.10833333333333334</v>
      </c>
      <c r="AF34" s="62">
        <f ca="1">IF(AF$22,AveragePrices($F$21,AF$23,AF$24,$AJ34:$AJ34),AveragePrices($F$15,AF$23,AF$24,$AL34:$AL34))</f>
        <v>-0.13833333333333334</v>
      </c>
      <c r="AG34" s="128">
        <f ca="1">AF34-'[10]Gas Average Basis'!AE34</f>
        <v>-3.1666666666666662E-2</v>
      </c>
      <c r="AH34" s="62">
        <f ca="1">IF(AH$22,AveragePrices($F$21,AH$23,AH$24,$AJ34:$AJ34),AveragePrices($F$15,AH$23,AH$24,$AL34:$AL34))</f>
        <v>-0.13</v>
      </c>
      <c r="AI34" s="92">
        <f ca="1">AH34-'[10]Gas Average Basis'!AH34</f>
        <v>-2.5000000000000022E-3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</v>
      </c>
      <c r="L35" s="62">
        <f>LOOKUP($K$15+1,CurveFetch!D$8:D$1000,CurveFetch!L$8:L$1000)</f>
        <v>1.825</v>
      </c>
      <c r="M35" s="62">
        <f>L35-$L$49</f>
        <v>-0.27500000000000013</v>
      </c>
      <c r="N35" s="128">
        <f>M35-'[10]Gas Average Basis'!M35</f>
        <v>2.0000000000000018E-2</v>
      </c>
      <c r="O35" s="62">
        <f>LOOKUP($K$15+2,CurveFetch!$D$8:$D$1000,CurveFetch!$L$8:$L$1000)</f>
        <v>1.9</v>
      </c>
      <c r="P35" s="62">
        <f t="shared" ca="1" si="0"/>
        <v>-0.29000000000000004</v>
      </c>
      <c r="Q35" s="128">
        <f ca="1">P35-'[10]Gas Average Basis'!P35</f>
        <v>-3.0000000000000249E-2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-5.0000000000000044E-3</v>
      </c>
      <c r="T35" s="62">
        <f ca="1">IF(T$22,AveragePrices($F$21,T$23,T$24,$AJ35:$AJ35),AveragePrices($F$15,T$23,T$24,$AL35:$AL35))</f>
        <v>-0.14000000000000001</v>
      </c>
      <c r="U35" s="128">
        <f ca="1">T35-'[10]Gas Average Basis'!S35</f>
        <v>-0.13500000000000001</v>
      </c>
      <c r="V35" s="62">
        <f t="shared" ca="1" si="1"/>
        <v>-0.13800000000000001</v>
      </c>
      <c r="W35" s="128">
        <f ca="1">V35-'[10]Gas Average Basis'!V35</f>
        <v>-1.0000000000000009E-3</v>
      </c>
      <c r="X35" s="62">
        <f ca="1">IF(X$22,AveragePrices($F$21,X$23,X$24,$AJ35:$AJ35),AveragePrices($F$15,X$23,X$24,$AL35:$AL35))</f>
        <v>-0.13</v>
      </c>
      <c r="Y35" s="128">
        <f ca="1">X35-'[10]Gas Average Basis'!W35</f>
        <v>-0.127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2.3499999999999979E-2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7.1428571428570897E-4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-6.8333333333333343E-2</v>
      </c>
      <c r="AF35" s="62">
        <f ca="1">IF(AF$22,AveragePrices($F$21,AF$23,AF$24,$AJ35:$AJ35),AveragePrices($F$15,AF$23,AF$24,$AL35:$AL35))</f>
        <v>-0.11666666666666665</v>
      </c>
      <c r="AG35" s="128">
        <f ca="1">AF35-'[10]Gas Average Basis'!AE35</f>
        <v>-4.1666666666666644E-2</v>
      </c>
      <c r="AH35" s="62">
        <f ca="1">IF(AH$22,AveragePrices($F$21,AH$23,AH$24,$AJ35:$AJ35),AveragePrices($F$15,AH$23,AH$24,$AL35:$AL35))</f>
        <v>-0.11500000000000002</v>
      </c>
      <c r="AI35" s="92">
        <f ca="1">AH35-'[10]Gas Average Basis'!AH35</f>
        <v>-2.5000000000000161E-3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1.79</v>
      </c>
      <c r="L36" s="62">
        <f>LOOKUP($K$15+1,CurveFetch!D$8:D$1000,CurveFetch!P$8:P$1000)</f>
        <v>1.99</v>
      </c>
      <c r="M36" s="62">
        <f>L36-$L$49</f>
        <v>-0.1100000000000001</v>
      </c>
      <c r="N36" s="128">
        <f>M36-'[10]Gas Average Basis'!M36</f>
        <v>5.4999999999999938E-2</v>
      </c>
      <c r="O36" s="62">
        <f>LOOKUP($K$15+2,CurveFetch!$D$8:$D$1000,CurveFetch!$P$8:$P$1000)</f>
        <v>1.99</v>
      </c>
      <c r="P36" s="62">
        <f t="shared" ca="1" si="0"/>
        <v>-0.19999999999999996</v>
      </c>
      <c r="Q36" s="128">
        <f ca="1">P36-'[10]Gas Average Basis'!P36</f>
        <v>-2.2204460492503131E-16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1.5549999999999999</v>
      </c>
      <c r="L39" s="62">
        <f>LOOKUP($K$15+1,CurveFetch!D$8:D$1000,CurveFetch!I$8:I$1000)</f>
        <v>1.5</v>
      </c>
      <c r="M39" s="62">
        <f>L39-$L$49</f>
        <v>-0.60000000000000009</v>
      </c>
      <c r="N39" s="128">
        <f>M39-'[10]Gas Average Basis'!M39</f>
        <v>-0.13500000000000001</v>
      </c>
      <c r="O39" s="62">
        <f>LOOKUP($K$15+2,CurveFetch!$D$8:$D$1000,CurveFetch!$I$8:$I$1000)</f>
        <v>1.59</v>
      </c>
      <c r="P39" s="62">
        <f ca="1">IF(P$22,AveragePrices($F$21,P$23,P$24,$AJ39:$AJ39)-INDIRECT(ADDRESS(P$23,$G$23,,,$F$21)),AveragePrices($F$15,P$23,P$24,$AL39:$AL39))</f>
        <v>-0.59999999999999987</v>
      </c>
      <c r="Q39" s="128">
        <f ca="1">P39-'[10]Gas Average Basis'!P39</f>
        <v>2.0000000000000018E-2</v>
      </c>
      <c r="R39" s="62">
        <f ca="1">IF(R$22,AveragePrices($F$21,R$23,R$24,$AJ39:$AJ39),AveragePrices($F$15,R$23,R$24,$AL39:$AL39))</f>
        <v>-0.44500000000000001</v>
      </c>
      <c r="S39" s="128">
        <f ca="1">R39-'[10]Gas Average Basis'!R39</f>
        <v>-3.999999999999998E-2</v>
      </c>
      <c r="T39" s="62">
        <f ca="1">IF(T$22,AveragePrices($F$21,T$23,T$24,$AJ39:$AJ39),AveragePrices($F$15,T$23,T$24,$AL39:$AL39))</f>
        <v>-0.44999999999999996</v>
      </c>
      <c r="U39" s="128">
        <f ca="1">T39-'[10]Gas Average Basis'!S39</f>
        <v>-0.43499999999999994</v>
      </c>
      <c r="V39" s="62">
        <f ca="1">IF(V$22,AveragePrices($F$21,V$23,V$24,$AJ39:$AJ39),AveragePrices($F$15,V$23,V$24,$AL39:$AL39))</f>
        <v>-0.35799999999999998</v>
      </c>
      <c r="W39" s="128">
        <f ca="1">V39-'[10]Gas Average Basis'!V39</f>
        <v>-1.1999999999999955E-2</v>
      </c>
      <c r="X39" s="62">
        <f ca="1">IF(X$22,AveragePrices($F$21,X$23,X$24,$AJ39:$AJ39),AveragePrices($F$15,X$23,X$24,$AL39:$AL39))</f>
        <v>-0.34333333333333332</v>
      </c>
      <c r="Y39" s="128">
        <f ca="1">X39-'[10]Gas Average Basis'!W39</f>
        <v>-0.33233333333333331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-0.20166666666666666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-0.54999999999999993</v>
      </c>
      <c r="AF39" s="62">
        <f ca="1">IF(AF$22,AveragePrices($F$21,AF$23,AF$24,$AJ39:$AJ39),AveragePrices($F$15,AF$23,AF$24,$AL39:$AL39))</f>
        <v>-0.36333333333333334</v>
      </c>
      <c r="AG39" s="128">
        <f ca="1">AF39-'[10]Gas Average Basis'!AE39</f>
        <v>0.20666666666666683</v>
      </c>
      <c r="AH39" s="62">
        <f ca="1">IF(AH$22,AveragePrices($F$21,AH$23,AH$24,$AJ39:$AJ39),AveragePrices($F$15,AH$23,AH$24,$AL39:$AL39))</f>
        <v>-0.26500000000000001</v>
      </c>
      <c r="AI39" s="92">
        <f ca="1">AH39-'[10]Gas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1.615</v>
      </c>
      <c r="L40" s="62">
        <f>LOOKUP($K$15+1,CurveFetch!D$8:D$1000,CurveFetch!M$8:M$1000)</f>
        <v>1.58</v>
      </c>
      <c r="M40" s="62">
        <f>L40-$L$49</f>
        <v>-0.52</v>
      </c>
      <c r="N40" s="128">
        <f>M40-'[10]Gas Average Basis'!M40</f>
        <v>-6.4999999999999947E-2</v>
      </c>
      <c r="O40" s="62">
        <f>LOOKUP($K$15+2,CurveFetch!$D$8:$D$1000,CurveFetch!$M$8:$M$1000)</f>
        <v>1.72</v>
      </c>
      <c r="P40" s="62">
        <f ca="1">IF(P$22,AveragePrices($F$21,P$23,P$24,$AJ40:$AJ40)-INDIRECT(ADDRESS(P$23,$G$23,,,$F$21)),AveragePrices($F$15,P$23,P$24,$AL40:$AL40))</f>
        <v>-0.47</v>
      </c>
      <c r="Q40" s="128">
        <f ca="1">P40-'[10]Gas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1.615</v>
      </c>
      <c r="L41" s="62">
        <f>LOOKUP($K$15+1,CurveFetch!D$8:D$1000,CurveFetch!M$8:M$1000)</f>
        <v>1.58</v>
      </c>
      <c r="M41" s="62">
        <f>L41-$L$49</f>
        <v>-0.52</v>
      </c>
      <c r="N41" s="128">
        <f>M41-'[10]Gas Average Basis'!M41</f>
        <v>-6.4999999999999947E-2</v>
      </c>
      <c r="O41" s="62">
        <f>LOOKUP($K$15+2,CurveFetch!$D$8:$D$1000,CurveFetch!$M$8:$M$1000)</f>
        <v>1.72</v>
      </c>
      <c r="P41" s="62">
        <f ca="1">IF(P$22,AveragePrices($F$21,P$23,P$24,$AJ41:$AJ41)-INDIRECT(ADDRESS(P$23,$G$23,,,$F$21)),AveragePrices($F$15,P$23,P$24,$AL41:$AL41))</f>
        <v>-0.47</v>
      </c>
      <c r="Q41" s="128">
        <f ca="1">P41-'[10]Gas Average Basis'!P41</f>
        <v>0</v>
      </c>
      <c r="R41" s="62">
        <f ca="1">IF(R$22,AveragePrices($F$21,R$23,R$24,$AJ41:$AJ41),AveragePrices($F$15,R$23,R$24,$AL41:$AL41))</f>
        <v>-0.23</v>
      </c>
      <c r="S41" s="128">
        <f ca="1">R41-'[10]Gas Average Basis'!R41</f>
        <v>-4.0000000000000008E-2</v>
      </c>
      <c r="T41" s="62">
        <f ca="1">IF(T$22,AveragePrices($F$21,T$23,T$24,$AJ41:$AJ41),AveragePrices($F$15,T$23,T$24,$AL41:$AL41))</f>
        <v>-0.19000000000000003</v>
      </c>
      <c r="U41" s="128">
        <f ca="1">T41-'[10]Gas Average Basis'!S41</f>
        <v>-0.18500000000000003</v>
      </c>
      <c r="V41" s="62">
        <f ca="1">IF(V$22,AveragePrices($F$21,V$23,V$24,$AJ41:$AJ41),AveragePrices($F$15,V$23,V$24,$AL41:$AL41))</f>
        <v>-0.11599999999999999</v>
      </c>
      <c r="W41" s="128">
        <f ca="1">V41-'[10]Gas Average Basis'!V41</f>
        <v>-2.9999999999999985E-2</v>
      </c>
      <c r="X41" s="62">
        <f ca="1">IF(X$22,AveragePrices($F$21,X$23,X$24,$AJ41:$AJ41),AveragePrices($F$15,X$23,X$24,$AL41:$AL41))</f>
        <v>-0.15333333333333332</v>
      </c>
      <c r="Y41" s="128">
        <f ca="1">X41-'[10]Gas Average Basis'!W41</f>
        <v>-0.13933333333333331</v>
      </c>
      <c r="Z41" s="62">
        <f ca="1">IF(Z$22,AveragePrices($F$21,Z$23,Z$24,$AJ41:$AJ41),AveragePrices($F$15,Z$23,Z$24,$AL41:$AL41))</f>
        <v>-0.36499999999999999</v>
      </c>
      <c r="AA41" s="128">
        <f ca="1">Z41-'[10]Gas Average Basis'!Y41</f>
        <v>-0.28699999999999998</v>
      </c>
      <c r="AB41" s="62">
        <f ca="1">IF(AB$22,AveragePrices($F$21,AB$23,AB$24,$AJ41:$AJ41),AveragePrices($F$15,AB$23,AB$24,$AL41:$AL41))</f>
        <v>-0.36499999999999994</v>
      </c>
      <c r="AC41" s="128">
        <f ca="1">AB41-'[10]Gas Average Basis'!AB41</f>
        <v>-5.0000000000000044E-3</v>
      </c>
      <c r="AD41" s="62">
        <f ca="1">IF(AD$22,AveragePrices($F$21,AD$23,AD$24,$AJ41:$AJ41),AveragePrices($F$15,AD$23,AD$24,$AL41:$AL41))</f>
        <v>-0.36499999999999999</v>
      </c>
      <c r="AE41" s="128">
        <f ca="1">AD41-'[10]Gas Average Basis'!AC41</f>
        <v>-0.35500000000000009</v>
      </c>
      <c r="AF41" s="62">
        <f ca="1">IF(AF$22,AveragePrices($F$21,AF$23,AF$24,$AJ41:$AJ41),AveragePrices($F$15,AF$23,AF$24,$AL41:$AL41))</f>
        <v>-0.10500000000000002</v>
      </c>
      <c r="AG41" s="128">
        <f ca="1">AF41-'[10]Gas Average Basis'!AE41</f>
        <v>0.21999999999999997</v>
      </c>
      <c r="AH41" s="62">
        <f ca="1">IF(AH$22,AveragePrices($F$21,AH$23,AH$24,$AJ41:$AJ41),AveragePrices($F$15,AH$23,AH$24,$AL41:$AL41))</f>
        <v>-1.6000000000000004E-2</v>
      </c>
      <c r="AI41" s="92">
        <f ca="1">AH41-'[10]Gas Average Basis'!AH41</f>
        <v>-2.6000000000000002E-2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1.63</v>
      </c>
      <c r="L42" s="62">
        <f>LOOKUP($K$15+1,CurveFetch!D$8:D$1000,CurveFetch!N$8:N$1000)</f>
        <v>1.625</v>
      </c>
      <c r="M42" s="62">
        <f>L42-$L$49</f>
        <v>-0.47500000000000009</v>
      </c>
      <c r="N42" s="128">
        <f>M42-'[10]Gas Average Basis'!M42</f>
        <v>-6.999999999999984E-2</v>
      </c>
      <c r="O42" s="62">
        <f>LOOKUP($K$15+2,CurveFetch!$D$8:$D$1000,CurveFetch!$N$8:$N$1000)</f>
        <v>1.585</v>
      </c>
      <c r="P42" s="62">
        <f t="shared" ca="1" si="0"/>
        <v>-0.60499999999999998</v>
      </c>
      <c r="Q42" s="128">
        <f ca="1">P42-'[10]Gas Average Basis'!P42</f>
        <v>-0.10400000000000031</v>
      </c>
      <c r="R42" s="62">
        <f ca="1">IF(R$22,AveragePrices($F$21,R$23,R$24,$AJ42:$AJ42),AveragePrices($F$15,R$23,R$24,$AL42:$AL42))</f>
        <v>-0.44142885616592997</v>
      </c>
      <c r="S42" s="128">
        <f ca="1">R42-'[10]Gas Average Basis'!R42</f>
        <v>-2.8561630341249977E-2</v>
      </c>
      <c r="T42" s="62">
        <f ca="1">IF(T$22,AveragePrices($F$21,T$23,T$24,$AJ42:$AJ42),AveragePrices($F$15,T$23,T$24,$AL42:$AL42))</f>
        <v>-0.34449315755702997</v>
      </c>
      <c r="U42" s="128">
        <f ca="1">T42-'[10]Gas Average Basis'!S42</f>
        <v>-0.32863782854881995</v>
      </c>
      <c r="V42" s="62">
        <f t="shared" ca="1" si="1"/>
        <v>-0.45728577123318603</v>
      </c>
      <c r="W42" s="128">
        <f ca="1">V42-'[10]Gas Average Basis'!V42</f>
        <v>-7.7123260682500083E-3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-0.45949560086502467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-2.273571269662733E-2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-9.9999999999998979E-3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-0.50000000000000011</v>
      </c>
      <c r="AF42" s="62">
        <f ca="1">IF(AF$22,AveragePrices($F$21,AF$23,AF$24,$AJ42:$AJ42),AveragePrices($F$15,AF$23,AF$24,$AL42:$AL42))</f>
        <v>-0.46</v>
      </c>
      <c r="AG42" s="128">
        <f ca="1">AF42-'[10]Gas Average Basis'!AE42</f>
        <v>1.2999999999999901E-2</v>
      </c>
      <c r="AH42" s="62">
        <f ca="1">IF(AH$22,AveragePrices($F$21,AH$23,AH$24,$AJ42:$AJ42),AveragePrices($F$15,AH$23,AH$24,$AL42:$AL42))</f>
        <v>-0.43499999999999994</v>
      </c>
      <c r="AI42" s="92">
        <f ca="1">AH42-'[10]Gas Average Basis'!AH42</f>
        <v>-9.9999999999999534E-3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1.5249999999999999</v>
      </c>
      <c r="L43" s="62">
        <f>LOOKUP($K$15+1,CurveFetch!D$8:D$1000,CurveFetch!O$8:O$1000)</f>
        <v>1.48</v>
      </c>
      <c r="M43" s="62">
        <f>L43-$L$49</f>
        <v>-0.62000000000000011</v>
      </c>
      <c r="N43" s="128">
        <f>M43-'[10]Gas Average Basis'!M43</f>
        <v>-0.11999999999999988</v>
      </c>
      <c r="O43" s="62">
        <f>LOOKUP($K$15+2,CurveFetch!$D$8:$D$1000,CurveFetch!$O$8:$O$1000)</f>
        <v>1.56</v>
      </c>
      <c r="P43" s="62">
        <f t="shared" ca="1" si="0"/>
        <v>-0.62999999999999989</v>
      </c>
      <c r="Q43" s="128">
        <f ca="1">P43-'[10]Gas Average Basis'!P43</f>
        <v>4.0000000000000036E-2</v>
      </c>
      <c r="R43" s="62">
        <f ca="1">IF(R$22,AveragePrices($F$21,R$23,R$24,$AJ43:$AJ43),AveragePrices($F$15,R$23,R$24,$AL43:$AL43))</f>
        <v>-0.48499999999999999</v>
      </c>
      <c r="S43" s="128">
        <f ca="1">R43-'[10]Gas Average Basis'!R43</f>
        <v>-3.999999999999998E-2</v>
      </c>
      <c r="T43" s="62">
        <f ca="1">IF(T$22,AveragePrices($F$21,T$23,T$24,$AJ43:$AJ43),AveragePrices($F$15,T$23,T$24,$AL43:$AL43))</f>
        <v>-0.54666666666666675</v>
      </c>
      <c r="U43" s="128">
        <f ca="1">T43-'[10]Gas Average Basis'!S43</f>
        <v>-0.53166666666666673</v>
      </c>
      <c r="V43" s="62">
        <f t="shared" ca="1" si="1"/>
        <v>-0.41399999999999998</v>
      </c>
      <c r="W43" s="128">
        <f ca="1">V43-'[10]Gas Average Basis'!V43</f>
        <v>-1.2000000000000011E-2</v>
      </c>
      <c r="X43" s="62">
        <f ca="1">IF(X$22,AveragePrices($F$21,X$23,X$24,$AJ43:$AJ43),AveragePrices($F$15,X$23,X$24,$AL43:$AL43))</f>
        <v>-0.40333333333333332</v>
      </c>
      <c r="Y43" s="128">
        <f ca="1">X43-'[10]Gas Average Basis'!W43</f>
        <v>-0.39233333333333337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-0.25266666666666671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-0.67500000000000004</v>
      </c>
      <c r="AF43" s="62">
        <f ca="1">IF(AF$22,AveragePrices($F$21,AF$23,AF$24,$AJ43:$AJ43),AveragePrices($F$15,AF$23,AF$24,$AL43:$AL43))</f>
        <v>-0.44500000000000001</v>
      </c>
      <c r="AG43" s="128">
        <f ca="1">AF43-'[10]Gas Average Basis'!AE43</f>
        <v>0.25000000000000006</v>
      </c>
      <c r="AH43" s="62">
        <f ca="1">IF(AH$22,AveragePrices($F$21,AH$23,AH$24,$AJ43:$AJ43),AveragePrices($F$15,AH$23,AH$24,$AL43:$AL43))</f>
        <v>-0.32500000000000001</v>
      </c>
      <c r="AI43" s="92">
        <f ca="1">AH43-'[10]Gas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2.19</v>
      </c>
      <c r="K49" s="80">
        <f>LOOKUP($K$15,CurveFetch!$D$8:$D$1000,CurveFetch!$E$8:$E$1000)</f>
        <v>2.0350000000000001</v>
      </c>
      <c r="L49" s="62">
        <f>LOOKUP($K$15+1,CurveFetch!D$8:D$1000,CurveFetch!E$8:E$1000)</f>
        <v>2.1</v>
      </c>
      <c r="M49" s="62"/>
      <c r="N49" s="128">
        <f>L49-'[10]Gas Average Basis'!L49</f>
        <v>6.4999999999999947E-2</v>
      </c>
      <c r="O49" s="62">
        <f>LOOKUP($K$15+2,CurveFetch!$D$8:$D$1000,CurveFetch!$E$8:$E$1000)</f>
        <v>2.19</v>
      </c>
      <c r="P49" s="62"/>
      <c r="Q49" s="128">
        <f>O49-'[10]Gas Average Basis'!O49</f>
        <v>0.12000000000000011</v>
      </c>
      <c r="R49" s="62">
        <f ca="1">IF(R$22,AveragePrices($F$21,R$23,R$24,$AJ49:$AJ49),AveragePrices($F$15,R$23,R$24,$AL49:$AL49))</f>
        <v>2.3879999999999999</v>
      </c>
      <c r="S49" s="128">
        <f ca="1">R49-'[10]Gas Average Basis'!R49</f>
        <v>0.11799999999999988</v>
      </c>
      <c r="T49" s="62">
        <f ca="1">IF(T$22,AveragePrices($F$21,T$23,T$24,$AJ49:$AJ49),AveragePrices($F$15,T$23,T$24,$AL49:$AL49))</f>
        <v>2.3196666666666665</v>
      </c>
      <c r="U49" s="129"/>
      <c r="V49" s="62">
        <f ca="1">IF(V$22,AveragePrices($F$21,V$23,V$24,$AJ49:$AJ49),AveragePrices($F$15,V$23,V$24,$AL49:$AL49))</f>
        <v>2.7781999999999996</v>
      </c>
      <c r="W49" s="128">
        <f ca="1">V49-'[10]Gas Average Basis'!V49</f>
        <v>9.1599999999999682E-2</v>
      </c>
      <c r="X49" s="62">
        <f ca="1">IF(X$22,AveragePrices($F$21,X$23,X$24,$AJ49:$AJ49),AveragePrices($F$15,X$23,X$24,$AL49:$AL49))</f>
        <v>2.920666666666667</v>
      </c>
      <c r="Y49" s="128"/>
      <c r="Z49" s="62">
        <f ca="1">IF(Z$22,AveragePrices($F$21,Z$23,Z$24,$AJ49:$AJ49),AveragePrices($F$15,Z$23,Z$24,$AL49:$AL49))</f>
        <v>2.8213333333333335</v>
      </c>
      <c r="AA49" s="128"/>
      <c r="AB49" s="62">
        <f ca="1">IF(AB$22,AveragePrices($F$21,AB$23,AB$24,$AJ49:$AJ49),AveragePrices($F$15,AB$23,AB$24,$AL49:$AL49))</f>
        <v>2.8841428571428573</v>
      </c>
      <c r="AC49" s="128">
        <f ca="1">AB49-'[10]Gas Average Basis'!AB49</f>
        <v>7.1000000000000174E-2</v>
      </c>
      <c r="AD49" s="62">
        <f ca="1">IF(AD$22,AveragePrices($F$21,AD$23,AD$24,$AJ49:$AJ49),AveragePrices($F$15,AD$23,AD$24,$AL49:$AL49))</f>
        <v>2.922333333333333</v>
      </c>
      <c r="AE49" s="128"/>
      <c r="AF49" s="62">
        <f ca="1">IF(AF$22,AveragePrices($F$21,AF$23,AF$24,$AJ49:$AJ49),AveragePrices($F$15,AF$23,AF$24,$AL49:$AL49))</f>
        <v>3.1566666666666667</v>
      </c>
      <c r="AG49" s="128"/>
      <c r="AH49" s="62">
        <f ca="1">IF(AH$22,AveragePrices($F$21,AH$23,AH$24,$AJ49:$AJ49),AveragePrices($F$15,AH$23,AH$24,$AL49:$AL49))</f>
        <v>3.3310000000000004</v>
      </c>
      <c r="AI49" s="92">
        <f ca="1">AH49-'[10]Gas Average Basis'!AH49</f>
        <v>6.6000000000000725E-2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1.905</v>
      </c>
      <c r="L60" s="62"/>
      <c r="M60" s="62"/>
      <c r="N60" s="128"/>
      <c r="O60" s="62">
        <f>(PowerPrices!C9-2)/O30</f>
        <v>11.431105854523951</v>
      </c>
      <c r="P60" s="62"/>
      <c r="Q60" s="128">
        <f>O60-'[10]Gas Average Basis'!O60</f>
        <v>-0.94701205930825338</v>
      </c>
      <c r="R60" s="62">
        <f ca="1">(PowerPrices!D9-2)/(R$49+R30)</f>
        <v>11.50483202945237</v>
      </c>
      <c r="S60" s="128">
        <f ca="1">R60-'[10]Gas Average Basis'!R60</f>
        <v>-0.39992987530953528</v>
      </c>
      <c r="T60" s="62"/>
      <c r="U60" s="128"/>
      <c r="V60" s="62">
        <f ca="1">(AVERAGE(PowerPrices!D9,PowerPrices!E9,PowerPrices!H9,PowerPrices!I9,PowerPrices!K9)-2)/(V$49+V30)</f>
        <v>10.836901810532645</v>
      </c>
      <c r="W60" s="128">
        <f ca="1">V60-'[10]Gas Average Basis'!V60</f>
        <v>-0.24390937398110779</v>
      </c>
      <c r="X60" s="62">
        <f ca="1">(AVERAGE(PowerPrices!H9,PowerPrices!I9,PowerPrices!K9)-2)/(X$49+X30)</f>
        <v>10.316897244885892</v>
      </c>
      <c r="Y60" s="128"/>
      <c r="Z60" s="62">
        <f ca="1">(AVERAGE(PowerPrices!L9,PowerPrices!M9,PowerPrices!N9)-2)/(Z$49+Z30)</f>
        <v>9.7628560381492449</v>
      </c>
      <c r="AA60" s="128"/>
      <c r="AB60" s="62">
        <f ca="1">(AVERAGE(PowerPrices!L9,PowerPrices!M9,PowerPrices!N9,PowerPrices!P9,PowerPrices!Q9,PowerPrices!R9,PowerPrices!T9)-2)/(AB$49+AB30)</f>
        <v>12.193207389188339</v>
      </c>
      <c r="AC60" s="128">
        <f ca="1">AB60-'[10]Gas Average Basis'!AB60</f>
        <v>-0.13643147171212178</v>
      </c>
      <c r="AD60" s="62">
        <f ca="1">(AVERAGE(PowerPrices!P9,PowerPrices!Q9,PowerPrices!R9)-2)/(AD$49+AD30)</f>
        <v>14.516506672910328</v>
      </c>
      <c r="AE60" s="128"/>
      <c r="AF60" s="62">
        <f ca="1">(PowerPrices!S9-2)/(AF$49+AF30)</f>
        <v>10.412205567451819</v>
      </c>
      <c r="AG60" s="128"/>
      <c r="AH60" s="62">
        <f ca="1">(AVERAGE(PowerPrices!T9,PowerPrices!U9,PowerPrices!V9,PowerPrices!AG9,PowerPrices!AH9,PowerPrices!AI9)-2)/(AH$49+AH30)</f>
        <v>9.2038311882669852</v>
      </c>
      <c r="AI60" s="128">
        <f ca="1">AH60-'[10]Gas Average Basis'!AH60</f>
        <v>-0.10025353185404384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1.8149999999999999</v>
      </c>
      <c r="L61" s="62"/>
      <c r="M61" s="62"/>
      <c r="N61" s="128"/>
      <c r="O61" s="62">
        <f>(PowerPrices!C11-2)/(O28+0.2)</f>
        <v>10.035808699831772</v>
      </c>
      <c r="P61" s="62"/>
      <c r="Q61" s="128">
        <f>O61-'[10]Gas Average Basis'!O61</f>
        <v>-3.0056898744101446E-2</v>
      </c>
      <c r="R61" s="62">
        <f ca="1">(PowerPrices!D11-2)/(R$49+R28+0.2)</f>
        <v>9.7146207974980445</v>
      </c>
      <c r="S61" s="128">
        <f ca="1">R61-'[10]Gas Average Basis'!R61</f>
        <v>-0.22549896298099625</v>
      </c>
      <c r="T61" s="62"/>
      <c r="U61" s="128"/>
      <c r="V61" s="62">
        <f ca="1">(AVERAGE(PowerPrices!D11,PowerPrices!E11,PowerPrices!H11,PowerPrices!I11,PowerPrices!K11)-2)/(V$49+V28+0.2)</f>
        <v>9.7610342125881431</v>
      </c>
      <c r="W61" s="128">
        <f ca="1">V61-'[10]Gas Average Basis'!V61</f>
        <v>-9.116621159001248E-2</v>
      </c>
      <c r="X61" s="62">
        <f ca="1">(AVERAGE(PowerPrices!H11,PowerPrices!I11,PowerPrices!K11)-2)/(X$49+X28+0.2)</f>
        <v>9.70798384591488</v>
      </c>
      <c r="Y61" s="128"/>
      <c r="Z61" s="62">
        <f ca="1">(AVERAGE(PowerPrices!L11,PowerPrices!M11,PowerPrices!N11)-2)/(Z$49+Z28+0.2)</f>
        <v>9.699693117053922</v>
      </c>
      <c r="AA61" s="128"/>
      <c r="AB61" s="62">
        <f ca="1">(AVERAGE(PowerPrices!L11,PowerPrices!M11,PowerPrices!N11,PowerPrices!P11,PowerPrices!Q11,PowerPrices!R11,PowerPrices!T11)-2)/(AB$49+AB28+0.2)</f>
        <v>11.532922273729689</v>
      </c>
      <c r="AC61" s="128">
        <f ca="1">AB61-'[10]Gas Average Basis'!AB61</f>
        <v>-7.9658400754448522E-2</v>
      </c>
      <c r="AD61" s="62">
        <f ca="1">(AVERAGE(PowerPrices!P11,PowerPrices!Q11,PowerPrices!R11)-2)/(AD$49+AD28+0.2)</f>
        <v>13.501830756712776</v>
      </c>
      <c r="AE61" s="128"/>
      <c r="AF61" s="62">
        <f ca="1">(PowerPrices!S11-2)/(AF$49+AF28+0.2)</f>
        <v>9.5983185427370383</v>
      </c>
      <c r="AG61" s="128"/>
      <c r="AH61" s="62">
        <f ca="1">(AVERAGE(PowerPrices!T11,PowerPrices!U11,PowerPrices!V11,PowerPrices!AG11,PowerPrices!AH11,PowerPrices!AI11)-2)/(AH$49+AH28+0.2)</f>
        <v>8.6343263907197461</v>
      </c>
      <c r="AI61" s="128">
        <f ca="1">AH61-'[10]Gas Average Basis'!AH61</f>
        <v>-5.40890553521578E-2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1.7749999999999999</v>
      </c>
      <c r="L62" s="62"/>
      <c r="M62" s="62"/>
      <c r="N62" s="128"/>
      <c r="O62" s="62">
        <f>(PowerPrices!C13-2)/(O31+0.33)</f>
        <v>9.5488721804511307</v>
      </c>
      <c r="P62" s="62"/>
      <c r="Q62" s="128">
        <f>O62-'[10]Gas Average Basis'!O62</f>
        <v>-0.30026201868306401</v>
      </c>
      <c r="R62" s="62">
        <f ca="1">(PowerPrices!D13-2)/(R$49+R31+0.33)</f>
        <v>9.1498284407167372</v>
      </c>
      <c r="S62" s="128">
        <f ca="1">R62-'[10]Gas Average Basis'!R62</f>
        <v>-0.19799764623978255</v>
      </c>
      <c r="T62" s="62"/>
      <c r="U62" s="128"/>
      <c r="V62" s="62">
        <f ca="1">(AVERAGE(PowerPrices!D13,PowerPrices!E13,PowerPrices!H13,PowerPrices!I13,PowerPrices!K13)-2)/(V$49+V31+0.33)</f>
        <v>9.1063164070138853</v>
      </c>
      <c r="W62" s="128">
        <f ca="1">V62-'[10]Gas Average Basis'!V62</f>
        <v>-0.16582702354538625</v>
      </c>
      <c r="X62" s="62">
        <f ca="1">(AVERAGE(PowerPrices!H13,PowerPrices!I13,PowerPrices!K13)-2)/(X$49+X31+0.33)</f>
        <v>9.0866728797763265</v>
      </c>
      <c r="Y62" s="128"/>
      <c r="Z62" s="62">
        <f ca="1">(AVERAGE(PowerPrices!L13,PowerPrices!M13,PowerPrices!N13)-2)/(Z$49+Z31+0.33)</f>
        <v>9.8475222363405326</v>
      </c>
      <c r="AA62" s="128"/>
      <c r="AB62" s="62">
        <f ca="1">(AVERAGE(PowerPrices!L13,PowerPrices!M13,PowerPrices!N13,PowerPrices!P13,PowerPrices!Q13,PowerPrices!R13,PowerPrices!T13)-2)/(AB$49+AB31+0.33)</f>
        <v>11.330329410735375</v>
      </c>
      <c r="AC62" s="128">
        <f ca="1">AB62-'[10]Gas Average Basis'!AB62</f>
        <v>-0.18907050889671595</v>
      </c>
      <c r="AD62" s="62">
        <f ca="1">(AVERAGE(PowerPrices!P13,PowerPrices!Q13,PowerPrices!R13)-2)/(AD$49+AD31+0.33)</f>
        <v>13.102052901697594</v>
      </c>
      <c r="AE62" s="128"/>
      <c r="AF62" s="62">
        <f ca="1">(PowerPrices!S13-2)/(AF$49+AF31+0.33)</f>
        <v>9.512541410317084</v>
      </c>
      <c r="AG62" s="128"/>
      <c r="AH62" s="62">
        <f ca="1">(AVERAGE(PowerPrices!T13,PowerPrices!U13,PowerPrices!V13,PowerPrices!AG13,PowerPrices!AH13,PowerPrices!AI13)-2)/(AH$49+AH31+0.33)</f>
        <v>8.4637172916104664</v>
      </c>
      <c r="AI62" s="128">
        <f ca="1">AH62-'[10]Gas Average Basis'!AH62</f>
        <v>-5.2014582534541276E-2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1.915</v>
      </c>
      <c r="L63" s="62"/>
      <c r="M63" s="62"/>
      <c r="N63" s="128"/>
      <c r="O63" s="62">
        <f>(PowerPrices!C14-2)/(O34+0.12)</f>
        <v>11.082474226804123</v>
      </c>
      <c r="P63" s="62"/>
      <c r="Q63" s="128">
        <f>O63-'[10]Gas Average Basis'!O63</f>
        <v>-0.67526712110115916</v>
      </c>
      <c r="R63" s="62">
        <f ca="1">(PowerPrices!D14-2)/(R$49+R34+0.12)</f>
        <v>9.8784194528875382</v>
      </c>
      <c r="S63" s="128">
        <f ca="1">R63-'[10]Gas Average Basis'!R63</f>
        <v>-0.48604523959537538</v>
      </c>
      <c r="T63" s="62"/>
      <c r="U63" s="128"/>
      <c r="V63" s="62">
        <f ca="1">(AVERAGE(PowerPrices!D14,PowerPrices!E14,PowerPrices!H14,PowerPrices!I14,PowerPrices!K14)-2)/(V$49+V34+0.12)</f>
        <v>9.6761163337250302</v>
      </c>
      <c r="W63" s="128">
        <f ca="1">V63-'[10]Gas Average Basis'!V63</f>
        <v>-0.36335834933881372</v>
      </c>
      <c r="X63" s="62">
        <f ca="1">(AVERAGE(PowerPrices!H14,PowerPrices!I14,PowerPrices!K14)-2)/(X$49+X34+0.12)</f>
        <v>9.4416126042632058</v>
      </c>
      <c r="Y63" s="128"/>
      <c r="Z63" s="62">
        <f ca="1">(AVERAGE(PowerPrices!L14,PowerPrices!M14,PowerPrices!N14)-2)/(Z$49+Z34+0.12)</f>
        <v>11.545557340951019</v>
      </c>
      <c r="AA63" s="128"/>
      <c r="AB63" s="62">
        <f ca="1">(AVERAGE(PowerPrices!L14,PowerPrices!M14,PowerPrices!N14,PowerPrices!P14,PowerPrices!Q14,PowerPrices!R14,PowerPrices!T14)-2)/(AB$49+AB34+0.12)</f>
        <v>13.539363525699946</v>
      </c>
      <c r="AC63" s="128">
        <f ca="1">AB63-'[10]Gas Average Basis'!AB63</f>
        <v>-0.28305781632225191</v>
      </c>
      <c r="AD63" s="62">
        <f ca="1">(AVERAGE(PowerPrices!P14,PowerPrices!Q14,PowerPrices!R14)-2)/(AD$49+AD34+0.12)</f>
        <v>16.359918200408998</v>
      </c>
      <c r="AE63" s="128"/>
      <c r="AF63" s="62">
        <f ca="1">(PowerPrices!S14-2)/(AF$49+AF34+0.12)</f>
        <v>9.7716409984067951</v>
      </c>
      <c r="AG63" s="128"/>
      <c r="AH63" s="62">
        <f ca="1">(AVERAGE(PowerPrices!T14,PowerPrices!U14,PowerPrices!V14,PowerPrices!AG14,PowerPrices!AH14,PowerPrices!AI14)-2)/(AH$49+AH34+0.12)</f>
        <v>8.7072167017966464</v>
      </c>
      <c r="AI63" s="128">
        <f ca="1">AH63-'[10]Gas Average Basis'!AH63</f>
        <v>-0.19531591524095937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37173</v>
      </c>
      <c r="F2" s="6">
        <f t="shared" ref="F2:AE2" si="1">E2</f>
        <v>37173</v>
      </c>
      <c r="G2" s="6">
        <f t="shared" si="1"/>
        <v>37173</v>
      </c>
      <c r="H2" s="6">
        <f t="shared" si="1"/>
        <v>37173</v>
      </c>
      <c r="I2" s="6">
        <f t="shared" si="1"/>
        <v>37173</v>
      </c>
      <c r="J2" s="6">
        <f t="shared" si="1"/>
        <v>37173</v>
      </c>
      <c r="K2" s="6">
        <f t="shared" si="1"/>
        <v>37173</v>
      </c>
      <c r="L2" s="6">
        <f t="shared" si="1"/>
        <v>37173</v>
      </c>
      <c r="M2" s="6">
        <f t="shared" si="1"/>
        <v>37173</v>
      </c>
      <c r="N2" s="6">
        <f t="shared" si="1"/>
        <v>37173</v>
      </c>
      <c r="O2" s="6">
        <f t="shared" si="1"/>
        <v>37173</v>
      </c>
      <c r="P2" s="6">
        <f t="shared" si="1"/>
        <v>37173</v>
      </c>
      <c r="Q2" s="6">
        <f t="shared" si="1"/>
        <v>37173</v>
      </c>
      <c r="R2" s="6">
        <f t="shared" si="1"/>
        <v>37173</v>
      </c>
      <c r="S2" s="6">
        <f t="shared" si="1"/>
        <v>37173</v>
      </c>
      <c r="T2" s="6">
        <f t="shared" si="1"/>
        <v>37173</v>
      </c>
      <c r="U2" s="6">
        <f t="shared" si="1"/>
        <v>37173</v>
      </c>
      <c r="V2" s="6">
        <f t="shared" si="1"/>
        <v>37173</v>
      </c>
      <c r="W2" s="6">
        <f t="shared" si="1"/>
        <v>37173</v>
      </c>
      <c r="X2" s="6">
        <f t="shared" si="1"/>
        <v>37173</v>
      </c>
      <c r="Y2" s="6">
        <f t="shared" si="1"/>
        <v>37173</v>
      </c>
      <c r="Z2" s="6">
        <f t="shared" si="1"/>
        <v>37173</v>
      </c>
      <c r="AA2" s="6">
        <f t="shared" si="1"/>
        <v>37173</v>
      </c>
      <c r="AB2" s="25">
        <f t="shared" si="1"/>
        <v>37173</v>
      </c>
      <c r="AC2" s="25">
        <f t="shared" si="1"/>
        <v>37173</v>
      </c>
      <c r="AD2" s="25">
        <f t="shared" si="1"/>
        <v>37173</v>
      </c>
      <c r="AE2" s="25">
        <f t="shared" si="1"/>
        <v>37173</v>
      </c>
      <c r="AF2" s="25">
        <f>AE2</f>
        <v>37173</v>
      </c>
      <c r="AG2" s="25">
        <f>AE2</f>
        <v>37173</v>
      </c>
      <c r="AH2" s="25">
        <f>AF2</f>
        <v>37173</v>
      </c>
      <c r="AI2" s="25">
        <f>AH2</f>
        <v>37173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</v>
      </c>
      <c r="F17" s="10">
        <v>1.89</v>
      </c>
      <c r="G17" s="10">
        <v>1.67</v>
      </c>
      <c r="H17" s="10">
        <v>1.86</v>
      </c>
      <c r="I17" s="10">
        <v>1.5</v>
      </c>
      <c r="J17" s="10">
        <v>1.58</v>
      </c>
      <c r="K17" s="10">
        <v>1.6</v>
      </c>
      <c r="L17" s="10">
        <v>1.825</v>
      </c>
      <c r="M17" s="10">
        <v>1.58</v>
      </c>
      <c r="N17" s="10">
        <v>1.625</v>
      </c>
      <c r="O17" s="10">
        <v>1.48</v>
      </c>
      <c r="P17" s="10">
        <v>1.99</v>
      </c>
      <c r="Q17" s="10">
        <v>1.76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2.19</v>
      </c>
      <c r="F18" s="10">
        <v>1.99</v>
      </c>
      <c r="G18" s="10">
        <v>1.78</v>
      </c>
      <c r="H18" s="10">
        <v>1.98</v>
      </c>
      <c r="I18" s="10">
        <v>1.59</v>
      </c>
      <c r="J18" s="10">
        <v>1.72</v>
      </c>
      <c r="K18" s="10">
        <v>1.69</v>
      </c>
      <c r="L18" s="10">
        <v>1.9</v>
      </c>
      <c r="M18" s="10">
        <v>1.72</v>
      </c>
      <c r="N18" s="10">
        <v>1.585</v>
      </c>
      <c r="O18" s="10">
        <v>1.56</v>
      </c>
      <c r="P18" s="10">
        <v>1.99</v>
      </c>
      <c r="Q18" s="10">
        <v>1.89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2.19</v>
      </c>
      <c r="F19" s="10">
        <v>1.99</v>
      </c>
      <c r="G19" s="10">
        <v>1.78</v>
      </c>
      <c r="H19" s="10">
        <v>1.98</v>
      </c>
      <c r="I19" s="10">
        <v>1.59</v>
      </c>
      <c r="J19" s="10">
        <v>1.72</v>
      </c>
      <c r="K19" s="10">
        <v>1.69</v>
      </c>
      <c r="L19" s="10">
        <v>1.9</v>
      </c>
      <c r="M19" s="10">
        <v>1.72</v>
      </c>
      <c r="N19" s="10">
        <v>1.585</v>
      </c>
      <c r="O19" s="10">
        <v>1.56</v>
      </c>
      <c r="P19" s="10">
        <v>1.99</v>
      </c>
      <c r="Q19" s="10">
        <v>1.89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2.19</v>
      </c>
      <c r="F20" s="10">
        <v>1.99</v>
      </c>
      <c r="G20" s="10">
        <v>1.78</v>
      </c>
      <c r="H20" s="10">
        <v>1.98</v>
      </c>
      <c r="I20" s="10">
        <v>1.59</v>
      </c>
      <c r="J20" s="10">
        <v>1.72</v>
      </c>
      <c r="K20" s="10">
        <v>1.69</v>
      </c>
      <c r="L20" s="10">
        <v>1.9</v>
      </c>
      <c r="M20" s="10">
        <v>1.72</v>
      </c>
      <c r="N20" s="10">
        <v>1.585</v>
      </c>
      <c r="O20" s="10">
        <v>1.56</v>
      </c>
      <c r="P20" s="10">
        <v>1.99</v>
      </c>
      <c r="Q20" s="10">
        <v>1.89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2.19</v>
      </c>
      <c r="F21" s="10">
        <v>1.99</v>
      </c>
      <c r="G21" s="10">
        <v>1.78</v>
      </c>
      <c r="H21" s="10">
        <v>1.98</v>
      </c>
      <c r="I21" s="10">
        <v>1.59</v>
      </c>
      <c r="J21" s="10">
        <v>1.72</v>
      </c>
      <c r="K21" s="10">
        <v>1.69</v>
      </c>
      <c r="L21" s="10">
        <v>1.9</v>
      </c>
      <c r="M21" s="10">
        <v>1.72</v>
      </c>
      <c r="N21" s="10">
        <v>1.585</v>
      </c>
      <c r="O21" s="10">
        <v>1.56</v>
      </c>
      <c r="P21" s="10">
        <v>1.99</v>
      </c>
      <c r="Q21" s="10">
        <v>1.89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2.19</v>
      </c>
      <c r="F22" s="10">
        <v>1.99</v>
      </c>
      <c r="G22" s="10">
        <v>1.78</v>
      </c>
      <c r="H22" s="10">
        <v>1.98</v>
      </c>
      <c r="I22" s="10">
        <v>1.59</v>
      </c>
      <c r="J22" s="10">
        <v>1.72</v>
      </c>
      <c r="K22" s="10">
        <v>1.69</v>
      </c>
      <c r="L22" s="10">
        <v>1.9</v>
      </c>
      <c r="M22" s="10">
        <v>1.72</v>
      </c>
      <c r="N22" s="10">
        <v>1.585</v>
      </c>
      <c r="O22" s="10">
        <v>1.56</v>
      </c>
      <c r="P22" s="10">
        <v>1.99</v>
      </c>
      <c r="Q22" s="10">
        <v>1.89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2.19</v>
      </c>
      <c r="F23" s="10">
        <v>1.99</v>
      </c>
      <c r="G23" s="10">
        <v>1.78</v>
      </c>
      <c r="H23" s="10">
        <v>1.98</v>
      </c>
      <c r="I23" s="10">
        <v>1.59</v>
      </c>
      <c r="J23" s="10">
        <v>1.72</v>
      </c>
      <c r="K23" s="10">
        <v>1.69</v>
      </c>
      <c r="L23" s="10">
        <v>1.9</v>
      </c>
      <c r="M23" s="10">
        <v>1.72</v>
      </c>
      <c r="N23" s="10">
        <v>1.585</v>
      </c>
      <c r="O23" s="10">
        <v>1.56</v>
      </c>
      <c r="P23" s="10">
        <v>1.99</v>
      </c>
      <c r="Q23" s="10">
        <v>1.89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2.19</v>
      </c>
      <c r="F24" s="10">
        <v>1.99</v>
      </c>
      <c r="G24" s="10">
        <v>1.78</v>
      </c>
      <c r="H24" s="10">
        <v>1.98</v>
      </c>
      <c r="I24" s="10">
        <v>1.59</v>
      </c>
      <c r="J24" s="10">
        <v>1.72</v>
      </c>
      <c r="K24" s="10">
        <v>1.69</v>
      </c>
      <c r="L24" s="10">
        <v>1.9</v>
      </c>
      <c r="M24" s="10">
        <v>1.72</v>
      </c>
      <c r="N24" s="10">
        <v>1.585</v>
      </c>
      <c r="O24" s="10">
        <v>1.56</v>
      </c>
      <c r="P24" s="10">
        <v>1.99</v>
      </c>
      <c r="Q24" s="10">
        <v>1.89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2.19</v>
      </c>
      <c r="F25" s="10">
        <v>1.99</v>
      </c>
      <c r="G25" s="10">
        <v>1.78</v>
      </c>
      <c r="H25" s="10">
        <v>1.98</v>
      </c>
      <c r="I25" s="10">
        <v>1.59</v>
      </c>
      <c r="J25" s="10">
        <v>1.72</v>
      </c>
      <c r="K25" s="10">
        <v>1.69</v>
      </c>
      <c r="L25" s="10">
        <v>1.9</v>
      </c>
      <c r="M25" s="10">
        <v>1.72</v>
      </c>
      <c r="N25" s="10">
        <v>1.585</v>
      </c>
      <c r="O25" s="10">
        <v>1.56</v>
      </c>
      <c r="P25" s="10">
        <v>1.99</v>
      </c>
      <c r="Q25" s="10">
        <v>1.89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2.19</v>
      </c>
      <c r="F26" s="10">
        <v>1.99</v>
      </c>
      <c r="G26" s="10">
        <v>1.78</v>
      </c>
      <c r="H26" s="10">
        <v>1.98</v>
      </c>
      <c r="I26" s="10">
        <v>1.59</v>
      </c>
      <c r="J26" s="10">
        <v>1.72</v>
      </c>
      <c r="K26" s="10">
        <v>1.69</v>
      </c>
      <c r="L26" s="10">
        <v>1.9</v>
      </c>
      <c r="M26" s="10">
        <v>1.72</v>
      </c>
      <c r="N26" s="10">
        <v>1.585</v>
      </c>
      <c r="O26" s="10">
        <v>1.56</v>
      </c>
      <c r="P26" s="10">
        <v>1.99</v>
      </c>
      <c r="Q26" s="10">
        <v>1.89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2.19</v>
      </c>
      <c r="F27" s="10">
        <v>1.99</v>
      </c>
      <c r="G27" s="10">
        <v>1.78</v>
      </c>
      <c r="H27" s="10">
        <v>1.98</v>
      </c>
      <c r="I27" s="10">
        <v>1.59</v>
      </c>
      <c r="J27" s="10">
        <v>1.72</v>
      </c>
      <c r="K27" s="10">
        <v>1.69</v>
      </c>
      <c r="L27" s="10">
        <v>1.9</v>
      </c>
      <c r="M27" s="10">
        <v>1.72</v>
      </c>
      <c r="N27" s="10">
        <v>1.585</v>
      </c>
      <c r="O27" s="10">
        <v>1.56</v>
      </c>
      <c r="P27" s="10">
        <v>1.99</v>
      </c>
      <c r="Q27" s="10">
        <v>1.89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2.19</v>
      </c>
      <c r="F28" s="10">
        <v>1.99</v>
      </c>
      <c r="G28" s="10">
        <v>1.78</v>
      </c>
      <c r="H28" s="10">
        <v>1.98</v>
      </c>
      <c r="I28" s="10">
        <v>1.59</v>
      </c>
      <c r="J28" s="10">
        <v>1.72</v>
      </c>
      <c r="K28" s="10">
        <v>1.69</v>
      </c>
      <c r="L28" s="10">
        <v>1.9</v>
      </c>
      <c r="M28" s="10">
        <v>1.72</v>
      </c>
      <c r="N28" s="10">
        <v>1.585</v>
      </c>
      <c r="O28" s="10">
        <v>1.56</v>
      </c>
      <c r="P28" s="10">
        <v>1.99</v>
      </c>
      <c r="Q28" s="10">
        <v>1.89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2.19</v>
      </c>
      <c r="F29" s="10">
        <v>1.99</v>
      </c>
      <c r="G29" s="10">
        <v>1.78</v>
      </c>
      <c r="H29" s="10">
        <v>1.98</v>
      </c>
      <c r="I29" s="10">
        <v>1.59</v>
      </c>
      <c r="J29" s="10">
        <v>1.72</v>
      </c>
      <c r="K29" s="10">
        <v>1.69</v>
      </c>
      <c r="L29" s="10">
        <v>1.9</v>
      </c>
      <c r="M29" s="10">
        <v>1.72</v>
      </c>
      <c r="N29" s="10">
        <v>1.585</v>
      </c>
      <c r="O29" s="10">
        <v>1.56</v>
      </c>
      <c r="P29" s="10">
        <v>1.99</v>
      </c>
      <c r="Q29" s="10">
        <v>1.89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2.19</v>
      </c>
      <c r="F30" s="10">
        <v>1.99</v>
      </c>
      <c r="G30" s="10">
        <v>1.78</v>
      </c>
      <c r="H30" s="10">
        <v>1.98</v>
      </c>
      <c r="I30" s="10">
        <v>1.59</v>
      </c>
      <c r="J30" s="10">
        <v>1.72</v>
      </c>
      <c r="K30" s="10">
        <v>1.69</v>
      </c>
      <c r="L30" s="10">
        <v>1.9</v>
      </c>
      <c r="M30" s="10">
        <v>1.72</v>
      </c>
      <c r="N30" s="10">
        <v>1.585</v>
      </c>
      <c r="O30" s="10">
        <v>1.56</v>
      </c>
      <c r="P30" s="10">
        <v>1.99</v>
      </c>
      <c r="Q30" s="10">
        <v>1.89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2.19</v>
      </c>
      <c r="F31" s="10">
        <v>1.99</v>
      </c>
      <c r="G31" s="10">
        <v>1.78</v>
      </c>
      <c r="H31" s="10">
        <v>1.98</v>
      </c>
      <c r="I31" s="10">
        <v>1.59</v>
      </c>
      <c r="J31" s="10">
        <v>1.72</v>
      </c>
      <c r="K31" s="10">
        <v>1.69</v>
      </c>
      <c r="L31" s="10">
        <v>1.9</v>
      </c>
      <c r="M31" s="10">
        <v>1.72</v>
      </c>
      <c r="N31" s="10">
        <v>1.585</v>
      </c>
      <c r="O31" s="10">
        <v>1.56</v>
      </c>
      <c r="P31" s="10">
        <v>1.99</v>
      </c>
      <c r="Q31" s="10">
        <v>1.89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2.19</v>
      </c>
      <c r="F32" s="10">
        <v>1.99</v>
      </c>
      <c r="G32" s="10">
        <v>1.78</v>
      </c>
      <c r="H32" s="10">
        <v>1.98</v>
      </c>
      <c r="I32" s="10">
        <v>1.59</v>
      </c>
      <c r="J32" s="10">
        <v>1.72</v>
      </c>
      <c r="K32" s="10">
        <v>1.69</v>
      </c>
      <c r="L32" s="10">
        <v>1.9</v>
      </c>
      <c r="M32" s="10">
        <v>1.72</v>
      </c>
      <c r="N32" s="10">
        <v>1.585</v>
      </c>
      <c r="O32" s="10">
        <v>1.56</v>
      </c>
      <c r="P32" s="10">
        <v>1.99</v>
      </c>
      <c r="Q32" s="10">
        <v>1.89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2.19</v>
      </c>
      <c r="F33" s="10">
        <v>1.99</v>
      </c>
      <c r="G33" s="10">
        <v>1.78</v>
      </c>
      <c r="H33" s="10">
        <v>1.98</v>
      </c>
      <c r="I33" s="10">
        <v>1.59</v>
      </c>
      <c r="J33" s="10">
        <v>1.72</v>
      </c>
      <c r="K33" s="10">
        <v>1.69</v>
      </c>
      <c r="L33" s="10">
        <v>1.9</v>
      </c>
      <c r="M33" s="10">
        <v>1.72</v>
      </c>
      <c r="N33" s="10">
        <v>1.585</v>
      </c>
      <c r="O33" s="10">
        <v>1.56</v>
      </c>
      <c r="P33" s="10">
        <v>1.99</v>
      </c>
      <c r="Q33" s="10">
        <v>1.89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2.19</v>
      </c>
      <c r="F34" s="10">
        <v>1.99</v>
      </c>
      <c r="G34" s="10">
        <v>1.78</v>
      </c>
      <c r="H34" s="10">
        <v>1.98</v>
      </c>
      <c r="I34" s="10">
        <v>1.59</v>
      </c>
      <c r="J34" s="10">
        <v>1.72</v>
      </c>
      <c r="K34" s="10">
        <v>1.69</v>
      </c>
      <c r="L34" s="10">
        <v>1.9</v>
      </c>
      <c r="M34" s="10">
        <v>1.72</v>
      </c>
      <c r="N34" s="10">
        <v>1.585</v>
      </c>
      <c r="O34" s="10">
        <v>1.56</v>
      </c>
      <c r="P34" s="10">
        <v>1.99</v>
      </c>
      <c r="Q34" s="10">
        <v>1.89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2.19</v>
      </c>
      <c r="F35" s="10">
        <v>1.99</v>
      </c>
      <c r="G35" s="10">
        <v>1.78</v>
      </c>
      <c r="H35" s="10">
        <v>1.98</v>
      </c>
      <c r="I35" s="10">
        <v>1.59</v>
      </c>
      <c r="J35" s="10">
        <v>1.72</v>
      </c>
      <c r="K35" s="10">
        <v>1.69</v>
      </c>
      <c r="L35" s="10">
        <v>1.9</v>
      </c>
      <c r="M35" s="10">
        <v>1.72</v>
      </c>
      <c r="N35" s="10">
        <v>1.585</v>
      </c>
      <c r="O35" s="10">
        <v>1.56</v>
      </c>
      <c r="P35" s="10">
        <v>1.99</v>
      </c>
      <c r="Q35" s="10">
        <v>1.89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2.19</v>
      </c>
      <c r="F36" s="10">
        <v>1.99</v>
      </c>
      <c r="G36" s="10">
        <v>1.78</v>
      </c>
      <c r="H36" s="10">
        <v>1.98</v>
      </c>
      <c r="I36" s="10">
        <v>1.59</v>
      </c>
      <c r="J36" s="10">
        <v>1.72</v>
      </c>
      <c r="K36" s="10">
        <v>1.69</v>
      </c>
      <c r="L36" s="10">
        <v>1.9</v>
      </c>
      <c r="M36" s="10">
        <v>1.72</v>
      </c>
      <c r="N36" s="10">
        <v>1.585</v>
      </c>
      <c r="O36" s="10">
        <v>1.56</v>
      </c>
      <c r="P36" s="10">
        <v>1.99</v>
      </c>
      <c r="Q36" s="10">
        <v>1.89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2.19</v>
      </c>
      <c r="F37" s="10">
        <v>1.99</v>
      </c>
      <c r="G37" s="10">
        <v>1.78</v>
      </c>
      <c r="H37" s="10">
        <v>1.98</v>
      </c>
      <c r="I37" s="10">
        <v>1.59</v>
      </c>
      <c r="J37" s="10">
        <v>1.72</v>
      </c>
      <c r="K37" s="10">
        <v>1.69</v>
      </c>
      <c r="L37" s="10">
        <v>1.9</v>
      </c>
      <c r="M37" s="10">
        <v>1.72</v>
      </c>
      <c r="N37" s="10">
        <v>1.585</v>
      </c>
      <c r="O37" s="10">
        <v>1.56</v>
      </c>
      <c r="P37" s="10">
        <v>1.99</v>
      </c>
      <c r="Q37" s="10">
        <v>1.89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2.19</v>
      </c>
      <c r="F38" s="10">
        <v>1.99</v>
      </c>
      <c r="G38" s="10">
        <v>1.78</v>
      </c>
      <c r="H38" s="10">
        <v>1.98</v>
      </c>
      <c r="I38" s="10">
        <v>1.59</v>
      </c>
      <c r="J38" s="10">
        <v>1.72</v>
      </c>
      <c r="K38" s="10">
        <v>1.69</v>
      </c>
      <c r="L38" s="10">
        <v>1.9</v>
      </c>
      <c r="M38" s="10">
        <v>1.72</v>
      </c>
      <c r="N38" s="10">
        <v>1.585</v>
      </c>
      <c r="O38" s="10">
        <v>1.56</v>
      </c>
      <c r="P38" s="10">
        <v>1.99</v>
      </c>
      <c r="Q38" s="10">
        <v>1.89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2.19</v>
      </c>
      <c r="F39" s="10">
        <v>1.99</v>
      </c>
      <c r="G39" s="10">
        <v>1.78</v>
      </c>
      <c r="H39" s="10">
        <v>1.98</v>
      </c>
      <c r="I39" s="10">
        <v>1.59</v>
      </c>
      <c r="J39" s="10">
        <v>1.72</v>
      </c>
      <c r="K39" s="10">
        <v>1.69</v>
      </c>
      <c r="L39" s="10"/>
      <c r="M39" s="10">
        <v>1.72</v>
      </c>
      <c r="N39" s="10">
        <v>1.585</v>
      </c>
      <c r="O39" s="10">
        <v>1.56</v>
      </c>
      <c r="P39" s="10">
        <v>1.99</v>
      </c>
      <c r="Q39" s="10">
        <v>1.89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2.19</v>
      </c>
      <c r="F40" s="10">
        <v>1.99</v>
      </c>
      <c r="G40" s="10">
        <v>1.78</v>
      </c>
      <c r="H40" s="10">
        <v>1.98</v>
      </c>
      <c r="I40" s="10">
        <v>1.59</v>
      </c>
      <c r="J40" s="10">
        <v>1.72</v>
      </c>
      <c r="K40" s="10">
        <v>1.69</v>
      </c>
      <c r="L40" s="10"/>
      <c r="M40" s="10">
        <v>1.72</v>
      </c>
      <c r="N40" s="10">
        <v>1.585</v>
      </c>
      <c r="O40" s="10">
        <v>1.56</v>
      </c>
      <c r="P40" s="10">
        <v>1.99</v>
      </c>
      <c r="Q40" s="10">
        <v>1.89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2.19</v>
      </c>
      <c r="F41" s="10">
        <v>1.99</v>
      </c>
      <c r="G41" s="10">
        <v>1.78</v>
      </c>
      <c r="H41" s="10">
        <v>1.98</v>
      </c>
      <c r="I41" s="10">
        <v>1.59</v>
      </c>
      <c r="J41" s="10">
        <v>1.72</v>
      </c>
      <c r="K41" s="10">
        <v>1.69</v>
      </c>
      <c r="L41" s="10"/>
      <c r="M41" s="10">
        <v>1.72</v>
      </c>
      <c r="N41" s="10">
        <v>1.585</v>
      </c>
      <c r="O41" s="10">
        <v>1.56</v>
      </c>
      <c r="P41" s="10">
        <v>1.99</v>
      </c>
      <c r="Q41" s="10">
        <v>1.89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2.19</v>
      </c>
      <c r="F42" s="10">
        <v>1.99</v>
      </c>
      <c r="G42" s="10">
        <v>1.78</v>
      </c>
      <c r="H42" s="10">
        <v>1.98</v>
      </c>
      <c r="I42" s="10">
        <v>1.59</v>
      </c>
      <c r="J42" s="10">
        <v>1.72</v>
      </c>
      <c r="K42" s="10">
        <v>1.69</v>
      </c>
      <c r="L42" s="10"/>
      <c r="M42" s="10">
        <v>1.72</v>
      </c>
      <c r="N42" s="10">
        <v>1.585</v>
      </c>
      <c r="O42" s="10">
        <v>1.56</v>
      </c>
      <c r="P42" s="10">
        <v>1.99</v>
      </c>
      <c r="Q42" s="10">
        <v>1.89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2.19</v>
      </c>
      <c r="F43" s="10">
        <v>1.99</v>
      </c>
      <c r="G43" s="10">
        <v>1.78</v>
      </c>
      <c r="H43" s="10">
        <v>1.98</v>
      </c>
      <c r="I43" s="10">
        <v>1.59</v>
      </c>
      <c r="J43" s="10">
        <v>1.72</v>
      </c>
      <c r="K43" s="10">
        <v>1.69</v>
      </c>
      <c r="L43" s="10"/>
      <c r="M43" s="10">
        <v>1.72</v>
      </c>
      <c r="N43" s="10">
        <v>1.585</v>
      </c>
      <c r="O43" s="10">
        <v>1.56</v>
      </c>
      <c r="P43" s="10">
        <v>1.99</v>
      </c>
      <c r="Q43" s="10">
        <v>1.89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2.19</v>
      </c>
      <c r="F44" s="10">
        <v>1.99</v>
      </c>
      <c r="G44" s="10">
        <v>1.78</v>
      </c>
      <c r="H44" s="10">
        <v>1.98</v>
      </c>
      <c r="I44" s="10">
        <v>1.59</v>
      </c>
      <c r="J44" s="10">
        <v>1.72</v>
      </c>
      <c r="K44" s="10">
        <v>1.69</v>
      </c>
      <c r="L44" s="10"/>
      <c r="M44" s="10">
        <v>1.72</v>
      </c>
      <c r="N44" s="10">
        <v>1.585</v>
      </c>
      <c r="O44" s="10">
        <v>1.56</v>
      </c>
      <c r="P44" s="10">
        <v>1.99</v>
      </c>
      <c r="Q44" s="10">
        <v>1.89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2.19</v>
      </c>
      <c r="F45" s="10">
        <v>1.99</v>
      </c>
      <c r="G45" s="10">
        <v>1.78</v>
      </c>
      <c r="H45" s="10">
        <v>1.98</v>
      </c>
      <c r="I45" s="10">
        <v>1.59</v>
      </c>
      <c r="J45" s="10">
        <v>1.72</v>
      </c>
      <c r="K45" s="10">
        <v>1.69</v>
      </c>
      <c r="L45" s="10"/>
      <c r="M45" s="10">
        <v>1.72</v>
      </c>
      <c r="N45" s="10">
        <v>1.585</v>
      </c>
      <c r="O45" s="10">
        <v>1.56</v>
      </c>
      <c r="P45" s="10">
        <v>1.99</v>
      </c>
      <c r="Q45" s="10">
        <v>1.89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2.19</v>
      </c>
      <c r="F46" s="10">
        <v>1.99</v>
      </c>
      <c r="G46" s="10">
        <v>1.78</v>
      </c>
      <c r="H46" s="10">
        <v>1.98</v>
      </c>
      <c r="I46" s="10">
        <v>1.59</v>
      </c>
      <c r="J46" s="10">
        <v>1.72</v>
      </c>
      <c r="K46" s="10">
        <v>1.69</v>
      </c>
      <c r="L46" s="10"/>
      <c r="M46" s="10">
        <v>1.72</v>
      </c>
      <c r="N46" s="10">
        <v>1.585</v>
      </c>
      <c r="O46" s="10">
        <v>1.56</v>
      </c>
      <c r="P46" s="10">
        <v>1.99</v>
      </c>
      <c r="Q46" s="10">
        <v>1.89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2.19</v>
      </c>
      <c r="F47" s="10">
        <v>1.99</v>
      </c>
      <c r="G47" s="10">
        <v>1.78</v>
      </c>
      <c r="H47" s="10">
        <v>1.98</v>
      </c>
      <c r="I47" s="10">
        <v>1.59</v>
      </c>
      <c r="J47" s="10">
        <v>1.72</v>
      </c>
      <c r="K47" s="10">
        <v>1.69</v>
      </c>
      <c r="L47" s="10"/>
      <c r="M47" s="10">
        <v>1.72</v>
      </c>
      <c r="N47" s="10">
        <v>1.585</v>
      </c>
      <c r="O47" s="10">
        <v>1.56</v>
      </c>
      <c r="P47" s="10">
        <v>1.99</v>
      </c>
      <c r="Q47" s="10">
        <v>1.89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2.19</v>
      </c>
      <c r="F48" s="10">
        <v>1.99</v>
      </c>
      <c r="G48" s="10">
        <v>1.78</v>
      </c>
      <c r="H48" s="10">
        <v>1.98</v>
      </c>
      <c r="I48" s="10">
        <v>1.59</v>
      </c>
      <c r="J48" s="10">
        <v>1.72</v>
      </c>
      <c r="K48" s="10">
        <v>1.69</v>
      </c>
      <c r="L48" s="10"/>
      <c r="M48" s="10">
        <v>1.72</v>
      </c>
      <c r="N48" s="10">
        <v>1.585</v>
      </c>
      <c r="O48" s="10">
        <v>1.56</v>
      </c>
      <c r="P48" s="10">
        <v>1.99</v>
      </c>
      <c r="Q48" s="10">
        <v>1.89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2.19</v>
      </c>
      <c r="F49" s="10">
        <v>1.99</v>
      </c>
      <c r="G49" s="10">
        <v>1.78</v>
      </c>
      <c r="H49" s="10">
        <v>1.98</v>
      </c>
      <c r="I49" s="10">
        <v>1.59</v>
      </c>
      <c r="J49" s="10">
        <v>1.72</v>
      </c>
      <c r="K49" s="10">
        <v>1.69</v>
      </c>
      <c r="L49" s="10"/>
      <c r="M49" s="10">
        <v>1.72</v>
      </c>
      <c r="N49" s="10">
        <v>1.585</v>
      </c>
      <c r="O49" s="10">
        <v>1.56</v>
      </c>
      <c r="P49" s="10">
        <v>1.99</v>
      </c>
      <c r="Q49" s="10">
        <v>1.89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2.19</v>
      </c>
      <c r="F50" s="10">
        <v>1.99</v>
      </c>
      <c r="G50" s="10">
        <v>1.78</v>
      </c>
      <c r="H50" s="10">
        <v>1.98</v>
      </c>
      <c r="I50" s="10">
        <v>1.59</v>
      </c>
      <c r="J50" s="10">
        <v>1.72</v>
      </c>
      <c r="K50" s="10">
        <v>1.69</v>
      </c>
      <c r="L50" s="10"/>
      <c r="M50" s="10">
        <v>1.72</v>
      </c>
      <c r="N50" s="10">
        <v>1.585</v>
      </c>
      <c r="O50" s="10">
        <v>1.56</v>
      </c>
      <c r="P50" s="10">
        <v>1.99</v>
      </c>
      <c r="Q50" s="10">
        <v>1.89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2.19</v>
      </c>
      <c r="F51" s="10">
        <v>1.99</v>
      </c>
      <c r="G51" s="10">
        <v>1.78</v>
      </c>
      <c r="H51" s="10">
        <v>1.98</v>
      </c>
      <c r="I51" s="10">
        <v>1.59</v>
      </c>
      <c r="J51" s="10">
        <v>1.72</v>
      </c>
      <c r="K51" s="10">
        <v>1.69</v>
      </c>
      <c r="L51" s="10"/>
      <c r="M51" s="10">
        <v>1.72</v>
      </c>
      <c r="N51" s="10">
        <v>1.585</v>
      </c>
      <c r="O51" s="10">
        <v>1.56</v>
      </c>
      <c r="P51" s="10">
        <v>1.99</v>
      </c>
      <c r="Q51" s="10">
        <v>1.89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2.19</v>
      </c>
      <c r="F52" s="10">
        <v>1.99</v>
      </c>
      <c r="G52" s="10">
        <v>1.78</v>
      </c>
      <c r="H52" s="10">
        <v>1.98</v>
      </c>
      <c r="I52" s="10">
        <v>1.59</v>
      </c>
      <c r="J52" s="10">
        <v>1.72</v>
      </c>
      <c r="K52" s="10">
        <v>1.69</v>
      </c>
      <c r="L52" s="10"/>
      <c r="M52" s="10">
        <v>1.72</v>
      </c>
      <c r="N52" s="10">
        <v>1.585</v>
      </c>
      <c r="O52" s="10">
        <v>1.56</v>
      </c>
      <c r="P52" s="10">
        <v>1.99</v>
      </c>
      <c r="Q52" s="10">
        <v>1.89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2.19</v>
      </c>
      <c r="F53" s="10">
        <v>1.99</v>
      </c>
      <c r="G53" s="10">
        <v>1.78</v>
      </c>
      <c r="H53" s="10">
        <v>1.98</v>
      </c>
      <c r="I53" s="10">
        <v>1.59</v>
      </c>
      <c r="J53" s="10">
        <v>1.72</v>
      </c>
      <c r="K53" s="10">
        <v>1.69</v>
      </c>
      <c r="L53" s="10"/>
      <c r="M53" s="10">
        <v>1.72</v>
      </c>
      <c r="N53" s="10">
        <v>1.585</v>
      </c>
      <c r="O53" s="10">
        <v>1.56</v>
      </c>
      <c r="P53" s="10">
        <v>1.99</v>
      </c>
      <c r="Q53" s="10">
        <v>1.89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2.19</v>
      </c>
      <c r="F54" s="10">
        <v>1.99</v>
      </c>
      <c r="G54" s="10">
        <v>1.78</v>
      </c>
      <c r="H54" s="10">
        <v>1.98</v>
      </c>
      <c r="I54" s="10">
        <v>1.59</v>
      </c>
      <c r="J54" s="10">
        <v>1.72</v>
      </c>
      <c r="K54" s="10">
        <v>1.69</v>
      </c>
      <c r="L54" s="10"/>
      <c r="M54" s="10">
        <v>1.72</v>
      </c>
      <c r="N54" s="10">
        <v>1.585</v>
      </c>
      <c r="O54" s="10">
        <v>1.56</v>
      </c>
      <c r="P54" s="10">
        <v>1.99</v>
      </c>
      <c r="Q54" s="10">
        <v>1.89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2.19</v>
      </c>
      <c r="F55" s="10">
        <v>1.99</v>
      </c>
      <c r="G55" s="10">
        <v>1.78</v>
      </c>
      <c r="H55" s="10">
        <v>1.98</v>
      </c>
      <c r="I55" s="10">
        <v>1.59</v>
      </c>
      <c r="J55" s="10">
        <v>1.72</v>
      </c>
      <c r="K55" s="10">
        <v>1.69</v>
      </c>
      <c r="L55" s="10"/>
      <c r="M55" s="10">
        <v>1.72</v>
      </c>
      <c r="N55" s="10">
        <v>1.585</v>
      </c>
      <c r="O55" s="10">
        <v>1.56</v>
      </c>
      <c r="P55" s="10">
        <v>1.99</v>
      </c>
      <c r="Q55" s="10">
        <v>1.89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2.19</v>
      </c>
      <c r="F56" s="10">
        <v>1.99</v>
      </c>
      <c r="G56" s="10">
        <v>1.78</v>
      </c>
      <c r="H56" s="10">
        <v>1.98</v>
      </c>
      <c r="I56" s="10">
        <v>1.59</v>
      </c>
      <c r="J56" s="10">
        <v>1.72</v>
      </c>
      <c r="K56" s="10">
        <v>1.69</v>
      </c>
      <c r="L56" s="10"/>
      <c r="M56" s="10">
        <v>1.72</v>
      </c>
      <c r="N56" s="10">
        <v>1.585</v>
      </c>
      <c r="O56" s="10">
        <v>1.56</v>
      </c>
      <c r="P56" s="10">
        <v>1.99</v>
      </c>
      <c r="Q56" s="10">
        <v>1.89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2.19</v>
      </c>
      <c r="F57" s="10">
        <v>1.99</v>
      </c>
      <c r="G57" s="10">
        <v>1.78</v>
      </c>
      <c r="H57" s="10">
        <v>1.98</v>
      </c>
      <c r="I57" s="10">
        <v>1.59</v>
      </c>
      <c r="J57" s="10">
        <v>1.72</v>
      </c>
      <c r="K57" s="10">
        <v>1.69</v>
      </c>
      <c r="L57" s="10"/>
      <c r="M57" s="10">
        <v>1.72</v>
      </c>
      <c r="N57" s="10">
        <v>1.585</v>
      </c>
      <c r="O57" s="10">
        <v>1.56</v>
      </c>
      <c r="P57" s="10">
        <v>1.99</v>
      </c>
      <c r="Q57" s="10">
        <v>1.89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2.19</v>
      </c>
      <c r="F58" s="10">
        <v>1.99</v>
      </c>
      <c r="G58" s="10">
        <v>1.78</v>
      </c>
      <c r="H58" s="10">
        <v>1.98</v>
      </c>
      <c r="I58" s="10">
        <v>1.59</v>
      </c>
      <c r="J58" s="10">
        <v>1.72</v>
      </c>
      <c r="K58" s="10">
        <v>1.69</v>
      </c>
      <c r="L58" s="10"/>
      <c r="M58" s="10">
        <v>1.72</v>
      </c>
      <c r="N58" s="10">
        <v>1.585</v>
      </c>
      <c r="O58" s="10">
        <v>1.56</v>
      </c>
      <c r="P58" s="10">
        <v>1.99</v>
      </c>
      <c r="Q58" s="10">
        <v>1.89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2.19</v>
      </c>
      <c r="F59" s="10">
        <v>1.99</v>
      </c>
      <c r="G59" s="10">
        <v>1.78</v>
      </c>
      <c r="H59" s="10">
        <v>1.98</v>
      </c>
      <c r="I59" s="10">
        <v>1.59</v>
      </c>
      <c r="J59" s="10">
        <v>1.72</v>
      </c>
      <c r="K59" s="10">
        <v>1.69</v>
      </c>
      <c r="L59" s="10"/>
      <c r="M59" s="10">
        <v>1.72</v>
      </c>
      <c r="N59" s="10">
        <v>1.585</v>
      </c>
      <c r="O59" s="10">
        <v>1.56</v>
      </c>
      <c r="P59" s="10">
        <v>1.99</v>
      </c>
      <c r="Q59" s="10">
        <v>1.89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2.19</v>
      </c>
      <c r="F60" s="10">
        <v>1.99</v>
      </c>
      <c r="G60" s="10">
        <v>1.78</v>
      </c>
      <c r="H60" s="10">
        <v>1.98</v>
      </c>
      <c r="I60" s="10">
        <v>1.59</v>
      </c>
      <c r="J60" s="10">
        <v>1.72</v>
      </c>
      <c r="K60" s="10">
        <v>1.69</v>
      </c>
      <c r="L60" s="10"/>
      <c r="M60" s="10">
        <v>1.72</v>
      </c>
      <c r="N60" s="10">
        <v>1.585</v>
      </c>
      <c r="O60" s="10">
        <v>1.56</v>
      </c>
      <c r="P60" s="10">
        <v>1.99</v>
      </c>
      <c r="Q60" s="10">
        <v>1.89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2.19</v>
      </c>
      <c r="F61" s="10">
        <v>1.99</v>
      </c>
      <c r="G61" s="10">
        <v>1.78</v>
      </c>
      <c r="H61" s="10">
        <v>1.98</v>
      </c>
      <c r="I61" s="10">
        <v>1.59</v>
      </c>
      <c r="J61" s="10">
        <v>1.72</v>
      </c>
      <c r="K61" s="10">
        <v>1.69</v>
      </c>
      <c r="L61" s="10"/>
      <c r="M61" s="10">
        <v>1.72</v>
      </c>
      <c r="N61" s="10">
        <v>1.585</v>
      </c>
      <c r="O61" s="10">
        <v>1.56</v>
      </c>
      <c r="P61" s="10">
        <v>1.99</v>
      </c>
      <c r="Q61" s="10">
        <v>1.89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2.19</v>
      </c>
      <c r="F62" s="10">
        <v>1.99</v>
      </c>
      <c r="G62" s="10">
        <v>1.78</v>
      </c>
      <c r="H62" s="10">
        <v>1.98</v>
      </c>
      <c r="I62" s="10">
        <v>1.59</v>
      </c>
      <c r="J62" s="10">
        <v>1.72</v>
      </c>
      <c r="K62" s="10">
        <v>1.69</v>
      </c>
      <c r="L62" s="10"/>
      <c r="M62" s="10">
        <v>1.72</v>
      </c>
      <c r="N62" s="10">
        <v>1.585</v>
      </c>
      <c r="O62" s="10">
        <v>1.56</v>
      </c>
      <c r="P62" s="10">
        <v>1.99</v>
      </c>
      <c r="Q62" s="10">
        <v>1.89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2.19</v>
      </c>
      <c r="F63" s="10">
        <v>1.99</v>
      </c>
      <c r="G63" s="10">
        <v>1.78</v>
      </c>
      <c r="H63" s="10">
        <v>1.98</v>
      </c>
      <c r="I63" s="10">
        <v>1.59</v>
      </c>
      <c r="J63" s="10">
        <v>1.72</v>
      </c>
      <c r="K63" s="10">
        <v>1.69</v>
      </c>
      <c r="L63" s="10"/>
      <c r="M63" s="10">
        <v>1.72</v>
      </c>
      <c r="N63" s="10">
        <v>1.585</v>
      </c>
      <c r="O63" s="10">
        <v>1.56</v>
      </c>
      <c r="P63" s="10">
        <v>1.99</v>
      </c>
      <c r="Q63" s="10">
        <v>1.89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2.19</v>
      </c>
      <c r="F64" s="10">
        <v>1.99</v>
      </c>
      <c r="G64" s="10">
        <v>1.78</v>
      </c>
      <c r="H64" s="10">
        <v>1.98</v>
      </c>
      <c r="I64" s="10">
        <v>1.59</v>
      </c>
      <c r="J64" s="10">
        <v>1.72</v>
      </c>
      <c r="K64" s="10">
        <v>1.69</v>
      </c>
      <c r="L64" s="10"/>
      <c r="M64" s="10">
        <v>1.72</v>
      </c>
      <c r="N64" s="10">
        <v>1.585</v>
      </c>
      <c r="O64" s="10">
        <v>1.56</v>
      </c>
      <c r="P64" s="10">
        <v>1.99</v>
      </c>
      <c r="Q64" s="10">
        <v>1.89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2.19</v>
      </c>
      <c r="F65" s="10">
        <v>1.99</v>
      </c>
      <c r="G65" s="10">
        <v>1.78</v>
      </c>
      <c r="H65" s="10">
        <v>1.98</v>
      </c>
      <c r="I65" s="10">
        <v>1.59</v>
      </c>
      <c r="J65" s="10">
        <v>1.72</v>
      </c>
      <c r="K65" s="10">
        <v>1.69</v>
      </c>
      <c r="L65" s="10"/>
      <c r="M65" s="10">
        <v>1.72</v>
      </c>
      <c r="N65" s="10">
        <v>1.585</v>
      </c>
      <c r="O65" s="10">
        <v>1.56</v>
      </c>
      <c r="P65" s="10">
        <v>1.99</v>
      </c>
      <c r="Q65" s="10">
        <v>1.89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2.19</v>
      </c>
      <c r="F66" s="10">
        <v>1.99</v>
      </c>
      <c r="G66" s="10">
        <v>1.78</v>
      </c>
      <c r="H66" s="10">
        <v>1.98</v>
      </c>
      <c r="I66" s="10">
        <v>1.59</v>
      </c>
      <c r="J66" s="10">
        <v>1.72</v>
      </c>
      <c r="K66" s="10">
        <v>1.69</v>
      </c>
      <c r="L66" s="10"/>
      <c r="M66" s="10">
        <v>1.72</v>
      </c>
      <c r="N66" s="10">
        <v>1.585</v>
      </c>
      <c r="O66" s="10">
        <v>1.56</v>
      </c>
      <c r="P66" s="10">
        <v>1.99</v>
      </c>
      <c r="Q66" s="10">
        <v>1.89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2.19</v>
      </c>
      <c r="F67" s="10">
        <v>1.99</v>
      </c>
      <c r="G67" s="10">
        <v>1.78</v>
      </c>
      <c r="H67" s="10">
        <v>1.98</v>
      </c>
      <c r="I67" s="10">
        <v>1.59</v>
      </c>
      <c r="J67" s="10">
        <v>1.72</v>
      </c>
      <c r="K67" s="10">
        <v>1.69</v>
      </c>
      <c r="L67" s="10"/>
      <c r="M67" s="10">
        <v>1.72</v>
      </c>
      <c r="N67" s="10">
        <v>1.585</v>
      </c>
      <c r="O67" s="10">
        <v>1.56</v>
      </c>
      <c r="P67" s="10">
        <v>1.99</v>
      </c>
      <c r="Q67" s="10">
        <v>1.89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2.19</v>
      </c>
      <c r="F68" s="10">
        <v>1.99</v>
      </c>
      <c r="G68" s="10">
        <v>1.78</v>
      </c>
      <c r="H68" s="10">
        <v>1.98</v>
      </c>
      <c r="I68" s="10">
        <v>1.59</v>
      </c>
      <c r="J68" s="10">
        <v>1.72</v>
      </c>
      <c r="K68" s="10">
        <v>1.69</v>
      </c>
      <c r="L68" s="10"/>
      <c r="M68" s="10">
        <v>1.72</v>
      </c>
      <c r="N68" s="10">
        <v>1.585</v>
      </c>
      <c r="O68" s="10">
        <v>1.56</v>
      </c>
      <c r="P68" s="10">
        <v>1.99</v>
      </c>
      <c r="Q68" s="10">
        <v>1.89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37173</v>
      </c>
      <c r="D11" s="15">
        <f>EffDt</f>
        <v>37173</v>
      </c>
      <c r="E11" s="15">
        <f t="shared" ref="E11:Q11" si="0">EffDt</f>
        <v>37173</v>
      </c>
      <c r="F11" s="15">
        <f t="shared" si="0"/>
        <v>37173</v>
      </c>
      <c r="G11" s="15">
        <f t="shared" si="0"/>
        <v>37173</v>
      </c>
      <c r="H11" s="15">
        <f t="shared" si="0"/>
        <v>37173</v>
      </c>
      <c r="I11" s="15">
        <f t="shared" si="0"/>
        <v>37173</v>
      </c>
      <c r="J11" s="15">
        <f t="shared" si="0"/>
        <v>37173</v>
      </c>
      <c r="K11" s="23">
        <f t="shared" si="0"/>
        <v>37173</v>
      </c>
      <c r="L11" s="15">
        <f t="shared" si="0"/>
        <v>37173</v>
      </c>
      <c r="M11" s="15">
        <f t="shared" si="0"/>
        <v>37173</v>
      </c>
      <c r="N11" s="15">
        <f t="shared" si="0"/>
        <v>37173</v>
      </c>
      <c r="O11" s="15">
        <f t="shared" si="0"/>
        <v>37173</v>
      </c>
      <c r="P11" s="15">
        <f t="shared" si="0"/>
        <v>37173</v>
      </c>
      <c r="Q11" s="15">
        <f t="shared" si="0"/>
        <v>37173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2.3879999999999999</v>
      </c>
      <c r="D18" s="12">
        <v>5.0000000000000001E-3</v>
      </c>
      <c r="E18" s="12">
        <v>-0.03</v>
      </c>
      <c r="F18" s="12">
        <v>-0.215</v>
      </c>
      <c r="G18" s="12">
        <v>-9.5000000000000001E-2</v>
      </c>
      <c r="H18" s="12">
        <v>-0.44500000000000001</v>
      </c>
      <c r="I18" s="12">
        <v>-0.14000000000000001</v>
      </c>
      <c r="J18" s="12">
        <v>-0.36</v>
      </c>
      <c r="K18" s="22">
        <v>-0.16</v>
      </c>
      <c r="L18" s="12">
        <v>-0.23</v>
      </c>
      <c r="M18" s="12">
        <v>-0.44142885616592997</v>
      </c>
      <c r="N18" s="12">
        <v>-0.48499999999999999</v>
      </c>
      <c r="O18" s="12">
        <v>-0.14000000000000001</v>
      </c>
      <c r="P18" s="12">
        <v>-0.14000000000000001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2.7410000000000001</v>
      </c>
      <c r="D19" s="12">
        <v>5.0000000000000001E-3</v>
      </c>
      <c r="E19" s="12">
        <v>0.16</v>
      </c>
      <c r="F19" s="12">
        <v>-0.06</v>
      </c>
      <c r="G19" s="12">
        <v>-0.01</v>
      </c>
      <c r="H19" s="12">
        <v>-0.315</v>
      </c>
      <c r="I19" s="12">
        <v>-0.14000000000000001</v>
      </c>
      <c r="J19" s="12">
        <v>-0.24</v>
      </c>
      <c r="K19" s="22">
        <v>-0.14000000000000001</v>
      </c>
      <c r="L19" s="12">
        <v>0.11</v>
      </c>
      <c r="M19" s="12">
        <v>-0.43</v>
      </c>
      <c r="N19" s="12">
        <v>-0.375</v>
      </c>
      <c r="O19" s="12">
        <v>-0.14249999999999999</v>
      </c>
      <c r="P19" s="12">
        <v>-0.01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2.94</v>
      </c>
      <c r="D20" s="12">
        <v>5.0000000000000001E-3</v>
      </c>
      <c r="E20" s="12">
        <v>0.17</v>
      </c>
      <c r="F20" s="12">
        <v>-0.05</v>
      </c>
      <c r="G20" s="12">
        <v>-5.0000000000000001E-3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0.14000000000000001</v>
      </c>
      <c r="M20" s="12">
        <v>-0.45</v>
      </c>
      <c r="N20" s="12">
        <v>-0.375</v>
      </c>
      <c r="O20" s="12">
        <v>-0.14499999999999999</v>
      </c>
      <c r="P20" s="12">
        <v>0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2.9359999999999999</v>
      </c>
      <c r="D21" s="12">
        <v>5.0000000000000001E-3</v>
      </c>
      <c r="E21" s="12">
        <v>0.09</v>
      </c>
      <c r="F21" s="12">
        <v>-0.11</v>
      </c>
      <c r="G21" s="12">
        <v>-0.03</v>
      </c>
      <c r="H21" s="12">
        <v>-0.32500000000000001</v>
      </c>
      <c r="I21" s="12">
        <v>-0.12</v>
      </c>
      <c r="J21" s="12">
        <v>-0.245</v>
      </c>
      <c r="K21" s="22">
        <v>-0.125</v>
      </c>
      <c r="L21" s="12">
        <v>-0.19</v>
      </c>
      <c r="M21" s="12">
        <v>-0.47</v>
      </c>
      <c r="N21" s="12">
        <v>-0.38500000000000001</v>
      </c>
      <c r="O21" s="12">
        <v>-0.13750000000000001</v>
      </c>
      <c r="P21" s="12">
        <v>-0.08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2.8860000000000001</v>
      </c>
      <c r="D22" s="12">
        <v>2.5000000000000001E-3</v>
      </c>
      <c r="E22" s="12">
        <v>3.5000000000000003E-2</v>
      </c>
      <c r="F22" s="12">
        <v>-0.14499999999999999</v>
      </c>
      <c r="G22" s="12">
        <v>-0.06</v>
      </c>
      <c r="H22" s="12">
        <v>-0.39</v>
      </c>
      <c r="I22" s="12">
        <v>-0.11</v>
      </c>
      <c r="J22" s="12">
        <v>-0.27500000000000002</v>
      </c>
      <c r="K22" s="22">
        <v>-0.12</v>
      </c>
      <c r="L22" s="12">
        <v>-0.41</v>
      </c>
      <c r="M22" s="12">
        <v>-0.495</v>
      </c>
      <c r="N22" s="12">
        <v>-0.45</v>
      </c>
      <c r="O22" s="12">
        <v>-0.13500000000000001</v>
      </c>
      <c r="P22" s="12">
        <v>-0.13500000000000001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2.79</v>
      </c>
      <c r="D23" s="12">
        <v>2.5000000000000001E-3</v>
      </c>
      <c r="E23" s="12">
        <v>-0.01</v>
      </c>
      <c r="F23" s="12">
        <v>-0.23499999999999999</v>
      </c>
      <c r="G23" s="12">
        <v>-0.06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-0.26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2.8149999999999999</v>
      </c>
      <c r="D24" s="12">
        <v>2.5000000000000001E-3</v>
      </c>
      <c r="E24" s="12">
        <v>3.5000000000000003E-2</v>
      </c>
      <c r="F24" s="12">
        <v>-0.23499999999999999</v>
      </c>
      <c r="G24" s="12">
        <v>0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-0.215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2.859</v>
      </c>
      <c r="D25" s="12">
        <v>2.5000000000000001E-3</v>
      </c>
      <c r="E25" s="12">
        <v>3.5000000000000003E-2</v>
      </c>
      <c r="F25" s="12">
        <v>-0.23499999999999999</v>
      </c>
      <c r="G25" s="12">
        <v>0.05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-0.215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2.899</v>
      </c>
      <c r="D26" s="12">
        <v>2.5000000000000001E-3</v>
      </c>
      <c r="E26" s="12">
        <v>0.16500000000000001</v>
      </c>
      <c r="F26" s="12">
        <v>-7.4999999999999997E-2</v>
      </c>
      <c r="G26" s="12">
        <v>0.125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-8.5000000000000006E-2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2.9350000000000001</v>
      </c>
      <c r="D27" s="12">
        <v>2.5000000000000001E-3</v>
      </c>
      <c r="E27" s="12">
        <v>0.16500000000000001</v>
      </c>
      <c r="F27" s="12">
        <v>-7.4999999999999997E-2</v>
      </c>
      <c r="G27" s="12">
        <v>0.125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-8.5000000000000006E-2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2.9329999999999998</v>
      </c>
      <c r="D28" s="12">
        <v>2.5000000000000001E-3</v>
      </c>
      <c r="E28" s="12">
        <v>0.13500000000000001</v>
      </c>
      <c r="F28" s="12">
        <v>-7.4999999999999997E-2</v>
      </c>
      <c r="G28" s="12">
        <v>0.125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-0.115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2.9580000000000002</v>
      </c>
      <c r="D29" s="12">
        <v>2.5000000000000001E-3</v>
      </c>
      <c r="E29" s="12">
        <v>0.105</v>
      </c>
      <c r="F29" s="12">
        <v>-0.15</v>
      </c>
      <c r="G29" s="12">
        <v>-5.0000000000000001E-3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-0.14499999999999999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3.1509999999999998</v>
      </c>
      <c r="D30" s="12">
        <v>2.5000000000000001E-3</v>
      </c>
      <c r="E30" s="12">
        <v>0.26500000000000001</v>
      </c>
      <c r="F30" s="12">
        <v>0.01</v>
      </c>
      <c r="G30" s="12">
        <v>5.5E-2</v>
      </c>
      <c r="H30" s="12">
        <v>-0.26500000000000001</v>
      </c>
      <c r="I30" s="12">
        <v>-0.11</v>
      </c>
      <c r="J30" s="12">
        <v>-0.20499999999999999</v>
      </c>
      <c r="K30" s="22">
        <v>-0.115</v>
      </c>
      <c r="L30" s="12">
        <v>-0.17</v>
      </c>
      <c r="M30" s="12">
        <v>-0.435</v>
      </c>
      <c r="N30" s="12">
        <v>-0.32500000000000001</v>
      </c>
      <c r="O30" s="12">
        <v>-0.14000000000000001</v>
      </c>
      <c r="P30" s="12">
        <v>6.5000000000000002E-2</v>
      </c>
      <c r="Q30" s="12">
        <v>-0.13</v>
      </c>
    </row>
    <row r="31" spans="1:17" x14ac:dyDescent="0.2">
      <c r="B31" s="13">
        <f t="shared" si="2"/>
        <v>37591</v>
      </c>
      <c r="C31" s="12">
        <v>3.3610000000000002</v>
      </c>
      <c r="D31" s="12">
        <v>2.5000000000000001E-3</v>
      </c>
      <c r="E31" s="12">
        <v>0.26500000000000001</v>
      </c>
      <c r="F31" s="12">
        <v>0.01</v>
      </c>
      <c r="G31" s="12">
        <v>5.5E-2</v>
      </c>
      <c r="H31" s="12">
        <v>-0.26500000000000001</v>
      </c>
      <c r="I31" s="12">
        <v>-0.11</v>
      </c>
      <c r="J31" s="12">
        <v>-0.20499999999999999</v>
      </c>
      <c r="K31" s="22">
        <v>-0.115</v>
      </c>
      <c r="L31" s="12">
        <v>0.22</v>
      </c>
      <c r="M31" s="12">
        <v>-0.435</v>
      </c>
      <c r="N31" s="12">
        <v>-0.32500000000000001</v>
      </c>
      <c r="O31" s="12">
        <v>-0.14249999999999999</v>
      </c>
      <c r="P31" s="12">
        <v>6.5000000000000002E-2</v>
      </c>
      <c r="Q31" s="12">
        <v>-0.13</v>
      </c>
    </row>
    <row r="32" spans="1:17" x14ac:dyDescent="0.2">
      <c r="B32" s="13">
        <f t="shared" si="2"/>
        <v>37622</v>
      </c>
      <c r="C32" s="12">
        <v>3.4809999999999999</v>
      </c>
      <c r="D32" s="12">
        <v>2.5000000000000001E-3</v>
      </c>
      <c r="E32" s="12">
        <v>0.26</v>
      </c>
      <c r="F32" s="12">
        <v>0.01</v>
      </c>
      <c r="G32" s="12">
        <v>0.04</v>
      </c>
      <c r="H32" s="12">
        <v>-0.26500000000000001</v>
      </c>
      <c r="I32" s="12">
        <v>-0.11</v>
      </c>
      <c r="J32" s="12">
        <v>-0.20499999999999999</v>
      </c>
      <c r="K32" s="22">
        <v>-0.115</v>
      </c>
      <c r="L32" s="12">
        <v>0.24</v>
      </c>
      <c r="M32" s="12">
        <v>-0.435</v>
      </c>
      <c r="N32" s="12">
        <v>-0.32500000000000001</v>
      </c>
      <c r="O32" s="12">
        <v>-0.14499999999999999</v>
      </c>
      <c r="P32" s="12">
        <v>0.06</v>
      </c>
      <c r="Q32" s="12">
        <v>-0.13</v>
      </c>
    </row>
    <row r="33" spans="2:17" x14ac:dyDescent="0.2">
      <c r="B33" s="13">
        <f t="shared" si="2"/>
        <v>37653</v>
      </c>
      <c r="C33" s="12">
        <v>3.3860000000000001</v>
      </c>
      <c r="D33" s="12">
        <v>2.5000000000000001E-3</v>
      </c>
      <c r="E33" s="12">
        <v>0.26</v>
      </c>
      <c r="F33" s="12">
        <v>0.01</v>
      </c>
      <c r="G33" s="12">
        <v>0.04</v>
      </c>
      <c r="H33" s="12">
        <v>-0.26500000000000001</v>
      </c>
      <c r="I33" s="12">
        <v>-0.11</v>
      </c>
      <c r="J33" s="12">
        <v>-0.20499999999999999</v>
      </c>
      <c r="K33" s="22">
        <v>-0.115</v>
      </c>
      <c r="L33" s="12">
        <v>-0.06</v>
      </c>
      <c r="M33" s="12">
        <v>-0.435</v>
      </c>
      <c r="N33" s="12">
        <v>-0.32500000000000001</v>
      </c>
      <c r="O33" s="12">
        <v>-0.13750000000000001</v>
      </c>
      <c r="P33" s="12">
        <v>0.06</v>
      </c>
      <c r="Q33" s="12">
        <v>-0.13</v>
      </c>
    </row>
    <row r="34" spans="2:17" x14ac:dyDescent="0.2">
      <c r="B34" s="13">
        <f t="shared" si="2"/>
        <v>37681</v>
      </c>
      <c r="C34" s="12">
        <v>3.2759999999999998</v>
      </c>
      <c r="D34" s="12">
        <v>2.5000000000000001E-3</v>
      </c>
      <c r="E34" s="12">
        <v>0.26</v>
      </c>
      <c r="F34" s="12">
        <v>0.01</v>
      </c>
      <c r="G34" s="12">
        <v>0.04</v>
      </c>
      <c r="H34" s="12">
        <v>-0.26500000000000001</v>
      </c>
      <c r="I34" s="12">
        <v>-0.11</v>
      </c>
      <c r="J34" s="12">
        <v>-0.20499999999999999</v>
      </c>
      <c r="K34" s="22">
        <v>-0.115</v>
      </c>
      <c r="L34" s="12">
        <v>-0.31</v>
      </c>
      <c r="M34" s="12">
        <v>-0.435</v>
      </c>
      <c r="N34" s="12">
        <v>-0.32500000000000001</v>
      </c>
      <c r="O34" s="12">
        <v>-0.13500000000000001</v>
      </c>
      <c r="P34" s="12">
        <v>0.06</v>
      </c>
      <c r="Q34" s="12">
        <v>-0.13</v>
      </c>
    </row>
    <row r="35" spans="2:17" x14ac:dyDescent="0.2">
      <c r="B35" s="13">
        <f t="shared" si="2"/>
        <v>37712</v>
      </c>
      <c r="C35" s="12">
        <v>3.1360000000000001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3.1459999999999999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3.1760000000000002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3.206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3.2280000000000002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3.234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3.2490000000000001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3.4279999999999999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3.6560000000000001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3.5409999999999999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3.2290000000000001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3.2240000000000002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3.2559999999999998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3.2959999999999998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3.3290000000000002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3.3290000000000002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3.3290000000000002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3.5030000000000001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3.6709999999999998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3.7410000000000001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3.6259999999999999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3.484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3.5880000000000001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3.7559999999999998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3.7160000000000002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3.5739999999999998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3.4039999999999999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3.431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3.4710000000000001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3.504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3.504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3.504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3.6779999999999999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3.8460000000000001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3.8085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3.6665000000000001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3.4965000000000002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3.4914999999999998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3.5234999999999999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3.5634999999999999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3.5964999999999998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3.5964999999999998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3.5964999999999998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3.7705000000000002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3.9384999999999999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4.0185000000000004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3.9035000000000002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3.7614999999999998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3.5914999999999999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3.5865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3.6185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3.6585000000000001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3.6915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3.6915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3.6915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3.8654999999999999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4.0335000000000001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4.0010000000000003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3.859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3.6890000000000001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3.6840000000000002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3.7160000000000002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3.7559999999999998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3.7890000000000001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3.7890000000000001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3.7890000000000001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3.9630000000000001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4.2160000000000002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4.101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3.9590000000000001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3.7890000000000001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3.7839999999999998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3.8159999999999998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3.8559999999999999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3.8889999999999998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3.8889999999999998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3.8889999999999998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4.0629999999999997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4.2309999999999999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4.3185000000000002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4.2035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4.0614999999999997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3.8915000000000002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3.8864999999999998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3.9184999999999999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3.9584999999999999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3.9914999999999998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3.9914999999999998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3.9914999999999998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4.1654999999999998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4.3334999999999999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4.4234999999999998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4.3085000000000004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4.1665000000000001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3.9965000000000002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3.9914999999999998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4.0235000000000003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4.0635000000000003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4.0964999999999998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4.0964999999999998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4.0964999999999998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4.2705000000000002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4.4385000000000003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4.5309999999999997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4.4160000000000004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4.274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4.1040000000000001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4.0990000000000002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4.1310000000000002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4.1710000000000003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4.2039999999999997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4.2039999999999997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4.2039999999999997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4.3780000000000001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4.5460000000000003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4.641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4.5259999999999998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4.3840000000000003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4.2140000000000004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4.2089999999999996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4.2409999999999997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4.2809999999999997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4.3140000000000001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4.3140000000000001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4.3140000000000001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4.4880000000000004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4.6559999999999997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4.7534999999999998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4.6384999999999996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4.4965000000000002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4.3265000000000002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4.3215000000000003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4.3535000000000004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4.3935000000000004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4.4264999999999999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4.4264999999999999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4.4264999999999999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4.6005000000000003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4.7685000000000004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4.8685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4.7534999999999998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4.6115000000000004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4.4414999999999996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4.4364999999999997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4.4684999999999997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4.5084999999999997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4.5415000000000001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4.5415000000000001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4.5415000000000001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4.7154999999999996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4.8834999999999997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4.9859999999999998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4.8710000000000004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4.7290000000000001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4.5590000000000002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4.5540000000000003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4.5860000000000003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4.6260000000000003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4.6589999999999998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4.6589999999999998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4.6589999999999998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4.8330000000000002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5.0010000000000003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5.1059999999999999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4.9909999999999997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4.8490000000000002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4.6790000000000003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4.6740000000000004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4.7060000000000004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4.7460000000000004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4.7789999999999999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4.7789999999999999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4.7789999999999999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4.9530000000000003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5.1210000000000004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5.2285000000000004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5.1135000000000002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4.9714999999999998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4.8014999999999999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4.7965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4.8285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4.8685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4.9015000000000004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4.9015000000000004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4.9015000000000004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5.0754999999999999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5.2435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5.351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5.2359999999999998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5.0940000000000003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4.9240000000000004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4.9189999999999996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4.9509999999999996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4.9909999999999997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5.024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5.024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5.024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5.1980000000000004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5.3659999999999997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5.3585000000000003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5.2164999999999999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5.0465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5.0415000000000001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5.0735000000000001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5.1135000000000002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5.1464999999999996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5.1464999999999996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5.1464999999999996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5.3205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5.4885000000000002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5.5960000000000001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5.4809999999999999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5.3390000000000004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5.1689999999999996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5.1639999999999997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5.1959999999999997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5.2359999999999998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5.2690000000000001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5.2690000000000001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5.2690000000000001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5.4429999999999996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5.6109999999999998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5.7184999999999997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5.6035000000000004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5.4615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5.2915000000000001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5.2865000000000002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5.3185000000000002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5.3585000000000003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5.3914999999999997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5.3914999999999997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5.3914999999999997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5.5655000000000001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5.7335000000000003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5.8410000000000002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5.726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5.5839999999999996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5.4139999999999997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5.4089999999999998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5.4409999999999998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5.4809999999999999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5.5140000000000002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5.5140000000000002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5.5140000000000002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5.6879999999999997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5.8559999999999999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24.70299983215331</v>
      </c>
      <c r="E12" s="132">
        <f>VLOOKUP(E$7,'[9]Curve Summary'!$A$7:$AG$55,9)</f>
        <v>29.95</v>
      </c>
      <c r="F12" s="167">
        <f t="shared" ca="1" si="0"/>
        <v>27.267310198740724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32.523263983578858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37.699996948242188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7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7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-0.23300003051758367</v>
      </c>
      <c r="E31" s="132">
        <f t="shared" si="16"/>
        <v>0</v>
      </c>
      <c r="F31" s="167">
        <f t="shared" ca="1" si="16"/>
        <v>-7.853459030388521E-2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0.22387561440883275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7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5050.7053429060124</v>
      </c>
      <c r="E70" s="200">
        <f>E12/('[9]Gas Curve Summary'!$B$12)*1000</f>
        <v>8012.3060460139113</v>
      </c>
      <c r="F70" s="202">
        <f t="shared" ca="1" si="27"/>
        <v>6043.2676214250532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9243.7606516778687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-47.638525969655348</v>
      </c>
      <c r="E90" s="200">
        <f t="shared" si="32"/>
        <v>0</v>
      </c>
      <c r="F90" s="202">
        <f t="shared" ca="1" si="32"/>
        <v>-28.546996469696751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-118.68231933891002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7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2023-09-13T17:05:25Z</dcterms:modified>
</cp:coreProperties>
</file>