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D3E919-9F42-4F2F-A617-4D038D2D3CB9}" xr6:coauthVersionLast="47" xr6:coauthVersionMax="47" xr10:uidLastSave="{00000000-0000-0000-0000-000000000000}"/>
  <bookViews>
    <workbookView xWindow="-120" yWindow="-120" windowWidth="38640" windowHeight="15720"/>
  </bookViews>
  <sheets>
    <sheet name="Curves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E8" i="1"/>
  <c r="I8" i="1"/>
  <c r="B9" i="1"/>
  <c r="E9" i="1"/>
  <c r="I9" i="1"/>
  <c r="B10" i="1"/>
  <c r="E10" i="1"/>
  <c r="I10" i="1"/>
  <c r="B11" i="1"/>
  <c r="E11" i="1"/>
  <c r="I11" i="1"/>
  <c r="B12" i="1"/>
  <c r="E12" i="1"/>
  <c r="I12" i="1"/>
  <c r="B13" i="1"/>
  <c r="E13" i="1"/>
  <c r="I13" i="1"/>
  <c r="B14" i="1"/>
  <c r="E14" i="1"/>
  <c r="I14" i="1"/>
  <c r="B15" i="1"/>
  <c r="E15" i="1"/>
  <c r="I15" i="1"/>
  <c r="B16" i="1"/>
  <c r="E16" i="1"/>
  <c r="I16" i="1"/>
  <c r="B17" i="1"/>
  <c r="E17" i="1"/>
  <c r="I17" i="1"/>
  <c r="B18" i="1"/>
  <c r="E18" i="1"/>
  <c r="I18" i="1"/>
  <c r="B19" i="1"/>
  <c r="E19" i="1"/>
  <c r="I19" i="1"/>
  <c r="B20" i="1"/>
  <c r="E20" i="1"/>
  <c r="I20" i="1"/>
  <c r="B21" i="1"/>
  <c r="E21" i="1"/>
  <c r="I21" i="1"/>
  <c r="B22" i="1"/>
  <c r="E22" i="1"/>
  <c r="I22" i="1"/>
  <c r="B23" i="1"/>
  <c r="E23" i="1"/>
  <c r="I23" i="1"/>
  <c r="B24" i="1"/>
  <c r="E24" i="1"/>
  <c r="I24" i="1"/>
  <c r="G27" i="1"/>
  <c r="H27" i="1"/>
  <c r="N27" i="1"/>
  <c r="O27" i="1"/>
  <c r="U27" i="1"/>
  <c r="V27" i="1"/>
  <c r="AB27" i="1"/>
  <c r="AC27" i="1"/>
  <c r="A29" i="1"/>
  <c r="C29" i="1"/>
  <c r="D29" i="1"/>
  <c r="E29" i="1"/>
  <c r="F29" i="1"/>
  <c r="G29" i="1"/>
  <c r="H29" i="1"/>
  <c r="J29" i="1"/>
  <c r="L29" i="1"/>
  <c r="M29" i="1"/>
  <c r="N29" i="1"/>
  <c r="O29" i="1"/>
  <c r="Q29" i="1"/>
  <c r="S29" i="1"/>
  <c r="T29" i="1"/>
  <c r="U29" i="1"/>
  <c r="V29" i="1"/>
  <c r="X29" i="1"/>
  <c r="Z29" i="1"/>
  <c r="AA29" i="1"/>
  <c r="AB29" i="1"/>
  <c r="AC29" i="1"/>
  <c r="A30" i="1"/>
  <c r="C30" i="1"/>
  <c r="D30" i="1"/>
  <c r="E30" i="1"/>
  <c r="F30" i="1"/>
  <c r="G30" i="1"/>
  <c r="H30" i="1"/>
  <c r="J30" i="1"/>
  <c r="K30" i="1"/>
  <c r="L30" i="1"/>
  <c r="M30" i="1"/>
  <c r="N30" i="1"/>
  <c r="O30" i="1"/>
  <c r="Q30" i="1"/>
  <c r="S30" i="1"/>
  <c r="T30" i="1"/>
  <c r="U30" i="1"/>
  <c r="V30" i="1"/>
  <c r="X30" i="1"/>
  <c r="Z30" i="1"/>
  <c r="AA30" i="1"/>
  <c r="AB30" i="1"/>
  <c r="AC30" i="1"/>
  <c r="A31" i="1"/>
  <c r="C31" i="1"/>
  <c r="D31" i="1"/>
  <c r="E31" i="1"/>
  <c r="F31" i="1"/>
  <c r="G31" i="1"/>
  <c r="H31" i="1"/>
  <c r="J31" i="1"/>
  <c r="K31" i="1"/>
  <c r="L31" i="1"/>
  <c r="M31" i="1"/>
  <c r="N31" i="1"/>
  <c r="O31" i="1"/>
  <c r="Q31" i="1"/>
  <c r="S31" i="1"/>
  <c r="T31" i="1"/>
  <c r="U31" i="1"/>
  <c r="V31" i="1"/>
  <c r="X31" i="1"/>
  <c r="Z31" i="1"/>
  <c r="AA31" i="1"/>
  <c r="AB31" i="1"/>
  <c r="AC31" i="1"/>
  <c r="A32" i="1"/>
  <c r="C32" i="1"/>
  <c r="D32" i="1"/>
  <c r="E32" i="1"/>
  <c r="F32" i="1"/>
  <c r="G32" i="1"/>
  <c r="H32" i="1"/>
  <c r="J32" i="1"/>
  <c r="K32" i="1"/>
  <c r="L32" i="1"/>
  <c r="M32" i="1"/>
  <c r="N32" i="1"/>
  <c r="O32" i="1"/>
  <c r="Q32" i="1"/>
  <c r="S32" i="1"/>
  <c r="T32" i="1"/>
  <c r="U32" i="1"/>
  <c r="V32" i="1"/>
  <c r="X32" i="1"/>
  <c r="Z32" i="1"/>
  <c r="AA32" i="1"/>
  <c r="AB32" i="1"/>
  <c r="AC32" i="1"/>
  <c r="A33" i="1"/>
  <c r="C33" i="1"/>
  <c r="D33" i="1"/>
  <c r="E33" i="1"/>
  <c r="F33" i="1"/>
  <c r="G33" i="1"/>
  <c r="H33" i="1"/>
  <c r="J33" i="1"/>
  <c r="L33" i="1"/>
  <c r="M33" i="1"/>
  <c r="N33" i="1"/>
  <c r="O33" i="1"/>
  <c r="Q33" i="1"/>
  <c r="S33" i="1"/>
  <c r="T33" i="1"/>
  <c r="U33" i="1"/>
  <c r="V33" i="1"/>
  <c r="X33" i="1"/>
  <c r="Z33" i="1"/>
  <c r="AA33" i="1"/>
  <c r="AB33" i="1"/>
  <c r="AC33" i="1"/>
  <c r="A34" i="1"/>
  <c r="C34" i="1"/>
  <c r="E34" i="1"/>
  <c r="F34" i="1"/>
  <c r="G34" i="1"/>
  <c r="H34" i="1"/>
  <c r="J34" i="1"/>
  <c r="L34" i="1"/>
  <c r="M34" i="1"/>
  <c r="N34" i="1"/>
  <c r="O34" i="1"/>
  <c r="Q34" i="1"/>
  <c r="S34" i="1"/>
  <c r="T34" i="1"/>
  <c r="U34" i="1"/>
  <c r="V34" i="1"/>
  <c r="X34" i="1"/>
  <c r="Z34" i="1"/>
  <c r="AA34" i="1"/>
  <c r="AB34" i="1"/>
  <c r="AC34" i="1"/>
  <c r="A35" i="1"/>
  <c r="C35" i="1"/>
  <c r="E35" i="1"/>
  <c r="F35" i="1"/>
  <c r="G35" i="1"/>
  <c r="H35" i="1"/>
  <c r="J35" i="1"/>
  <c r="L35" i="1"/>
  <c r="M35" i="1"/>
  <c r="N35" i="1"/>
  <c r="O35" i="1"/>
  <c r="Q35" i="1"/>
  <c r="S35" i="1"/>
  <c r="T35" i="1"/>
  <c r="U35" i="1"/>
  <c r="V35" i="1"/>
  <c r="X35" i="1"/>
  <c r="Z35" i="1"/>
  <c r="AA35" i="1"/>
  <c r="AB35" i="1"/>
  <c r="AC35" i="1"/>
  <c r="A36" i="1"/>
  <c r="C36" i="1"/>
  <c r="E36" i="1"/>
  <c r="F36" i="1"/>
  <c r="G36" i="1"/>
  <c r="H36" i="1"/>
  <c r="J36" i="1"/>
  <c r="L36" i="1"/>
  <c r="M36" i="1"/>
  <c r="N36" i="1"/>
  <c r="O36" i="1"/>
  <c r="Q36" i="1"/>
  <c r="S36" i="1"/>
  <c r="T36" i="1"/>
  <c r="U36" i="1"/>
  <c r="V36" i="1"/>
  <c r="X36" i="1"/>
  <c r="Z36" i="1"/>
  <c r="AA36" i="1"/>
  <c r="AB36" i="1"/>
  <c r="AC36" i="1"/>
  <c r="A37" i="1"/>
  <c r="C37" i="1"/>
  <c r="E37" i="1"/>
  <c r="F37" i="1"/>
  <c r="G37" i="1"/>
  <c r="H37" i="1"/>
  <c r="J37" i="1"/>
  <c r="L37" i="1"/>
  <c r="M37" i="1"/>
  <c r="N37" i="1"/>
  <c r="O37" i="1"/>
  <c r="Q37" i="1"/>
  <c r="S37" i="1"/>
  <c r="T37" i="1"/>
  <c r="U37" i="1"/>
  <c r="V37" i="1"/>
  <c r="X37" i="1"/>
  <c r="Z37" i="1"/>
  <c r="AA37" i="1"/>
  <c r="AB37" i="1"/>
  <c r="AC37" i="1"/>
  <c r="A38" i="1"/>
  <c r="C38" i="1"/>
  <c r="E38" i="1"/>
  <c r="F38" i="1"/>
  <c r="G38" i="1"/>
  <c r="H38" i="1"/>
  <c r="J38" i="1"/>
  <c r="L38" i="1"/>
  <c r="M38" i="1"/>
  <c r="N38" i="1"/>
  <c r="O38" i="1"/>
  <c r="Q38" i="1"/>
  <c r="S38" i="1"/>
  <c r="T38" i="1"/>
  <c r="U38" i="1"/>
  <c r="V38" i="1"/>
  <c r="X38" i="1"/>
  <c r="Z38" i="1"/>
  <c r="AA38" i="1"/>
  <c r="AB38" i="1"/>
  <c r="AC38" i="1"/>
  <c r="A39" i="1"/>
  <c r="C39" i="1"/>
  <c r="E39" i="1"/>
  <c r="F39" i="1"/>
  <c r="G39" i="1"/>
  <c r="H39" i="1"/>
  <c r="J39" i="1"/>
  <c r="L39" i="1"/>
  <c r="M39" i="1"/>
  <c r="N39" i="1"/>
  <c r="O39" i="1"/>
  <c r="Q39" i="1"/>
  <c r="S39" i="1"/>
  <c r="T39" i="1"/>
  <c r="U39" i="1"/>
  <c r="V39" i="1"/>
  <c r="X39" i="1"/>
  <c r="Z39" i="1"/>
  <c r="AA39" i="1"/>
  <c r="AB39" i="1"/>
  <c r="AC39" i="1"/>
  <c r="A40" i="1"/>
  <c r="C40" i="1"/>
  <c r="E40" i="1"/>
  <c r="F40" i="1"/>
  <c r="G40" i="1"/>
  <c r="H40" i="1"/>
  <c r="J40" i="1"/>
  <c r="L40" i="1"/>
  <c r="M40" i="1"/>
  <c r="N40" i="1"/>
  <c r="O40" i="1"/>
  <c r="Q40" i="1"/>
  <c r="S40" i="1"/>
  <c r="T40" i="1"/>
  <c r="U40" i="1"/>
  <c r="V40" i="1"/>
  <c r="X40" i="1"/>
  <c r="Z40" i="1"/>
  <c r="AA40" i="1"/>
  <c r="AB40" i="1"/>
  <c r="AC40" i="1"/>
  <c r="A41" i="1"/>
  <c r="C41" i="1"/>
  <c r="E41" i="1"/>
  <c r="F41" i="1"/>
  <c r="G41" i="1"/>
  <c r="H41" i="1"/>
  <c r="J41" i="1"/>
  <c r="L41" i="1"/>
  <c r="M41" i="1"/>
  <c r="N41" i="1"/>
  <c r="O41" i="1"/>
  <c r="Q41" i="1"/>
  <c r="R41" i="1"/>
  <c r="S41" i="1"/>
  <c r="T41" i="1"/>
  <c r="U41" i="1"/>
  <c r="V41" i="1"/>
  <c r="X41" i="1"/>
  <c r="Z41" i="1"/>
  <c r="AA41" i="1"/>
  <c r="AB41" i="1"/>
  <c r="AC41" i="1"/>
  <c r="A42" i="1"/>
  <c r="C42" i="1"/>
  <c r="E42" i="1"/>
  <c r="F42" i="1"/>
  <c r="G42" i="1"/>
  <c r="H42" i="1"/>
  <c r="J42" i="1"/>
  <c r="L42" i="1"/>
  <c r="M42" i="1"/>
  <c r="N42" i="1"/>
  <c r="O42" i="1"/>
  <c r="Q42" i="1"/>
  <c r="R42" i="1"/>
  <c r="S42" i="1"/>
  <c r="T42" i="1"/>
  <c r="U42" i="1"/>
  <c r="V42" i="1"/>
  <c r="X42" i="1"/>
  <c r="Y42" i="1"/>
  <c r="Z42" i="1"/>
  <c r="AA42" i="1"/>
  <c r="AB42" i="1"/>
  <c r="AC42" i="1"/>
  <c r="A43" i="1"/>
  <c r="C43" i="1"/>
  <c r="E43" i="1"/>
  <c r="F43" i="1"/>
  <c r="G43" i="1"/>
  <c r="H43" i="1"/>
  <c r="J43" i="1"/>
  <c r="L43" i="1"/>
  <c r="M43" i="1"/>
  <c r="N43" i="1"/>
  <c r="O43" i="1"/>
  <c r="Q43" i="1"/>
  <c r="R43" i="1"/>
  <c r="S43" i="1"/>
  <c r="T43" i="1"/>
  <c r="U43" i="1"/>
  <c r="V43" i="1"/>
  <c r="X43" i="1"/>
  <c r="Y43" i="1"/>
  <c r="Z43" i="1"/>
  <c r="AA43" i="1"/>
  <c r="AB43" i="1"/>
  <c r="AC43" i="1"/>
  <c r="A44" i="1"/>
  <c r="C44" i="1"/>
  <c r="E44" i="1"/>
  <c r="F44" i="1"/>
  <c r="G44" i="1"/>
  <c r="H44" i="1"/>
  <c r="J44" i="1"/>
  <c r="L44" i="1"/>
  <c r="M44" i="1"/>
  <c r="N44" i="1"/>
  <c r="O44" i="1"/>
  <c r="Q44" i="1"/>
  <c r="R44" i="1"/>
  <c r="S44" i="1"/>
  <c r="T44" i="1"/>
  <c r="U44" i="1"/>
  <c r="V44" i="1"/>
  <c r="X44" i="1"/>
  <c r="Y44" i="1"/>
  <c r="Z44" i="1"/>
  <c r="AA44" i="1"/>
  <c r="AB44" i="1"/>
  <c r="AC44" i="1"/>
  <c r="A45" i="1"/>
  <c r="C45" i="1"/>
  <c r="E45" i="1"/>
  <c r="F45" i="1"/>
  <c r="G45" i="1"/>
  <c r="H45" i="1"/>
  <c r="J45" i="1"/>
  <c r="L45" i="1"/>
  <c r="M45" i="1"/>
  <c r="N45" i="1"/>
  <c r="O45" i="1"/>
  <c r="Q45" i="1"/>
  <c r="R45" i="1"/>
  <c r="S45" i="1"/>
  <c r="T45" i="1"/>
  <c r="U45" i="1"/>
  <c r="V45" i="1"/>
  <c r="X45" i="1"/>
  <c r="Z45" i="1"/>
  <c r="AA45" i="1"/>
  <c r="AB45" i="1"/>
  <c r="AC45" i="1"/>
  <c r="H46" i="1"/>
  <c r="O46" i="1"/>
  <c r="V46" i="1"/>
  <c r="AC46" i="1"/>
</calcChain>
</file>

<file path=xl/sharedStrings.xml><?xml version="1.0" encoding="utf-8"?>
<sst xmlns="http://schemas.openxmlformats.org/spreadsheetml/2006/main" count="48" uniqueCount="21">
  <si>
    <t>LIBOR</t>
  </si>
  <si>
    <t>NYMEX</t>
  </si>
  <si>
    <t>CIG Basis</t>
  </si>
  <si>
    <t>Discount Factor</t>
  </si>
  <si>
    <t>Storage Inventory</t>
  </si>
  <si>
    <t>Days</t>
  </si>
  <si>
    <t>Holding Cost</t>
  </si>
  <si>
    <t>Monthly Quantity</t>
  </si>
  <si>
    <t>Daily Quantity</t>
  </si>
  <si>
    <t>Beginning Inventory</t>
  </si>
  <si>
    <t>Revenue</t>
  </si>
  <si>
    <t>Cost</t>
  </si>
  <si>
    <t>Cash Flow</t>
  </si>
  <si>
    <t>Present Value</t>
  </si>
  <si>
    <t>Variable Cost (Inj/Wd)</t>
  </si>
  <si>
    <t>Total</t>
  </si>
  <si>
    <t>$/MMBtu</t>
  </si>
  <si>
    <t>Nov'01-Mar'02</t>
  </si>
  <si>
    <t>Dec'01-Feb'02</t>
  </si>
  <si>
    <t>Nov'02-Mar'03</t>
  </si>
  <si>
    <t>Dec'02-Feb'03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</si>
</sst>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6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sz val="10"/>
      <color indexed="12"/>
      <name val="Arial Narrow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65" fontId="0" fillId="0" borderId="0" xfId="1" applyNumberFormat="1" applyFont="1"/>
    <xf numFmtId="10" fontId="0" fillId="0" borderId="0" xfId="3" applyNumberFormat="1" applyFont="1"/>
    <xf numFmtId="17" fontId="2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5" fontId="4" fillId="2" borderId="0" xfId="1" applyNumberFormat="1" applyFont="1" applyFill="1"/>
    <xf numFmtId="167" fontId="4" fillId="2" borderId="0" xfId="2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165" fontId="3" fillId="0" borderId="0" xfId="0" applyNumberFormat="1" applyFont="1"/>
    <xf numFmtId="0" fontId="3" fillId="0" borderId="0" xfId="0" applyFont="1"/>
    <xf numFmtId="165" fontId="0" fillId="0" borderId="2" xfId="0" applyNumberFormat="1" applyBorder="1"/>
    <xf numFmtId="0" fontId="2" fillId="3" borderId="0" xfId="0" applyFont="1" applyFill="1"/>
    <xf numFmtId="0" fontId="0" fillId="3" borderId="0" xfId="0" applyFill="1"/>
    <xf numFmtId="169" fontId="0" fillId="3" borderId="0" xfId="2" applyNumberFormat="1" applyFont="1" applyFill="1"/>
    <xf numFmtId="0" fontId="2" fillId="3" borderId="0" xfId="0" applyFont="1" applyFill="1" applyAlignment="1">
      <alignment horizontal="right"/>
    </xf>
    <xf numFmtId="44" fontId="0" fillId="0" borderId="0" xfId="2" applyFont="1"/>
    <xf numFmtId="44" fontId="0" fillId="3" borderId="0" xfId="2" applyFont="1" applyFill="1"/>
    <xf numFmtId="0" fontId="0" fillId="3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right"/>
    </xf>
    <xf numFmtId="169" fontId="2" fillId="3" borderId="0" xfId="2" applyNumberFormat="1" applyFont="1" applyFill="1" applyBorder="1"/>
    <xf numFmtId="44" fontId="2" fillId="3" borderId="8" xfId="2" applyFont="1" applyFill="1" applyBorder="1"/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165" fontId="0" fillId="4" borderId="7" xfId="0" applyNumberFormat="1" applyFill="1" applyBorder="1"/>
    <xf numFmtId="165" fontId="3" fillId="4" borderId="0" xfId="0" applyNumberFormat="1" applyFont="1" applyFill="1" applyBorder="1"/>
    <xf numFmtId="165" fontId="0" fillId="4" borderId="0" xfId="0" applyNumberFormat="1" applyFill="1" applyBorder="1"/>
    <xf numFmtId="165" fontId="0" fillId="4" borderId="0" xfId="1" applyNumberFormat="1" applyFont="1" applyFill="1" applyBorder="1"/>
    <xf numFmtId="165" fontId="0" fillId="4" borderId="8" xfId="0" applyNumberFormat="1" applyFill="1" applyBorder="1"/>
    <xf numFmtId="0" fontId="3" fillId="4" borderId="0" xfId="0" applyFont="1" applyFill="1" applyBorder="1"/>
    <xf numFmtId="165" fontId="0" fillId="4" borderId="11" xfId="0" applyNumberFormat="1" applyFill="1" applyBorder="1"/>
    <xf numFmtId="0" fontId="0" fillId="4" borderId="12" xfId="0" applyFill="1" applyBorder="1"/>
    <xf numFmtId="0" fontId="0" fillId="4" borderId="2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318244922078021E-2"/>
          <c:y val="7.0132101190736013E-2"/>
          <c:w val="0.88183225236898499"/>
          <c:h val="0.76625814263952319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Curves!$A$8:$A$24</c:f>
              <c:numCache>
                <c:formatCode>mmm\-yy</c:formatCode>
                <c:ptCount val="17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</c:numCache>
            </c:numRef>
          </c:cat>
          <c:val>
            <c:numRef>
              <c:f>Curves!$I$8:$I$24</c:f>
              <c:numCache>
                <c:formatCode>_(* #,##0.00_);_(* \(#,##0.00\);_(* "-"??_);_(@_)</c:formatCode>
                <c:ptCount val="17"/>
                <c:pt idx="0">
                  <c:v>2.2810000000000001</c:v>
                </c:pt>
                <c:pt idx="1">
                  <c:v>2.6500000000000004</c:v>
                </c:pt>
                <c:pt idx="2">
                  <c:v>2.831</c:v>
                </c:pt>
                <c:pt idx="3">
                  <c:v>2.823</c:v>
                </c:pt>
                <c:pt idx="4">
                  <c:v>2.706</c:v>
                </c:pt>
                <c:pt idx="5">
                  <c:v>2.3959999999999999</c:v>
                </c:pt>
                <c:pt idx="6">
                  <c:v>2.4240000000000004</c:v>
                </c:pt>
                <c:pt idx="7">
                  <c:v>2.4740000000000002</c:v>
                </c:pt>
                <c:pt idx="8">
                  <c:v>2.516</c:v>
                </c:pt>
                <c:pt idx="9">
                  <c:v>2.556</c:v>
                </c:pt>
                <c:pt idx="10">
                  <c:v>2.556</c:v>
                </c:pt>
                <c:pt idx="11">
                  <c:v>2.5789999999999997</c:v>
                </c:pt>
                <c:pt idx="12">
                  <c:v>3.0940000000000003</c:v>
                </c:pt>
                <c:pt idx="13">
                  <c:v>3.306</c:v>
                </c:pt>
                <c:pt idx="14">
                  <c:v>3.4240000000000004</c:v>
                </c:pt>
                <c:pt idx="15">
                  <c:v>3.3340000000000001</c:v>
                </c:pt>
                <c:pt idx="16">
                  <c:v>3.2290000000000001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F-46F9-8162-F2FAFD5F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55664"/>
        <c:axId val="1"/>
      </c:lineChart>
      <c:dateAx>
        <c:axId val="70535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05355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76200</xdr:rowOff>
    </xdr:from>
    <xdr:to>
      <xdr:col>19</xdr:col>
      <xdr:colOff>314325</xdr:colOff>
      <xdr:row>24</xdr:row>
      <xdr:rowOff>9525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44DDB03F-7B5F-50F8-EF3E-0966BF95A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22</xdr:col>
      <xdr:colOff>0</xdr:colOff>
      <xdr:row>46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395D510C-6702-E0F6-40A1-DF54A9533643}"/>
            </a:ext>
          </a:extLst>
        </xdr:cNvPr>
        <xdr:cNvSpPr>
          <a:spLocks noChangeArrowheads="1"/>
        </xdr:cNvSpPr>
      </xdr:nvSpPr>
      <xdr:spPr bwMode="auto">
        <a:xfrm>
          <a:off x="10744200" y="4219575"/>
          <a:ext cx="4095750" cy="3609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C47"/>
  <sheetViews>
    <sheetView showGridLines="0" tabSelected="1" zoomScale="75" workbookViewId="0">
      <selection activeCell="A2" sqref="A2"/>
    </sheetView>
  </sheetViews>
  <sheetFormatPr defaultRowHeight="12.75" x14ac:dyDescent="0.2"/>
  <cols>
    <col min="1" max="1" width="10.1640625" bestFit="1" customWidth="1"/>
    <col min="2" max="2" width="13" customWidth="1"/>
    <col min="3" max="3" width="12.33203125" customWidth="1"/>
    <col min="4" max="4" width="11.6640625" customWidth="1"/>
    <col min="5" max="5" width="12.33203125" customWidth="1"/>
    <col min="6" max="6" width="12.83203125" customWidth="1"/>
    <col min="7" max="7" width="13.6640625" customWidth="1"/>
    <col min="8" max="8" width="11" customWidth="1"/>
    <col min="9" max="9" width="9.6640625" bestFit="1" customWidth="1"/>
    <col min="10" max="15" width="12" customWidth="1"/>
    <col min="17" max="20" width="11" customWidth="1"/>
    <col min="21" max="21" width="15.6640625" customWidth="1"/>
    <col min="22" max="22" width="12" customWidth="1"/>
    <col min="24" max="29" width="12.33203125" customWidth="1"/>
  </cols>
  <sheetData>
    <row r="3" spans="1:9" x14ac:dyDescent="0.2">
      <c r="A3" s="6" t="s">
        <v>4</v>
      </c>
      <c r="B3" s="6"/>
      <c r="C3" s="12">
        <v>750000</v>
      </c>
    </row>
    <row r="4" spans="1:9" x14ac:dyDescent="0.2">
      <c r="A4" s="6" t="s">
        <v>14</v>
      </c>
      <c r="B4" s="6"/>
      <c r="C4" s="13">
        <v>2.3E-2</v>
      </c>
    </row>
    <row r="5" spans="1:9" x14ac:dyDescent="0.2">
      <c r="A5" s="6" t="s">
        <v>6</v>
      </c>
      <c r="C5" s="13">
        <v>2.1999999999999999E-2</v>
      </c>
    </row>
    <row r="7" spans="1:9" ht="26.25" thickBot="1" x14ac:dyDescent="0.25">
      <c r="B7" s="10" t="s">
        <v>5</v>
      </c>
      <c r="D7" s="8" t="s">
        <v>0</v>
      </c>
      <c r="E7" s="10" t="s">
        <v>3</v>
      </c>
      <c r="F7" s="11"/>
      <c r="G7" s="8" t="s">
        <v>1</v>
      </c>
      <c r="H7" s="10" t="s">
        <v>2</v>
      </c>
      <c r="I7" s="9"/>
    </row>
    <row r="8" spans="1:9" x14ac:dyDescent="0.2">
      <c r="A8" s="5">
        <v>37196</v>
      </c>
      <c r="B8" s="14">
        <f t="shared" ref="B8:B24" si="0">EOMONTH(A8,0)-A8+1</f>
        <v>30</v>
      </c>
      <c r="C8" s="5"/>
      <c r="D8" s="3">
        <v>2.5803631737622901E-2</v>
      </c>
      <c r="E8" s="3">
        <f t="shared" ref="E8:E24" ca="1" si="1">1/(1+D8)^YEARFRAC(TODAY(),A8,1)</f>
        <v>0.99937201362970407</v>
      </c>
      <c r="F8" s="3"/>
      <c r="G8" s="1">
        <v>2.681</v>
      </c>
      <c r="H8" s="1">
        <v>-0.4</v>
      </c>
      <c r="I8" s="7">
        <f>SUM(G8:H8)</f>
        <v>2.2810000000000001</v>
      </c>
    </row>
    <row r="9" spans="1:9" x14ac:dyDescent="0.2">
      <c r="A9" s="5">
        <v>37226</v>
      </c>
      <c r="B9" s="14">
        <f t="shared" si="0"/>
        <v>31</v>
      </c>
      <c r="C9" s="5"/>
      <c r="D9" s="3">
        <v>2.4840330074493301E-2</v>
      </c>
      <c r="E9" s="3">
        <f t="shared" ca="1" si="1"/>
        <v>0.9973816908299864</v>
      </c>
      <c r="F9" s="3"/>
      <c r="G9" s="1">
        <v>2.99</v>
      </c>
      <c r="H9" s="1">
        <v>-0.34</v>
      </c>
      <c r="I9" s="7">
        <f t="shared" ref="I9:I24" si="2">SUM(G9:H9)</f>
        <v>2.6500000000000004</v>
      </c>
    </row>
    <row r="10" spans="1:9" x14ac:dyDescent="0.2">
      <c r="A10" s="5">
        <v>37257</v>
      </c>
      <c r="B10" s="14">
        <f t="shared" si="0"/>
        <v>31</v>
      </c>
      <c r="C10" s="5"/>
      <c r="D10" s="3">
        <v>2.4324786838795E-2</v>
      </c>
      <c r="E10" s="3">
        <f t="shared" ca="1" si="1"/>
        <v>0.99540141269253912</v>
      </c>
      <c r="F10" s="3"/>
      <c r="G10" s="1">
        <v>3.1709999999999998</v>
      </c>
      <c r="H10" s="1">
        <v>-0.34</v>
      </c>
      <c r="I10" s="7">
        <f t="shared" si="2"/>
        <v>2.831</v>
      </c>
    </row>
    <row r="11" spans="1:9" x14ac:dyDescent="0.2">
      <c r="A11" s="5">
        <v>37288</v>
      </c>
      <c r="B11" s="14">
        <f t="shared" si="0"/>
        <v>28</v>
      </c>
      <c r="C11" s="5"/>
      <c r="D11" s="3">
        <v>2.40438812879393E-2</v>
      </c>
      <c r="E11" s="3">
        <f t="shared" ca="1" si="1"/>
        <v>0.99344705186487714</v>
      </c>
      <c r="F11" s="3"/>
      <c r="G11" s="1">
        <v>3.173</v>
      </c>
      <c r="H11" s="1">
        <v>-0.35</v>
      </c>
      <c r="I11" s="7">
        <f t="shared" si="2"/>
        <v>2.823</v>
      </c>
    </row>
    <row r="12" spans="1:9" x14ac:dyDescent="0.2">
      <c r="A12" s="5">
        <v>37316</v>
      </c>
      <c r="B12" s="14">
        <f t="shared" si="0"/>
        <v>31</v>
      </c>
      <c r="C12" s="5"/>
      <c r="D12" s="3">
        <v>2.3748643199373198E-2</v>
      </c>
      <c r="E12" s="3">
        <f t="shared" ca="1" si="1"/>
        <v>0.9917390695312428</v>
      </c>
      <c r="F12" s="3"/>
      <c r="G12" s="1">
        <v>3.1259999999999999</v>
      </c>
      <c r="H12" s="1">
        <v>-0.42</v>
      </c>
      <c r="I12" s="7">
        <f t="shared" si="2"/>
        <v>2.706</v>
      </c>
    </row>
    <row r="13" spans="1:9" x14ac:dyDescent="0.2">
      <c r="A13" s="5">
        <v>37347</v>
      </c>
      <c r="B13" s="14">
        <f t="shared" si="0"/>
        <v>30</v>
      </c>
      <c r="C13" s="5"/>
      <c r="D13" s="3">
        <v>2.3576872648052801E-2</v>
      </c>
      <c r="E13" s="3">
        <f t="shared" ca="1" si="1"/>
        <v>0.98983688216090571</v>
      </c>
      <c r="F13" s="3"/>
      <c r="G13" s="1">
        <v>3.0310000000000001</v>
      </c>
      <c r="H13" s="1">
        <v>-0.63500000000000001</v>
      </c>
      <c r="I13" s="7">
        <f t="shared" si="2"/>
        <v>2.3959999999999999</v>
      </c>
    </row>
    <row r="14" spans="1:9" x14ac:dyDescent="0.2">
      <c r="A14" s="5">
        <v>37377</v>
      </c>
      <c r="B14" s="14">
        <f t="shared" si="0"/>
        <v>31</v>
      </c>
      <c r="C14" s="5"/>
      <c r="D14" s="3">
        <v>2.3615580465649301E-2</v>
      </c>
      <c r="E14" s="3">
        <f t="shared" ca="1" si="1"/>
        <v>0.98792338107650957</v>
      </c>
      <c r="F14" s="3"/>
      <c r="G14" s="1">
        <v>3.0590000000000002</v>
      </c>
      <c r="H14" s="1">
        <v>-0.63500000000000001</v>
      </c>
      <c r="I14" s="7">
        <f t="shared" si="2"/>
        <v>2.4240000000000004</v>
      </c>
    </row>
    <row r="15" spans="1:9" x14ac:dyDescent="0.2">
      <c r="A15" s="5">
        <v>37408</v>
      </c>
      <c r="B15" s="14">
        <f t="shared" si="0"/>
        <v>30</v>
      </c>
      <c r="C15" s="5"/>
      <c r="D15" s="3">
        <v>2.36555785443642E-2</v>
      </c>
      <c r="E15" s="3">
        <f t="shared" ca="1" si="1"/>
        <v>0.98594354478532664</v>
      </c>
      <c r="F15" s="3"/>
      <c r="G15" s="1">
        <v>3.109</v>
      </c>
      <c r="H15" s="1">
        <v>-0.63500000000000001</v>
      </c>
      <c r="I15" s="7">
        <f t="shared" si="2"/>
        <v>2.4740000000000002</v>
      </c>
    </row>
    <row r="16" spans="1:9" x14ac:dyDescent="0.2">
      <c r="A16" s="5">
        <v>37438</v>
      </c>
      <c r="B16" s="14">
        <f t="shared" si="0"/>
        <v>31</v>
      </c>
      <c r="C16" s="5"/>
      <c r="D16" s="3">
        <v>2.38001355198998E-2</v>
      </c>
      <c r="E16" s="3">
        <f t="shared" ca="1" si="1"/>
        <v>0.98395517166416568</v>
      </c>
      <c r="F16" s="3"/>
      <c r="G16" s="1">
        <v>3.1509999999999998</v>
      </c>
      <c r="H16" s="1">
        <v>-0.63500000000000001</v>
      </c>
      <c r="I16" s="7">
        <f t="shared" si="2"/>
        <v>2.516</v>
      </c>
    </row>
    <row r="17" spans="1:29" x14ac:dyDescent="0.2">
      <c r="A17" s="5">
        <v>37469</v>
      </c>
      <c r="B17" s="14">
        <f t="shared" si="0"/>
        <v>31</v>
      </c>
      <c r="C17" s="5"/>
      <c r="D17" s="3">
        <v>2.4120808549380299E-2</v>
      </c>
      <c r="E17" s="3">
        <f t="shared" ca="1" si="1"/>
        <v>0.98175391525540423</v>
      </c>
      <c r="F17" s="3"/>
      <c r="G17" s="1">
        <v>3.1909999999999998</v>
      </c>
      <c r="H17" s="1">
        <v>-0.63500000000000001</v>
      </c>
      <c r="I17" s="7">
        <f t="shared" si="2"/>
        <v>2.556</v>
      </c>
    </row>
    <row r="18" spans="1:29" x14ac:dyDescent="0.2">
      <c r="A18" s="5">
        <v>37500</v>
      </c>
      <c r="B18" s="14">
        <f t="shared" si="0"/>
        <v>30</v>
      </c>
      <c r="C18" s="5"/>
      <c r="D18" s="3">
        <v>2.4441481613633801E-2</v>
      </c>
      <c r="E18" s="3">
        <f t="shared" ca="1" si="1"/>
        <v>0.97950555866407862</v>
      </c>
      <c r="F18" s="3"/>
      <c r="G18" s="1">
        <v>3.1909999999999998</v>
      </c>
      <c r="H18" s="1">
        <v>-0.63500000000000001</v>
      </c>
      <c r="I18" s="7">
        <f t="shared" si="2"/>
        <v>2.556</v>
      </c>
    </row>
    <row r="19" spans="1:29" x14ac:dyDescent="0.2">
      <c r="A19" s="5">
        <v>37530</v>
      </c>
      <c r="B19" s="14">
        <f t="shared" si="0"/>
        <v>31</v>
      </c>
      <c r="C19" s="5"/>
      <c r="D19" s="3">
        <v>2.4826495787755799E-2</v>
      </c>
      <c r="E19" s="3">
        <f t="shared" ca="1" si="1"/>
        <v>0.97721830509119978</v>
      </c>
      <c r="F19" s="3"/>
      <c r="G19" s="1">
        <v>3.214</v>
      </c>
      <c r="H19" s="1">
        <v>-0.63500000000000001</v>
      </c>
      <c r="I19" s="7">
        <f t="shared" si="2"/>
        <v>2.5789999999999997</v>
      </c>
    </row>
    <row r="20" spans="1:29" x14ac:dyDescent="0.2">
      <c r="A20" s="5">
        <v>37561</v>
      </c>
      <c r="B20" s="14">
        <f t="shared" si="0"/>
        <v>30</v>
      </c>
      <c r="C20" s="5"/>
      <c r="D20" s="3">
        <v>2.5330412733422E-2</v>
      </c>
      <c r="E20" s="3">
        <f t="shared" ca="1" si="1"/>
        <v>0.97469398319103073</v>
      </c>
      <c r="F20" s="3"/>
      <c r="G20" s="1">
        <v>3.3940000000000001</v>
      </c>
      <c r="H20" s="1">
        <v>-0.3</v>
      </c>
      <c r="I20" s="7">
        <f t="shared" si="2"/>
        <v>3.0940000000000003</v>
      </c>
    </row>
    <row r="21" spans="1:29" x14ac:dyDescent="0.2">
      <c r="A21" s="5">
        <v>37591</v>
      </c>
      <c r="B21" s="14">
        <f t="shared" si="0"/>
        <v>31</v>
      </c>
      <c r="C21" s="5"/>
      <c r="D21" s="3">
        <v>2.5818074375453502E-2</v>
      </c>
      <c r="E21" s="3">
        <f t="shared" ca="1" si="1"/>
        <v>0.97218025026871535</v>
      </c>
      <c r="F21" s="3"/>
      <c r="G21" s="1">
        <v>3.6059999999999999</v>
      </c>
      <c r="H21" s="1">
        <v>-0.3</v>
      </c>
      <c r="I21" s="7">
        <f t="shared" si="2"/>
        <v>3.306</v>
      </c>
    </row>
    <row r="22" spans="1:29" x14ac:dyDescent="0.2">
      <c r="A22" s="5">
        <v>37622</v>
      </c>
      <c r="B22" s="14">
        <f t="shared" si="0"/>
        <v>31</v>
      </c>
      <c r="C22" s="5"/>
      <c r="D22" s="3">
        <v>2.6378341349584802E-2</v>
      </c>
      <c r="E22" s="3">
        <f t="shared" ca="1" si="1"/>
        <v>0.96944675976179084</v>
      </c>
      <c r="F22" s="3"/>
      <c r="G22" s="1">
        <v>3.7240000000000002</v>
      </c>
      <c r="H22" s="1">
        <v>-0.3</v>
      </c>
      <c r="I22" s="7">
        <f t="shared" si="2"/>
        <v>3.4240000000000004</v>
      </c>
    </row>
    <row r="23" spans="1:29" x14ac:dyDescent="0.2">
      <c r="A23" s="5">
        <v>37653</v>
      </c>
      <c r="B23" s="14">
        <f t="shared" si="0"/>
        <v>28</v>
      </c>
      <c r="C23" s="5"/>
      <c r="D23" s="3">
        <v>2.7007033273671599E-2</v>
      </c>
      <c r="E23" s="3">
        <f t="shared" ca="1" si="1"/>
        <v>0.96654944282988842</v>
      </c>
      <c r="F23" s="3"/>
      <c r="G23" s="1">
        <v>3.6339999999999999</v>
      </c>
      <c r="H23" s="1">
        <v>-0.3</v>
      </c>
      <c r="I23" s="7">
        <f t="shared" si="2"/>
        <v>3.3340000000000001</v>
      </c>
    </row>
    <row r="24" spans="1:29" x14ac:dyDescent="0.2">
      <c r="A24" s="5">
        <v>37681</v>
      </c>
      <c r="B24" s="14">
        <f t="shared" si="0"/>
        <v>31</v>
      </c>
      <c r="C24" s="5"/>
      <c r="D24" s="3">
        <v>2.7574884158532601E-2</v>
      </c>
      <c r="E24" s="3">
        <f t="shared" ca="1" si="1"/>
        <v>0.96385419933876548</v>
      </c>
      <c r="F24" s="3"/>
      <c r="G24" s="1">
        <v>3.5289999999999999</v>
      </c>
      <c r="H24" s="1">
        <v>-0.3</v>
      </c>
      <c r="I24" s="7">
        <f t="shared" si="2"/>
        <v>3.2290000000000001</v>
      </c>
    </row>
    <row r="25" spans="1:29" x14ac:dyDescent="0.2">
      <c r="V25" s="15"/>
    </row>
    <row r="26" spans="1:29" x14ac:dyDescent="0.2">
      <c r="C26" s="21"/>
      <c r="D26" s="21"/>
      <c r="E26" s="21"/>
      <c r="F26" s="21"/>
      <c r="G26" s="26" t="s">
        <v>15</v>
      </c>
      <c r="H26" s="26" t="s">
        <v>16</v>
      </c>
      <c r="J26" s="21"/>
      <c r="K26" s="21"/>
      <c r="L26" s="21"/>
      <c r="M26" s="21"/>
      <c r="N26" s="26" t="s">
        <v>15</v>
      </c>
      <c r="O26" s="26" t="s">
        <v>16</v>
      </c>
      <c r="Q26" s="28"/>
      <c r="R26" s="29"/>
      <c r="S26" s="29"/>
      <c r="T26" s="29"/>
      <c r="U26" s="30" t="s">
        <v>15</v>
      </c>
      <c r="V26" s="31" t="s">
        <v>16</v>
      </c>
      <c r="X26" s="21"/>
      <c r="Y26" s="21"/>
      <c r="Z26" s="21"/>
      <c r="AA26" s="21"/>
      <c r="AB26" s="26" t="s">
        <v>15</v>
      </c>
      <c r="AC26" s="26" t="s">
        <v>16</v>
      </c>
    </row>
    <row r="27" spans="1:29" x14ac:dyDescent="0.2">
      <c r="C27" s="20" t="s">
        <v>17</v>
      </c>
      <c r="D27" s="21"/>
      <c r="E27" s="21"/>
      <c r="F27" s="23" t="s">
        <v>13</v>
      </c>
      <c r="G27" s="22">
        <f ca="1">SUMPRODUCT($E$8:$E$24,H29:H45)</f>
        <v>1934227.9677160773</v>
      </c>
      <c r="H27" s="25">
        <f ca="1">G27/C29</f>
        <v>2.5789706236214363</v>
      </c>
      <c r="J27" s="20" t="s">
        <v>18</v>
      </c>
      <c r="K27" s="21"/>
      <c r="L27" s="21"/>
      <c r="M27" s="23" t="s">
        <v>13</v>
      </c>
      <c r="N27" s="22">
        <f ca="1">SUMPRODUCT($E$8:$E$24,O29:O45)</f>
        <v>2016279.608874341</v>
      </c>
      <c r="O27" s="25">
        <f ca="1">N27/J29</f>
        <v>2.6883728118324548</v>
      </c>
      <c r="Q27" s="32" t="s">
        <v>19</v>
      </c>
      <c r="R27" s="33"/>
      <c r="S27" s="33"/>
      <c r="T27" s="34" t="s">
        <v>13</v>
      </c>
      <c r="U27" s="35">
        <f ca="1">SUMPRODUCT($E$8:$E$24,V29:V45)</f>
        <v>2138034.5835516248</v>
      </c>
      <c r="V27" s="36">
        <f ca="1">U27/Q29</f>
        <v>2.8507127780688331</v>
      </c>
      <c r="X27" s="20" t="s">
        <v>20</v>
      </c>
      <c r="Y27" s="21"/>
      <c r="Z27" s="21"/>
      <c r="AA27" s="23" t="s">
        <v>13</v>
      </c>
      <c r="AB27" s="22">
        <f ca="1">SUMPRODUCT($E$8:$E$24,AC29:AC45)</f>
        <v>2194394.5715890951</v>
      </c>
      <c r="AC27" s="25">
        <f ca="1">AB27/X29</f>
        <v>2.92585942878546</v>
      </c>
    </row>
    <row r="28" spans="1:29" s="16" customFormat="1" ht="29.25" customHeight="1" thickBot="1" x14ac:dyDescent="0.25">
      <c r="C28" s="10" t="s">
        <v>9</v>
      </c>
      <c r="D28" s="10" t="s">
        <v>7</v>
      </c>
      <c r="E28" s="10" t="s">
        <v>8</v>
      </c>
      <c r="F28" s="10" t="s">
        <v>10</v>
      </c>
      <c r="G28" s="10" t="s">
        <v>11</v>
      </c>
      <c r="H28" s="10" t="s">
        <v>12</v>
      </c>
      <c r="J28" s="10" t="s">
        <v>9</v>
      </c>
      <c r="K28" s="10" t="s">
        <v>7</v>
      </c>
      <c r="L28" s="10" t="s">
        <v>8</v>
      </c>
      <c r="M28" s="10" t="s">
        <v>10</v>
      </c>
      <c r="N28" s="10" t="s">
        <v>11</v>
      </c>
      <c r="O28" s="10" t="s">
        <v>12</v>
      </c>
      <c r="Q28" s="37" t="s">
        <v>9</v>
      </c>
      <c r="R28" s="27" t="s">
        <v>7</v>
      </c>
      <c r="S28" s="27" t="s">
        <v>8</v>
      </c>
      <c r="T28" s="27" t="s">
        <v>10</v>
      </c>
      <c r="U28" s="27" t="s">
        <v>11</v>
      </c>
      <c r="V28" s="38" t="s">
        <v>12</v>
      </c>
      <c r="X28" s="10" t="s">
        <v>9</v>
      </c>
      <c r="Y28" s="10" t="s">
        <v>7</v>
      </c>
      <c r="Z28" s="10" t="s">
        <v>8</v>
      </c>
      <c r="AA28" s="10" t="s">
        <v>10</v>
      </c>
      <c r="AB28" s="10" t="s">
        <v>11</v>
      </c>
      <c r="AC28" s="10" t="s">
        <v>12</v>
      </c>
    </row>
    <row r="29" spans="1:29" x14ac:dyDescent="0.2">
      <c r="A29" s="4">
        <f>A8</f>
        <v>37196</v>
      </c>
      <c r="C29" s="15">
        <f>$C$3</f>
        <v>750000</v>
      </c>
      <c r="D29" s="17">
        <f>$C$3/5</f>
        <v>150000</v>
      </c>
      <c r="E29" s="15">
        <f>D29/$B8</f>
        <v>5000</v>
      </c>
      <c r="F29" s="2">
        <f>D29*$I8</f>
        <v>342150</v>
      </c>
      <c r="G29" s="2">
        <f>-D29*$C$4-C30*$C$5</f>
        <v>-16650</v>
      </c>
      <c r="H29" s="15">
        <f>F29+G29</f>
        <v>325500</v>
      </c>
      <c r="J29" s="15">
        <f>$C$3</f>
        <v>750000</v>
      </c>
      <c r="K29" s="17"/>
      <c r="L29" s="15">
        <f>K29/$B8</f>
        <v>0</v>
      </c>
      <c r="M29" s="2">
        <f t="shared" ref="M29:M45" si="3">K29*$I8</f>
        <v>0</v>
      </c>
      <c r="N29" s="2">
        <f>-K29*$C$4-J30*$C$5</f>
        <v>-16500</v>
      </c>
      <c r="O29" s="15">
        <f>M29+N29</f>
        <v>-16500</v>
      </c>
      <c r="Q29" s="39">
        <f>$C$3</f>
        <v>750000</v>
      </c>
      <c r="R29" s="40"/>
      <c r="S29" s="41">
        <f>R29/$B8</f>
        <v>0</v>
      </c>
      <c r="T29" s="42">
        <f t="shared" ref="T29:T45" si="4">R29*$I8</f>
        <v>0</v>
      </c>
      <c r="U29" s="42">
        <f>-R29*$C$4-Q30*$C$5</f>
        <v>-16500</v>
      </c>
      <c r="V29" s="43">
        <f>T29+U29</f>
        <v>-16500</v>
      </c>
      <c r="X29" s="15">
        <f>$C$3</f>
        <v>750000</v>
      </c>
      <c r="Y29" s="17"/>
      <c r="Z29" s="15">
        <f>Y29/$B8</f>
        <v>0</v>
      </c>
      <c r="AA29" s="2">
        <f t="shared" ref="AA29:AA45" si="5">Y29*$I8</f>
        <v>0</v>
      </c>
      <c r="AB29" s="2">
        <f>-Y29*$C$4-X30*$C$5</f>
        <v>-16500</v>
      </c>
      <c r="AC29" s="15">
        <f>AA29+AB29</f>
        <v>-16500</v>
      </c>
    </row>
    <row r="30" spans="1:29" x14ac:dyDescent="0.2">
      <c r="A30" s="4">
        <f t="shared" ref="A30:A45" si="6">A9</f>
        <v>37226</v>
      </c>
      <c r="C30" s="15">
        <f>C29-D29</f>
        <v>600000</v>
      </c>
      <c r="D30" s="17">
        <f>$C$3/5</f>
        <v>150000</v>
      </c>
      <c r="E30" s="15">
        <f t="shared" ref="E30:E45" si="7">D30/$B9</f>
        <v>4838.7096774193551</v>
      </c>
      <c r="F30" s="2">
        <f t="shared" ref="F30:F45" si="8">D30*$I9</f>
        <v>397500.00000000006</v>
      </c>
      <c r="G30" s="2">
        <f t="shared" ref="G30:G45" si="9">-D30*$C$4-C31*$C$5</f>
        <v>-13350</v>
      </c>
      <c r="H30" s="15">
        <f t="shared" ref="H30:H45" si="10">F30+G30</f>
        <v>384150.00000000006</v>
      </c>
      <c r="J30" s="15">
        <f>J29-K29</f>
        <v>750000</v>
      </c>
      <c r="K30" s="17">
        <f>$J$29/3</f>
        <v>250000</v>
      </c>
      <c r="L30" s="15">
        <f t="shared" ref="L30:L45" si="11">K30/$B9</f>
        <v>8064.5161290322585</v>
      </c>
      <c r="M30" s="2">
        <f t="shared" si="3"/>
        <v>662500.00000000012</v>
      </c>
      <c r="N30" s="2">
        <f t="shared" ref="N30:N45" si="12">-K30*$C$4-J31*$C$5</f>
        <v>-16750</v>
      </c>
      <c r="O30" s="15">
        <f t="shared" ref="O30:O45" si="13">M30+N30</f>
        <v>645750.00000000012</v>
      </c>
      <c r="Q30" s="39">
        <f>Q29-R29</f>
        <v>750000</v>
      </c>
      <c r="R30" s="40"/>
      <c r="S30" s="41">
        <f t="shared" ref="S30:S45" si="14">R30/$B9</f>
        <v>0</v>
      </c>
      <c r="T30" s="42">
        <f t="shared" si="4"/>
        <v>0</v>
      </c>
      <c r="U30" s="42">
        <f t="shared" ref="U30:U45" si="15">-R30*$C$4-Q31*$C$5</f>
        <v>-16500</v>
      </c>
      <c r="V30" s="43">
        <f t="shared" ref="V30:V45" si="16">T30+U30</f>
        <v>-16500</v>
      </c>
      <c r="X30" s="15">
        <f>X29-Y29</f>
        <v>750000</v>
      </c>
      <c r="Y30" s="17"/>
      <c r="Z30" s="15">
        <f t="shared" ref="Z30:Z45" si="17">Y30/$B9</f>
        <v>0</v>
      </c>
      <c r="AA30" s="2">
        <f t="shared" si="5"/>
        <v>0</v>
      </c>
      <c r="AB30" s="2">
        <f t="shared" ref="AB30:AB45" si="18">-Y30*$C$4-X31*$C$5</f>
        <v>-16500</v>
      </c>
      <c r="AC30" s="15">
        <f t="shared" ref="AC30:AC45" si="19">AA30+AB30</f>
        <v>-16500</v>
      </c>
    </row>
    <row r="31" spans="1:29" x14ac:dyDescent="0.2">
      <c r="A31" s="4">
        <f t="shared" si="6"/>
        <v>37257</v>
      </c>
      <c r="C31" s="15">
        <f t="shared" ref="C31:C45" si="20">C30-D30</f>
        <v>450000</v>
      </c>
      <c r="D31" s="17">
        <f>$C$3/5</f>
        <v>150000</v>
      </c>
      <c r="E31" s="15">
        <f t="shared" si="7"/>
        <v>4838.7096774193551</v>
      </c>
      <c r="F31" s="2">
        <f t="shared" si="8"/>
        <v>424650</v>
      </c>
      <c r="G31" s="2">
        <f t="shared" si="9"/>
        <v>-10050</v>
      </c>
      <c r="H31" s="15">
        <f t="shared" si="10"/>
        <v>414600</v>
      </c>
      <c r="J31" s="15">
        <f t="shared" ref="J31:J45" si="21">J30-K30</f>
        <v>500000</v>
      </c>
      <c r="K31" s="17">
        <f>$J$29/3</f>
        <v>250000</v>
      </c>
      <c r="L31" s="15">
        <f t="shared" si="11"/>
        <v>8064.5161290322585</v>
      </c>
      <c r="M31" s="2">
        <f t="shared" si="3"/>
        <v>707750</v>
      </c>
      <c r="N31" s="2">
        <f t="shared" si="12"/>
        <v>-11250</v>
      </c>
      <c r="O31" s="15">
        <f t="shared" si="13"/>
        <v>696500</v>
      </c>
      <c r="Q31" s="39">
        <f t="shared" ref="Q31:Q45" si="22">Q30-R30</f>
        <v>750000</v>
      </c>
      <c r="R31" s="40"/>
      <c r="S31" s="41">
        <f t="shared" si="14"/>
        <v>0</v>
      </c>
      <c r="T31" s="42">
        <f t="shared" si="4"/>
        <v>0</v>
      </c>
      <c r="U31" s="42">
        <f t="shared" si="15"/>
        <v>-16500</v>
      </c>
      <c r="V31" s="43">
        <f t="shared" si="16"/>
        <v>-16500</v>
      </c>
      <c r="X31" s="15">
        <f t="shared" ref="X31:X45" si="23">X30-Y30</f>
        <v>750000</v>
      </c>
      <c r="Y31" s="17"/>
      <c r="Z31" s="15">
        <f t="shared" si="17"/>
        <v>0</v>
      </c>
      <c r="AA31" s="2">
        <f t="shared" si="5"/>
        <v>0</v>
      </c>
      <c r="AB31" s="2">
        <f t="shared" si="18"/>
        <v>-16500</v>
      </c>
      <c r="AC31" s="15">
        <f t="shared" si="19"/>
        <v>-16500</v>
      </c>
    </row>
    <row r="32" spans="1:29" x14ac:dyDescent="0.2">
      <c r="A32" s="4">
        <f t="shared" si="6"/>
        <v>37288</v>
      </c>
      <c r="C32" s="15">
        <f t="shared" si="20"/>
        <v>300000</v>
      </c>
      <c r="D32" s="17">
        <f>$C$3/5</f>
        <v>150000</v>
      </c>
      <c r="E32" s="15">
        <f t="shared" si="7"/>
        <v>5357.1428571428569</v>
      </c>
      <c r="F32" s="2">
        <f t="shared" si="8"/>
        <v>423450</v>
      </c>
      <c r="G32" s="2">
        <f t="shared" si="9"/>
        <v>-6750</v>
      </c>
      <c r="H32" s="15">
        <f t="shared" si="10"/>
        <v>416700</v>
      </c>
      <c r="J32" s="15">
        <f t="shared" si="21"/>
        <v>250000</v>
      </c>
      <c r="K32" s="17">
        <f>$J$29/3</f>
        <v>250000</v>
      </c>
      <c r="L32" s="15">
        <f t="shared" si="11"/>
        <v>8928.5714285714294</v>
      </c>
      <c r="M32" s="2">
        <f t="shared" si="3"/>
        <v>705750</v>
      </c>
      <c r="N32" s="2">
        <f t="shared" si="12"/>
        <v>-5750</v>
      </c>
      <c r="O32" s="15">
        <f t="shared" si="13"/>
        <v>700000</v>
      </c>
      <c r="Q32" s="39">
        <f t="shared" si="22"/>
        <v>750000</v>
      </c>
      <c r="R32" s="40"/>
      <c r="S32" s="41">
        <f t="shared" si="14"/>
        <v>0</v>
      </c>
      <c r="T32" s="42">
        <f t="shared" si="4"/>
        <v>0</v>
      </c>
      <c r="U32" s="42">
        <f t="shared" si="15"/>
        <v>-16500</v>
      </c>
      <c r="V32" s="43">
        <f t="shared" si="16"/>
        <v>-16500</v>
      </c>
      <c r="X32" s="15">
        <f t="shared" si="23"/>
        <v>750000</v>
      </c>
      <c r="Y32" s="17"/>
      <c r="Z32" s="15">
        <f t="shared" si="17"/>
        <v>0</v>
      </c>
      <c r="AA32" s="2">
        <f t="shared" si="5"/>
        <v>0</v>
      </c>
      <c r="AB32" s="2">
        <f t="shared" si="18"/>
        <v>-16500</v>
      </c>
      <c r="AC32" s="15">
        <f t="shared" si="19"/>
        <v>-16500</v>
      </c>
    </row>
    <row r="33" spans="1:29" x14ac:dyDescent="0.2">
      <c r="A33" s="4">
        <f t="shared" si="6"/>
        <v>37316</v>
      </c>
      <c r="C33" s="15">
        <f t="shared" si="20"/>
        <v>150000</v>
      </c>
      <c r="D33" s="17">
        <f>$C$3/5</f>
        <v>150000</v>
      </c>
      <c r="E33" s="15">
        <f t="shared" si="7"/>
        <v>4838.7096774193551</v>
      </c>
      <c r="F33" s="2">
        <f t="shared" si="8"/>
        <v>405900</v>
      </c>
      <c r="G33" s="2">
        <f t="shared" si="9"/>
        <v>-3450</v>
      </c>
      <c r="H33" s="15">
        <f t="shared" si="10"/>
        <v>402450</v>
      </c>
      <c r="J33" s="15">
        <f t="shared" si="21"/>
        <v>0</v>
      </c>
      <c r="K33" s="17"/>
      <c r="L33" s="15">
        <f t="shared" si="11"/>
        <v>0</v>
      </c>
      <c r="M33" s="2">
        <f t="shared" si="3"/>
        <v>0</v>
      </c>
      <c r="N33" s="2">
        <f t="shared" si="12"/>
        <v>0</v>
      </c>
      <c r="O33" s="15">
        <f t="shared" si="13"/>
        <v>0</v>
      </c>
      <c r="Q33" s="39">
        <f t="shared" si="22"/>
        <v>750000</v>
      </c>
      <c r="R33" s="40"/>
      <c r="S33" s="41">
        <f t="shared" si="14"/>
        <v>0</v>
      </c>
      <c r="T33" s="42">
        <f t="shared" si="4"/>
        <v>0</v>
      </c>
      <c r="U33" s="42">
        <f t="shared" si="15"/>
        <v>-16500</v>
      </c>
      <c r="V33" s="43">
        <f t="shared" si="16"/>
        <v>-16500</v>
      </c>
      <c r="X33" s="15">
        <f t="shared" si="23"/>
        <v>750000</v>
      </c>
      <c r="Y33" s="17"/>
      <c r="Z33" s="15">
        <f t="shared" si="17"/>
        <v>0</v>
      </c>
      <c r="AA33" s="2">
        <f t="shared" si="5"/>
        <v>0</v>
      </c>
      <c r="AB33" s="2">
        <f t="shared" si="18"/>
        <v>-16500</v>
      </c>
      <c r="AC33" s="15">
        <f t="shared" si="19"/>
        <v>-16500</v>
      </c>
    </row>
    <row r="34" spans="1:29" x14ac:dyDescent="0.2">
      <c r="A34" s="4">
        <f t="shared" si="6"/>
        <v>37347</v>
      </c>
      <c r="C34" s="15">
        <f t="shared" si="20"/>
        <v>0</v>
      </c>
      <c r="D34" s="18"/>
      <c r="E34" s="15">
        <f t="shared" si="7"/>
        <v>0</v>
      </c>
      <c r="F34" s="2">
        <f t="shared" si="8"/>
        <v>0</v>
      </c>
      <c r="G34" s="2">
        <f t="shared" si="9"/>
        <v>0</v>
      </c>
      <c r="H34" s="15">
        <f t="shared" si="10"/>
        <v>0</v>
      </c>
      <c r="J34" s="15">
        <f t="shared" si="21"/>
        <v>0</v>
      </c>
      <c r="K34" s="18"/>
      <c r="L34" s="15">
        <f t="shared" si="11"/>
        <v>0</v>
      </c>
      <c r="M34" s="2">
        <f t="shared" si="3"/>
        <v>0</v>
      </c>
      <c r="N34" s="2">
        <f t="shared" si="12"/>
        <v>0</v>
      </c>
      <c r="O34" s="15">
        <f t="shared" si="13"/>
        <v>0</v>
      </c>
      <c r="Q34" s="39">
        <f t="shared" si="22"/>
        <v>750000</v>
      </c>
      <c r="R34" s="44"/>
      <c r="S34" s="41">
        <f t="shared" si="14"/>
        <v>0</v>
      </c>
      <c r="T34" s="42">
        <f t="shared" si="4"/>
        <v>0</v>
      </c>
      <c r="U34" s="42">
        <f t="shared" si="15"/>
        <v>-16500</v>
      </c>
      <c r="V34" s="43">
        <f t="shared" si="16"/>
        <v>-16500</v>
      </c>
      <c r="X34" s="15">
        <f t="shared" si="23"/>
        <v>750000</v>
      </c>
      <c r="Y34" s="18"/>
      <c r="Z34" s="15">
        <f t="shared" si="17"/>
        <v>0</v>
      </c>
      <c r="AA34" s="2">
        <f t="shared" si="5"/>
        <v>0</v>
      </c>
      <c r="AB34" s="2">
        <f t="shared" si="18"/>
        <v>-16500</v>
      </c>
      <c r="AC34" s="15">
        <f t="shared" si="19"/>
        <v>-16500</v>
      </c>
    </row>
    <row r="35" spans="1:29" x14ac:dyDescent="0.2">
      <c r="A35" s="4">
        <f t="shared" si="6"/>
        <v>37377</v>
      </c>
      <c r="C35" s="15">
        <f t="shared" si="20"/>
        <v>0</v>
      </c>
      <c r="D35" s="18"/>
      <c r="E35" s="15">
        <f t="shared" si="7"/>
        <v>0</v>
      </c>
      <c r="F35" s="2">
        <f t="shared" si="8"/>
        <v>0</v>
      </c>
      <c r="G35" s="2">
        <f t="shared" si="9"/>
        <v>0</v>
      </c>
      <c r="H35" s="15">
        <f t="shared" si="10"/>
        <v>0</v>
      </c>
      <c r="J35" s="15">
        <f t="shared" si="21"/>
        <v>0</v>
      </c>
      <c r="K35" s="18"/>
      <c r="L35" s="15">
        <f t="shared" si="11"/>
        <v>0</v>
      </c>
      <c r="M35" s="2">
        <f t="shared" si="3"/>
        <v>0</v>
      </c>
      <c r="N35" s="2">
        <f t="shared" si="12"/>
        <v>0</v>
      </c>
      <c r="O35" s="15">
        <f t="shared" si="13"/>
        <v>0</v>
      </c>
      <c r="Q35" s="39">
        <f t="shared" si="22"/>
        <v>750000</v>
      </c>
      <c r="R35" s="44"/>
      <c r="S35" s="41">
        <f t="shared" si="14"/>
        <v>0</v>
      </c>
      <c r="T35" s="42">
        <f t="shared" si="4"/>
        <v>0</v>
      </c>
      <c r="U35" s="42">
        <f t="shared" si="15"/>
        <v>-16500</v>
      </c>
      <c r="V35" s="43">
        <f t="shared" si="16"/>
        <v>-16500</v>
      </c>
      <c r="X35" s="15">
        <f t="shared" si="23"/>
        <v>750000</v>
      </c>
      <c r="Y35" s="18"/>
      <c r="Z35" s="15">
        <f t="shared" si="17"/>
        <v>0</v>
      </c>
      <c r="AA35" s="2">
        <f t="shared" si="5"/>
        <v>0</v>
      </c>
      <c r="AB35" s="2">
        <f t="shared" si="18"/>
        <v>-16500</v>
      </c>
      <c r="AC35" s="15">
        <f t="shared" si="19"/>
        <v>-16500</v>
      </c>
    </row>
    <row r="36" spans="1:29" x14ac:dyDescent="0.2">
      <c r="A36" s="4">
        <f t="shared" si="6"/>
        <v>37408</v>
      </c>
      <c r="C36" s="15">
        <f t="shared" si="20"/>
        <v>0</v>
      </c>
      <c r="D36" s="18"/>
      <c r="E36" s="15">
        <f t="shared" si="7"/>
        <v>0</v>
      </c>
      <c r="F36" s="2">
        <f t="shared" si="8"/>
        <v>0</v>
      </c>
      <c r="G36" s="2">
        <f t="shared" si="9"/>
        <v>0</v>
      </c>
      <c r="H36" s="15">
        <f t="shared" si="10"/>
        <v>0</v>
      </c>
      <c r="J36" s="15">
        <f t="shared" si="21"/>
        <v>0</v>
      </c>
      <c r="K36" s="18"/>
      <c r="L36" s="15">
        <f t="shared" si="11"/>
        <v>0</v>
      </c>
      <c r="M36" s="2">
        <f t="shared" si="3"/>
        <v>0</v>
      </c>
      <c r="N36" s="2">
        <f t="shared" si="12"/>
        <v>0</v>
      </c>
      <c r="O36" s="15">
        <f t="shared" si="13"/>
        <v>0</v>
      </c>
      <c r="Q36" s="39">
        <f t="shared" si="22"/>
        <v>750000</v>
      </c>
      <c r="R36" s="44"/>
      <c r="S36" s="41">
        <f t="shared" si="14"/>
        <v>0</v>
      </c>
      <c r="T36" s="42">
        <f t="shared" si="4"/>
        <v>0</v>
      </c>
      <c r="U36" s="42">
        <f t="shared" si="15"/>
        <v>-16500</v>
      </c>
      <c r="V36" s="43">
        <f t="shared" si="16"/>
        <v>-16500</v>
      </c>
      <c r="X36" s="15">
        <f t="shared" si="23"/>
        <v>750000</v>
      </c>
      <c r="Y36" s="18"/>
      <c r="Z36" s="15">
        <f t="shared" si="17"/>
        <v>0</v>
      </c>
      <c r="AA36" s="2">
        <f t="shared" si="5"/>
        <v>0</v>
      </c>
      <c r="AB36" s="2">
        <f t="shared" si="18"/>
        <v>-16500</v>
      </c>
      <c r="AC36" s="15">
        <f t="shared" si="19"/>
        <v>-16500</v>
      </c>
    </row>
    <row r="37" spans="1:29" x14ac:dyDescent="0.2">
      <c r="A37" s="4">
        <f t="shared" si="6"/>
        <v>37438</v>
      </c>
      <c r="C37" s="15">
        <f t="shared" si="20"/>
        <v>0</v>
      </c>
      <c r="D37" s="18"/>
      <c r="E37" s="15">
        <f t="shared" si="7"/>
        <v>0</v>
      </c>
      <c r="F37" s="2">
        <f t="shared" si="8"/>
        <v>0</v>
      </c>
      <c r="G37" s="2">
        <f t="shared" si="9"/>
        <v>0</v>
      </c>
      <c r="H37" s="15">
        <f t="shared" si="10"/>
        <v>0</v>
      </c>
      <c r="J37" s="15">
        <f t="shared" si="21"/>
        <v>0</v>
      </c>
      <c r="K37" s="18"/>
      <c r="L37" s="15">
        <f t="shared" si="11"/>
        <v>0</v>
      </c>
      <c r="M37" s="2">
        <f t="shared" si="3"/>
        <v>0</v>
      </c>
      <c r="N37" s="2">
        <f t="shared" si="12"/>
        <v>0</v>
      </c>
      <c r="O37" s="15">
        <f t="shared" si="13"/>
        <v>0</v>
      </c>
      <c r="Q37" s="39">
        <f t="shared" si="22"/>
        <v>750000</v>
      </c>
      <c r="R37" s="44"/>
      <c r="S37" s="41">
        <f t="shared" si="14"/>
        <v>0</v>
      </c>
      <c r="T37" s="42">
        <f t="shared" si="4"/>
        <v>0</v>
      </c>
      <c r="U37" s="42">
        <f t="shared" si="15"/>
        <v>-16500</v>
      </c>
      <c r="V37" s="43">
        <f t="shared" si="16"/>
        <v>-16500</v>
      </c>
      <c r="X37" s="15">
        <f t="shared" si="23"/>
        <v>750000</v>
      </c>
      <c r="Y37" s="18"/>
      <c r="Z37" s="15">
        <f t="shared" si="17"/>
        <v>0</v>
      </c>
      <c r="AA37" s="2">
        <f t="shared" si="5"/>
        <v>0</v>
      </c>
      <c r="AB37" s="2">
        <f t="shared" si="18"/>
        <v>-16500</v>
      </c>
      <c r="AC37" s="15">
        <f t="shared" si="19"/>
        <v>-16500</v>
      </c>
    </row>
    <row r="38" spans="1:29" x14ac:dyDescent="0.2">
      <c r="A38" s="4">
        <f t="shared" si="6"/>
        <v>37469</v>
      </c>
      <c r="C38" s="15">
        <f t="shared" si="20"/>
        <v>0</v>
      </c>
      <c r="D38" s="18"/>
      <c r="E38" s="15">
        <f t="shared" si="7"/>
        <v>0</v>
      </c>
      <c r="F38" s="2">
        <f t="shared" si="8"/>
        <v>0</v>
      </c>
      <c r="G38" s="2">
        <f t="shared" si="9"/>
        <v>0</v>
      </c>
      <c r="H38" s="15">
        <f t="shared" si="10"/>
        <v>0</v>
      </c>
      <c r="J38" s="15">
        <f t="shared" si="21"/>
        <v>0</v>
      </c>
      <c r="K38" s="18"/>
      <c r="L38" s="15">
        <f t="shared" si="11"/>
        <v>0</v>
      </c>
      <c r="M38" s="2">
        <f t="shared" si="3"/>
        <v>0</v>
      </c>
      <c r="N38" s="2">
        <f t="shared" si="12"/>
        <v>0</v>
      </c>
      <c r="O38" s="15">
        <f t="shared" si="13"/>
        <v>0</v>
      </c>
      <c r="Q38" s="39">
        <f t="shared" si="22"/>
        <v>750000</v>
      </c>
      <c r="R38" s="44"/>
      <c r="S38" s="41">
        <f t="shared" si="14"/>
        <v>0</v>
      </c>
      <c r="T38" s="42">
        <f t="shared" si="4"/>
        <v>0</v>
      </c>
      <c r="U38" s="42">
        <f t="shared" si="15"/>
        <v>-16500</v>
      </c>
      <c r="V38" s="43">
        <f t="shared" si="16"/>
        <v>-16500</v>
      </c>
      <c r="X38" s="15">
        <f t="shared" si="23"/>
        <v>750000</v>
      </c>
      <c r="Y38" s="18"/>
      <c r="Z38" s="15">
        <f t="shared" si="17"/>
        <v>0</v>
      </c>
      <c r="AA38" s="2">
        <f t="shared" si="5"/>
        <v>0</v>
      </c>
      <c r="AB38" s="2">
        <f t="shared" si="18"/>
        <v>-16500</v>
      </c>
      <c r="AC38" s="15">
        <f t="shared" si="19"/>
        <v>-16500</v>
      </c>
    </row>
    <row r="39" spans="1:29" x14ac:dyDescent="0.2">
      <c r="A39" s="4">
        <f t="shared" si="6"/>
        <v>37500</v>
      </c>
      <c r="C39" s="15">
        <f t="shared" si="20"/>
        <v>0</v>
      </c>
      <c r="D39" s="18"/>
      <c r="E39" s="15">
        <f t="shared" si="7"/>
        <v>0</v>
      </c>
      <c r="F39" s="2">
        <f t="shared" si="8"/>
        <v>0</v>
      </c>
      <c r="G39" s="2">
        <f t="shared" si="9"/>
        <v>0</v>
      </c>
      <c r="H39" s="15">
        <f t="shared" si="10"/>
        <v>0</v>
      </c>
      <c r="J39" s="15">
        <f t="shared" si="21"/>
        <v>0</v>
      </c>
      <c r="K39" s="18"/>
      <c r="L39" s="15">
        <f t="shared" si="11"/>
        <v>0</v>
      </c>
      <c r="M39" s="2">
        <f t="shared" si="3"/>
        <v>0</v>
      </c>
      <c r="N39" s="2">
        <f t="shared" si="12"/>
        <v>0</v>
      </c>
      <c r="O39" s="15">
        <f t="shared" si="13"/>
        <v>0</v>
      </c>
      <c r="Q39" s="39">
        <f t="shared" si="22"/>
        <v>750000</v>
      </c>
      <c r="R39" s="44"/>
      <c r="S39" s="41">
        <f t="shared" si="14"/>
        <v>0</v>
      </c>
      <c r="T39" s="42">
        <f t="shared" si="4"/>
        <v>0</v>
      </c>
      <c r="U39" s="42">
        <f t="shared" si="15"/>
        <v>-16500</v>
      </c>
      <c r="V39" s="43">
        <f t="shared" si="16"/>
        <v>-16500</v>
      </c>
      <c r="X39" s="15">
        <f t="shared" si="23"/>
        <v>750000</v>
      </c>
      <c r="Y39" s="18"/>
      <c r="Z39" s="15">
        <f t="shared" si="17"/>
        <v>0</v>
      </c>
      <c r="AA39" s="2">
        <f t="shared" si="5"/>
        <v>0</v>
      </c>
      <c r="AB39" s="2">
        <f t="shared" si="18"/>
        <v>-16500</v>
      </c>
      <c r="AC39" s="15">
        <f t="shared" si="19"/>
        <v>-16500</v>
      </c>
    </row>
    <row r="40" spans="1:29" x14ac:dyDescent="0.2">
      <c r="A40" s="4">
        <f t="shared" si="6"/>
        <v>37530</v>
      </c>
      <c r="C40" s="15">
        <f t="shared" si="20"/>
        <v>0</v>
      </c>
      <c r="D40" s="18"/>
      <c r="E40" s="15">
        <f t="shared" si="7"/>
        <v>0</v>
      </c>
      <c r="F40" s="2">
        <f t="shared" si="8"/>
        <v>0</v>
      </c>
      <c r="G40" s="2">
        <f t="shared" si="9"/>
        <v>0</v>
      </c>
      <c r="H40" s="15">
        <f t="shared" si="10"/>
        <v>0</v>
      </c>
      <c r="J40" s="15">
        <f t="shared" si="21"/>
        <v>0</v>
      </c>
      <c r="K40" s="18"/>
      <c r="L40" s="15">
        <f t="shared" si="11"/>
        <v>0</v>
      </c>
      <c r="M40" s="2">
        <f t="shared" si="3"/>
        <v>0</v>
      </c>
      <c r="N40" s="2">
        <f t="shared" si="12"/>
        <v>0</v>
      </c>
      <c r="O40" s="15">
        <f t="shared" si="13"/>
        <v>0</v>
      </c>
      <c r="Q40" s="39">
        <f t="shared" si="22"/>
        <v>750000</v>
      </c>
      <c r="R40" s="44"/>
      <c r="S40" s="41">
        <f t="shared" si="14"/>
        <v>0</v>
      </c>
      <c r="T40" s="42">
        <f t="shared" si="4"/>
        <v>0</v>
      </c>
      <c r="U40" s="42">
        <f t="shared" si="15"/>
        <v>-16500</v>
      </c>
      <c r="V40" s="43">
        <f t="shared" si="16"/>
        <v>-16500</v>
      </c>
      <c r="X40" s="15">
        <f t="shared" si="23"/>
        <v>750000</v>
      </c>
      <c r="Y40" s="18"/>
      <c r="Z40" s="15">
        <f t="shared" si="17"/>
        <v>0</v>
      </c>
      <c r="AA40" s="2">
        <f t="shared" si="5"/>
        <v>0</v>
      </c>
      <c r="AB40" s="2">
        <f t="shared" si="18"/>
        <v>-16500</v>
      </c>
      <c r="AC40" s="15">
        <f t="shared" si="19"/>
        <v>-16500</v>
      </c>
    </row>
    <row r="41" spans="1:29" x14ac:dyDescent="0.2">
      <c r="A41" s="4">
        <f t="shared" si="6"/>
        <v>37561</v>
      </c>
      <c r="C41" s="15">
        <f t="shared" si="20"/>
        <v>0</v>
      </c>
      <c r="D41" s="18"/>
      <c r="E41" s="15">
        <f t="shared" si="7"/>
        <v>0</v>
      </c>
      <c r="F41" s="2">
        <f t="shared" si="8"/>
        <v>0</v>
      </c>
      <c r="G41" s="2">
        <f t="shared" si="9"/>
        <v>0</v>
      </c>
      <c r="H41" s="15">
        <f t="shared" si="10"/>
        <v>0</v>
      </c>
      <c r="J41" s="15">
        <f t="shared" si="21"/>
        <v>0</v>
      </c>
      <c r="K41" s="18"/>
      <c r="L41" s="15">
        <f t="shared" si="11"/>
        <v>0</v>
      </c>
      <c r="M41" s="2">
        <f t="shared" si="3"/>
        <v>0</v>
      </c>
      <c r="N41" s="2">
        <f t="shared" si="12"/>
        <v>0</v>
      </c>
      <c r="O41" s="15">
        <f t="shared" si="13"/>
        <v>0</v>
      </c>
      <c r="Q41" s="39">
        <f t="shared" si="22"/>
        <v>750000</v>
      </c>
      <c r="R41" s="40">
        <f>$Q$29/5</f>
        <v>150000</v>
      </c>
      <c r="S41" s="41">
        <f t="shared" si="14"/>
        <v>5000</v>
      </c>
      <c r="T41" s="42">
        <f t="shared" si="4"/>
        <v>464100.00000000006</v>
      </c>
      <c r="U41" s="42">
        <f t="shared" si="15"/>
        <v>-16650</v>
      </c>
      <c r="V41" s="43">
        <f t="shared" si="16"/>
        <v>447450.00000000006</v>
      </c>
      <c r="X41" s="15">
        <f t="shared" si="23"/>
        <v>750000</v>
      </c>
      <c r="Y41" s="17"/>
      <c r="Z41" s="15">
        <f t="shared" si="17"/>
        <v>0</v>
      </c>
      <c r="AA41" s="2">
        <f t="shared" si="5"/>
        <v>0</v>
      </c>
      <c r="AB41" s="2">
        <f t="shared" si="18"/>
        <v>-16500</v>
      </c>
      <c r="AC41" s="15">
        <f t="shared" si="19"/>
        <v>-16500</v>
      </c>
    </row>
    <row r="42" spans="1:29" x14ac:dyDescent="0.2">
      <c r="A42" s="4">
        <f t="shared" si="6"/>
        <v>37591</v>
      </c>
      <c r="C42" s="15">
        <f t="shared" si="20"/>
        <v>0</v>
      </c>
      <c r="D42" s="18"/>
      <c r="E42" s="15">
        <f t="shared" si="7"/>
        <v>0</v>
      </c>
      <c r="F42" s="2">
        <f t="shared" si="8"/>
        <v>0</v>
      </c>
      <c r="G42" s="2">
        <f t="shared" si="9"/>
        <v>0</v>
      </c>
      <c r="H42" s="15">
        <f t="shared" si="10"/>
        <v>0</v>
      </c>
      <c r="J42" s="15">
        <f t="shared" si="21"/>
        <v>0</v>
      </c>
      <c r="K42" s="18"/>
      <c r="L42" s="15">
        <f t="shared" si="11"/>
        <v>0</v>
      </c>
      <c r="M42" s="2">
        <f t="shared" si="3"/>
        <v>0</v>
      </c>
      <c r="N42" s="2">
        <f t="shared" si="12"/>
        <v>0</v>
      </c>
      <c r="O42" s="15">
        <f t="shared" si="13"/>
        <v>0</v>
      </c>
      <c r="Q42" s="39">
        <f t="shared" si="22"/>
        <v>600000</v>
      </c>
      <c r="R42" s="40">
        <f>$Q$29/5</f>
        <v>150000</v>
      </c>
      <c r="S42" s="41">
        <f t="shared" si="14"/>
        <v>4838.7096774193551</v>
      </c>
      <c r="T42" s="42">
        <f t="shared" si="4"/>
        <v>495900</v>
      </c>
      <c r="U42" s="42">
        <f t="shared" si="15"/>
        <v>-13350</v>
      </c>
      <c r="V42" s="43">
        <f t="shared" si="16"/>
        <v>482550</v>
      </c>
      <c r="X42" s="15">
        <f t="shared" si="23"/>
        <v>750000</v>
      </c>
      <c r="Y42" s="17">
        <f>$Q$29/3</f>
        <v>250000</v>
      </c>
      <c r="Z42" s="15">
        <f t="shared" si="17"/>
        <v>8064.5161290322585</v>
      </c>
      <c r="AA42" s="2">
        <f t="shared" si="5"/>
        <v>826500</v>
      </c>
      <c r="AB42" s="2">
        <f t="shared" si="18"/>
        <v>-16750</v>
      </c>
      <c r="AC42" s="15">
        <f t="shared" si="19"/>
        <v>809750</v>
      </c>
    </row>
    <row r="43" spans="1:29" x14ac:dyDescent="0.2">
      <c r="A43" s="4">
        <f t="shared" si="6"/>
        <v>37622</v>
      </c>
      <c r="C43" s="15">
        <f t="shared" si="20"/>
        <v>0</v>
      </c>
      <c r="D43" s="18"/>
      <c r="E43" s="15">
        <f t="shared" si="7"/>
        <v>0</v>
      </c>
      <c r="F43" s="2">
        <f t="shared" si="8"/>
        <v>0</v>
      </c>
      <c r="G43" s="2">
        <f t="shared" si="9"/>
        <v>0</v>
      </c>
      <c r="H43" s="15">
        <f t="shared" si="10"/>
        <v>0</v>
      </c>
      <c r="J43" s="15">
        <f t="shared" si="21"/>
        <v>0</v>
      </c>
      <c r="K43" s="18"/>
      <c r="L43" s="15">
        <f t="shared" si="11"/>
        <v>0</v>
      </c>
      <c r="M43" s="2">
        <f t="shared" si="3"/>
        <v>0</v>
      </c>
      <c r="N43" s="2">
        <f t="shared" si="12"/>
        <v>0</v>
      </c>
      <c r="O43" s="15">
        <f t="shared" si="13"/>
        <v>0</v>
      </c>
      <c r="Q43" s="39">
        <f t="shared" si="22"/>
        <v>450000</v>
      </c>
      <c r="R43" s="40">
        <f>$Q$29/5</f>
        <v>150000</v>
      </c>
      <c r="S43" s="41">
        <f t="shared" si="14"/>
        <v>4838.7096774193551</v>
      </c>
      <c r="T43" s="42">
        <f t="shared" si="4"/>
        <v>513600.00000000006</v>
      </c>
      <c r="U43" s="42">
        <f t="shared" si="15"/>
        <v>-10050</v>
      </c>
      <c r="V43" s="43">
        <f t="shared" si="16"/>
        <v>503550.00000000006</v>
      </c>
      <c r="X43" s="15">
        <f t="shared" si="23"/>
        <v>500000</v>
      </c>
      <c r="Y43" s="17">
        <f>$Q$29/3</f>
        <v>250000</v>
      </c>
      <c r="Z43" s="15">
        <f t="shared" si="17"/>
        <v>8064.5161290322585</v>
      </c>
      <c r="AA43" s="2">
        <f t="shared" si="5"/>
        <v>856000.00000000012</v>
      </c>
      <c r="AB43" s="2">
        <f t="shared" si="18"/>
        <v>-11250</v>
      </c>
      <c r="AC43" s="15">
        <f t="shared" si="19"/>
        <v>844750.00000000012</v>
      </c>
    </row>
    <row r="44" spans="1:29" x14ac:dyDescent="0.2">
      <c r="A44" s="4">
        <f t="shared" si="6"/>
        <v>37653</v>
      </c>
      <c r="C44" s="15">
        <f t="shared" si="20"/>
        <v>0</v>
      </c>
      <c r="D44" s="18"/>
      <c r="E44" s="15">
        <f t="shared" si="7"/>
        <v>0</v>
      </c>
      <c r="F44" s="2">
        <f t="shared" si="8"/>
        <v>0</v>
      </c>
      <c r="G44" s="2">
        <f t="shared" si="9"/>
        <v>0</v>
      </c>
      <c r="H44" s="15">
        <f t="shared" si="10"/>
        <v>0</v>
      </c>
      <c r="J44" s="15">
        <f t="shared" si="21"/>
        <v>0</v>
      </c>
      <c r="K44" s="18"/>
      <c r="L44" s="15">
        <f t="shared" si="11"/>
        <v>0</v>
      </c>
      <c r="M44" s="2">
        <f t="shared" si="3"/>
        <v>0</v>
      </c>
      <c r="N44" s="2">
        <f t="shared" si="12"/>
        <v>0</v>
      </c>
      <c r="O44" s="15">
        <f t="shared" si="13"/>
        <v>0</v>
      </c>
      <c r="Q44" s="39">
        <f t="shared" si="22"/>
        <v>300000</v>
      </c>
      <c r="R44" s="40">
        <f>$Q$29/5</f>
        <v>150000</v>
      </c>
      <c r="S44" s="41">
        <f t="shared" si="14"/>
        <v>5357.1428571428569</v>
      </c>
      <c r="T44" s="42">
        <f t="shared" si="4"/>
        <v>500100</v>
      </c>
      <c r="U44" s="42">
        <f t="shared" si="15"/>
        <v>-6750</v>
      </c>
      <c r="V44" s="43">
        <f t="shared" si="16"/>
        <v>493350</v>
      </c>
      <c r="X44" s="15">
        <f t="shared" si="23"/>
        <v>250000</v>
      </c>
      <c r="Y44" s="17">
        <f>$Q$29/3</f>
        <v>250000</v>
      </c>
      <c r="Z44" s="15">
        <f t="shared" si="17"/>
        <v>8928.5714285714294</v>
      </c>
      <c r="AA44" s="2">
        <f t="shared" si="5"/>
        <v>833500</v>
      </c>
      <c r="AB44" s="2">
        <f t="shared" si="18"/>
        <v>-5750</v>
      </c>
      <c r="AC44" s="15">
        <f t="shared" si="19"/>
        <v>827750</v>
      </c>
    </row>
    <row r="45" spans="1:29" x14ac:dyDescent="0.2">
      <c r="A45" s="4">
        <f t="shared" si="6"/>
        <v>37681</v>
      </c>
      <c r="C45" s="15">
        <f t="shared" si="20"/>
        <v>0</v>
      </c>
      <c r="D45" s="18"/>
      <c r="E45" s="15">
        <f t="shared" si="7"/>
        <v>0</v>
      </c>
      <c r="F45" s="2">
        <f t="shared" si="8"/>
        <v>0</v>
      </c>
      <c r="G45" s="2">
        <f t="shared" si="9"/>
        <v>0</v>
      </c>
      <c r="H45" s="19">
        <f t="shared" si="10"/>
        <v>0</v>
      </c>
      <c r="J45" s="15">
        <f t="shared" si="21"/>
        <v>0</v>
      </c>
      <c r="K45" s="18"/>
      <c r="L45" s="15">
        <f t="shared" si="11"/>
        <v>0</v>
      </c>
      <c r="M45" s="2">
        <f t="shared" si="3"/>
        <v>0</v>
      </c>
      <c r="N45" s="2">
        <f t="shared" si="12"/>
        <v>0</v>
      </c>
      <c r="O45" s="19">
        <f t="shared" si="13"/>
        <v>0</v>
      </c>
      <c r="Q45" s="39">
        <f t="shared" si="22"/>
        <v>150000</v>
      </c>
      <c r="R45" s="40">
        <f>$Q$29/5</f>
        <v>150000</v>
      </c>
      <c r="S45" s="41">
        <f t="shared" si="14"/>
        <v>4838.7096774193551</v>
      </c>
      <c r="T45" s="42">
        <f t="shared" si="4"/>
        <v>484350</v>
      </c>
      <c r="U45" s="42">
        <f t="shared" si="15"/>
        <v>-3450</v>
      </c>
      <c r="V45" s="45">
        <f t="shared" si="16"/>
        <v>480900</v>
      </c>
      <c r="X45" s="15">
        <f t="shared" si="23"/>
        <v>0</v>
      </c>
      <c r="Y45" s="17"/>
      <c r="Z45" s="15">
        <f t="shared" si="17"/>
        <v>0</v>
      </c>
      <c r="AA45" s="2">
        <f t="shared" si="5"/>
        <v>0</v>
      </c>
      <c r="AB45" s="2">
        <f t="shared" si="18"/>
        <v>0</v>
      </c>
      <c r="AC45" s="19">
        <f t="shared" si="19"/>
        <v>0</v>
      </c>
    </row>
    <row r="46" spans="1:29" x14ac:dyDescent="0.2">
      <c r="H46" s="15">
        <f>SUM(H29:H45)</f>
        <v>1943400</v>
      </c>
      <c r="O46" s="15">
        <f>SUM(O29:O45)</f>
        <v>2025750</v>
      </c>
      <c r="Q46" s="46"/>
      <c r="R46" s="47"/>
      <c r="S46" s="47"/>
      <c r="T46" s="47"/>
      <c r="U46" s="47"/>
      <c r="V46" s="45">
        <f>SUM(V29:V45)</f>
        <v>2209800</v>
      </c>
      <c r="AC46" s="15">
        <f>SUM(AC29:AC45)</f>
        <v>2267750</v>
      </c>
    </row>
    <row r="47" spans="1:29" x14ac:dyDescent="0.2">
      <c r="V47" s="24"/>
      <c r="AC47" s="2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Curves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2001-10-22T20:39:01Z</cp:lastPrinted>
  <dcterms:created xsi:type="dcterms:W3CDTF">2001-10-22T15:49:28Z</dcterms:created>
  <dcterms:modified xsi:type="dcterms:W3CDTF">2023-09-13T17:12:50Z</dcterms:modified>
</cp:coreProperties>
</file>