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D006C1-2BB8-4157-B85B-C379D7E29FE1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<sst xmlns="http://schemas.openxmlformats.org/spreadsheetml/2006/main" count="743" uniqueCount="191">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</sst>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37D42BEC-1661-E698-0895-8105BAA9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A42CA567-5519-F9D9-C8D3-80BA257E2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BFD56C59-3F83-487D-3A34-307CC6A6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AD73FC9-74FD-CA19-B181-C71E6258D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E0FB55AF-6A30-10D1-0F75-06EB8D6EE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F64173CB-F3FF-620A-6612-93DA1C108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73C663F-FFE0-560D-64E6-6A862C2E5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4A360250-C2E7-4507-EE8B-290CD8EE1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95EA052B-A9C5-589D-CCEE-8F85E6057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3EE3640D-CE98-7313-29BA-FCEA5DCEE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C0094825-66F2-DF24-04F8-4295A7BAC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4FD0FB9D-E8FF-9F13-7BD0-E4099A989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97168453-B7F7-050B-867C-4CC0789FF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E7EEB1C3-8377-21C1-362C-51E41447C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D84CB926-967D-CE7E-4A9E-F94A6267A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E3EEA426-3683-6CA6-F39B-E7A559D4F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9960A6D1-5FEF-92F5-0FE3-5C223666C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95F9B32-5A65-317B-1A84-F7E4B2715D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8760DF51-5276-1CA2-A412-58CF74BAF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1061B3FA-0839-C488-2237-F6305D8D5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EBD6D6CB-FAD6-5F34-1AF0-02F1DE75E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66FC0191-5F78-B6BD-684E-087E1E6AA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87470DA-AD92-B530-41E5-9EF354991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55975AAB-789F-3292-615B-357B8390A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ACC8C491-CA61-6424-D103-CBAD429F7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11CD73AB-26DC-ABE8-B969-98C3133B1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CE366FE4-E65D-0CC3-08F7-C636540E3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A089D477-05F2-A998-8D9C-7181B7663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848B37AB-BC52-13F2-FC81-42B6BD8DA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33BC20B2-CC55-1BF4-47D7-FCDF8A187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FA40247D-0FEF-9775-4FD1-083907F5D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3FF9D412-8B0D-6B22-936C-B4B6CCAF3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EF2D06C1-13D7-379B-F74F-85BA7EAC1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805206B3-E31A-509A-AA9C-431ED3C94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DC8A6A7B-9FB2-3060-CE90-245E2BD25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D861050A-7158-ED30-6F98-0F964EA48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95ED9E26-9744-746B-85B1-D96FCA9D5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5EDE276-3220-B77A-DBE5-3227E66B8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F9DA46C4-ED3D-1829-6597-61102792D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A803E49A-E5EE-BD34-BB44-5DB9DF0BE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1B231812-D1E4-529E-5FF5-C01DBC920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24D67C70-1623-2033-1924-B030F5885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EB210DE7-0BF5-47D9-1C26-554507A97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4B17D5B3-34F6-9602-DB72-A668B7517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C1960863-7EA5-A10C-FC0B-4CEEE25A5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E3A2618F-8BB0-163A-396C-9733F0693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83B77102-BD49-8242-4B2D-D8BD6EBAB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51A4DCF2-465C-5A16-E4F0-48700C853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E7E1818E-640C-CCCF-5E06-9833CD433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30302077-EF65-54B0-39AC-15985AF21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3ED945F8-43AB-F4D6-CC7B-11FBB245F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90BDDA11-AD3F-20B8-3356-1E8BEF78E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C1E890A1-6DAB-9333-D3D0-89F440795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C06790C6-E28C-C0E1-E004-C2CBBFEC7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ECD615DE-BD1E-BD4F-C1BE-D7792EC74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C27D20A5-0F25-CBE2-D0AB-A4C13FEB2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1109D6F1-E555-E429-0902-F679CBF24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ED4425CB-C30F-7383-1448-865DD83D3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79A9417D-9F06-A20E-330E-9CE42EC35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F4F728F-DF4E-ACFC-5B39-EBC6A0CDA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3710026B-0995-812A-1A6E-B08804959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70719FAB-ECD4-38C7-4F7E-04632B54D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C8E244F5-C4F9-A4B0-0292-0D845A254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BF28D70E-5264-C9AC-3105-018468898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4BF5E44B-D167-4D40-B658-D339773D1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75C79C36-610A-3BD9-1A42-D1847A30B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D88AB87E-A858-D1C4-7B06-3714FCCA9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78EC2B75-C34C-A387-225C-0A33FDD73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A3D52046-7A0A-8D14-BCE3-E47A4CF8F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20E80CDB-4B53-1FB5-15BF-3A175FE1F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86794569-049F-14C9-A572-3893179B9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D188BED3-2462-531B-6AFD-7DC593828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69356A6C-59D4-D976-468C-F0EB4BA15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596083B2-5BA7-1F51-3EE7-0965CDB4F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125B4895-4C21-9B38-BF02-B2F9BA89F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A497ED21-E954-A263-4FB6-D930A014B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37208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23.914285714285715</v>
          </cell>
        </row>
        <row r="10">
          <cell r="AC10">
            <v>25.875</v>
          </cell>
        </row>
        <row r="11">
          <cell r="AC11">
            <v>26.928571428571427</v>
          </cell>
        </row>
        <row r="12">
          <cell r="AC12">
            <v>21.361070829118962</v>
          </cell>
        </row>
        <row r="13">
          <cell r="AC13">
            <v>26.309285714285711</v>
          </cell>
        </row>
        <row r="14">
          <cell r="AC14">
            <v>22.721428571428572</v>
          </cell>
        </row>
        <row r="15">
          <cell r="AC15">
            <v>23.721428571428572</v>
          </cell>
        </row>
        <row r="18">
          <cell r="AC18">
            <v>38.364282172066837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2.798</v>
          </cell>
          <cell r="C18">
            <v>-0.155</v>
          </cell>
          <cell r="D18">
            <v>2.6430000000000002</v>
          </cell>
          <cell r="E18">
            <v>-0.22</v>
          </cell>
          <cell r="F18">
            <v>2.5779999999999998</v>
          </cell>
          <cell r="G18">
            <v>-0.17499999999999999</v>
          </cell>
          <cell r="H18">
            <v>2.6230000000000002</v>
          </cell>
          <cell r="I18">
            <v>-0.44</v>
          </cell>
          <cell r="J18">
            <v>2.3580000000000001</v>
          </cell>
          <cell r="K18">
            <v>-0.19500000000000001</v>
          </cell>
          <cell r="L18">
            <v>2.6030000000000002</v>
          </cell>
        </row>
        <row r="19">
          <cell r="A19">
            <v>37257</v>
          </cell>
          <cell r="B19">
            <v>2.992</v>
          </cell>
          <cell r="C19">
            <v>-0.05</v>
          </cell>
          <cell r="D19">
            <v>2.9420000000000002</v>
          </cell>
          <cell r="E19">
            <v>-0.185</v>
          </cell>
          <cell r="F19">
            <v>2.8069999999999999</v>
          </cell>
          <cell r="G19">
            <v>-0.15</v>
          </cell>
          <cell r="H19">
            <v>2.8420000000000001</v>
          </cell>
          <cell r="I19">
            <v>-0.36</v>
          </cell>
          <cell r="J19">
            <v>2.6320000000000001</v>
          </cell>
          <cell r="K19">
            <v>-0.15</v>
          </cell>
          <cell r="L19">
            <v>2.8420000000000001</v>
          </cell>
        </row>
        <row r="20">
          <cell r="A20">
            <v>37288</v>
          </cell>
          <cell r="B20">
            <v>3.032</v>
          </cell>
          <cell r="C20">
            <v>-0.2</v>
          </cell>
          <cell r="D20">
            <v>2.8319999999999999</v>
          </cell>
          <cell r="E20">
            <v>-0.2</v>
          </cell>
          <cell r="F20">
            <v>2.8319999999999999</v>
          </cell>
          <cell r="G20">
            <v>-0.155</v>
          </cell>
          <cell r="H20">
            <v>2.8770000000000002</v>
          </cell>
          <cell r="I20">
            <v>-0.32500000000000001</v>
          </cell>
          <cell r="J20">
            <v>2.7069999999999999</v>
          </cell>
          <cell r="K20">
            <v>-0.17499999999999999</v>
          </cell>
          <cell r="L20">
            <v>2.8570000000000002</v>
          </cell>
        </row>
        <row r="21">
          <cell r="A21">
            <v>37316</v>
          </cell>
          <cell r="B21">
            <v>3.02</v>
          </cell>
          <cell r="C21">
            <v>-0.375</v>
          </cell>
          <cell r="D21">
            <v>2.645</v>
          </cell>
          <cell r="E21">
            <v>-0.24</v>
          </cell>
          <cell r="F21">
            <v>2.7800000000000002</v>
          </cell>
          <cell r="G21">
            <v>-0.17</v>
          </cell>
          <cell r="H21">
            <v>2.85</v>
          </cell>
          <cell r="I21">
            <v>-0.34499999999999997</v>
          </cell>
          <cell r="J21">
            <v>2.6749999999999998</v>
          </cell>
          <cell r="K21">
            <v>-0.2</v>
          </cell>
          <cell r="L21">
            <v>2.82</v>
          </cell>
        </row>
        <row r="22">
          <cell r="A22">
            <v>37347</v>
          </cell>
          <cell r="B22">
            <v>2.99</v>
          </cell>
          <cell r="C22">
            <v>-0.36</v>
          </cell>
          <cell r="D22">
            <v>2.6300000000000003</v>
          </cell>
          <cell r="E22">
            <v>-0.255</v>
          </cell>
          <cell r="F22">
            <v>2.7350000000000003</v>
          </cell>
          <cell r="G22">
            <v>-0.09</v>
          </cell>
          <cell r="H22">
            <v>2.9000000000000004</v>
          </cell>
          <cell r="I22">
            <v>-0.38500000000000001</v>
          </cell>
          <cell r="J22">
            <v>2.6050000000000004</v>
          </cell>
          <cell r="K22">
            <v>-7.4999999999999997E-2</v>
          </cell>
          <cell r="L22">
            <v>2.915</v>
          </cell>
        </row>
        <row r="23">
          <cell r="A23">
            <v>37377</v>
          </cell>
          <cell r="B23">
            <v>3.03</v>
          </cell>
          <cell r="C23">
            <v>-0.36</v>
          </cell>
          <cell r="D23">
            <v>2.67</v>
          </cell>
          <cell r="E23">
            <v>-0.255</v>
          </cell>
          <cell r="F23">
            <v>2.7749999999999999</v>
          </cell>
          <cell r="G23">
            <v>-5.5E-2</v>
          </cell>
          <cell r="H23">
            <v>2.9749999999999996</v>
          </cell>
          <cell r="I23">
            <v>-0.38500000000000001</v>
          </cell>
          <cell r="J23">
            <v>2.6449999999999996</v>
          </cell>
          <cell r="K23">
            <v>-4.4999999999999998E-2</v>
          </cell>
          <cell r="L23">
            <v>2.9849999999999999</v>
          </cell>
        </row>
        <row r="24">
          <cell r="A24">
            <v>37408</v>
          </cell>
          <cell r="B24">
            <v>3.0750000000000002</v>
          </cell>
          <cell r="C24">
            <v>-0.36</v>
          </cell>
          <cell r="D24">
            <v>2.7150000000000003</v>
          </cell>
          <cell r="E24">
            <v>-0.255</v>
          </cell>
          <cell r="F24">
            <v>2.8200000000000003</v>
          </cell>
          <cell r="G24">
            <v>5.5E-2</v>
          </cell>
          <cell r="H24">
            <v>3.1300000000000003</v>
          </cell>
          <cell r="I24">
            <v>-0.38500000000000001</v>
          </cell>
          <cell r="J24">
            <v>2.6900000000000004</v>
          </cell>
          <cell r="K24">
            <v>-0.01</v>
          </cell>
          <cell r="L24">
            <v>3.0650000000000004</v>
          </cell>
        </row>
        <row r="25">
          <cell r="A25">
            <v>37438</v>
          </cell>
          <cell r="B25">
            <v>3.1150000000000002</v>
          </cell>
          <cell r="C25">
            <v>-0.42</v>
          </cell>
          <cell r="D25">
            <v>2.6950000000000003</v>
          </cell>
          <cell r="E25">
            <v>-7.0000000000000007E-2</v>
          </cell>
          <cell r="F25">
            <v>3.0450000000000004</v>
          </cell>
          <cell r="G25">
            <v>0.19</v>
          </cell>
          <cell r="H25">
            <v>3.3050000000000002</v>
          </cell>
          <cell r="I25">
            <v>-0.34</v>
          </cell>
          <cell r="J25">
            <v>2.7750000000000004</v>
          </cell>
          <cell r="K25">
            <v>0.14499999999999999</v>
          </cell>
          <cell r="L25">
            <v>3.2600000000000002</v>
          </cell>
        </row>
        <row r="26">
          <cell r="A26">
            <v>37469</v>
          </cell>
          <cell r="B26">
            <v>3.157</v>
          </cell>
          <cell r="C26">
            <v>-0.42</v>
          </cell>
          <cell r="D26">
            <v>2.7370000000000001</v>
          </cell>
          <cell r="E26">
            <v>-7.0000000000000007E-2</v>
          </cell>
          <cell r="F26">
            <v>3.0870000000000002</v>
          </cell>
          <cell r="G26">
            <v>0.2</v>
          </cell>
          <cell r="H26">
            <v>3.3570000000000002</v>
          </cell>
          <cell r="I26">
            <v>-0.34</v>
          </cell>
          <cell r="J26">
            <v>2.8170000000000002</v>
          </cell>
          <cell r="K26">
            <v>0.16</v>
          </cell>
          <cell r="L26">
            <v>3.3170000000000002</v>
          </cell>
        </row>
        <row r="27">
          <cell r="A27">
            <v>37500</v>
          </cell>
          <cell r="B27">
            <v>3.1670000000000003</v>
          </cell>
          <cell r="C27">
            <v>-0.42</v>
          </cell>
          <cell r="D27">
            <v>2.7470000000000003</v>
          </cell>
          <cell r="E27">
            <v>-7.0000000000000007E-2</v>
          </cell>
          <cell r="F27">
            <v>3.0970000000000004</v>
          </cell>
          <cell r="G27">
            <v>0.14499999999999999</v>
          </cell>
          <cell r="H27">
            <v>3.3120000000000003</v>
          </cell>
          <cell r="I27">
            <v>-0.34</v>
          </cell>
          <cell r="J27">
            <v>2.8270000000000004</v>
          </cell>
          <cell r="K27">
            <v>0.14499999999999999</v>
          </cell>
          <cell r="L27">
            <v>3.3120000000000003</v>
          </cell>
        </row>
        <row r="28">
          <cell r="A28">
            <v>37530</v>
          </cell>
          <cell r="B28">
            <v>3.2070000000000003</v>
          </cell>
          <cell r="C28">
            <v>-0.25</v>
          </cell>
          <cell r="D28">
            <v>2.9570000000000003</v>
          </cell>
          <cell r="E28">
            <v>-0.1</v>
          </cell>
          <cell r="F28">
            <v>3.1070000000000002</v>
          </cell>
          <cell r="G28">
            <v>0.115</v>
          </cell>
          <cell r="H28">
            <v>3.3220000000000005</v>
          </cell>
          <cell r="I28">
            <v>-0.34499999999999997</v>
          </cell>
          <cell r="J28">
            <v>2.8620000000000001</v>
          </cell>
          <cell r="K28">
            <v>0.04</v>
          </cell>
          <cell r="L28">
            <v>3.2470000000000003</v>
          </cell>
        </row>
        <row r="29">
          <cell r="A29">
            <v>37561</v>
          </cell>
          <cell r="B29">
            <v>3.4020000000000001</v>
          </cell>
          <cell r="C29">
            <v>-0.05</v>
          </cell>
          <cell r="D29">
            <v>3.3520000000000003</v>
          </cell>
          <cell r="E29">
            <v>2.5000000000000001E-2</v>
          </cell>
          <cell r="F29">
            <v>3.427</v>
          </cell>
          <cell r="G29">
            <v>0.23</v>
          </cell>
          <cell r="H29">
            <v>3.6320000000000001</v>
          </cell>
          <cell r="I29">
            <v>-0.22</v>
          </cell>
          <cell r="J29">
            <v>3.1819999999999999</v>
          </cell>
          <cell r="K29">
            <v>8.5000000000000006E-2</v>
          </cell>
          <cell r="L29">
            <v>3.4870000000000001</v>
          </cell>
        </row>
        <row r="30">
          <cell r="A30">
            <v>37591</v>
          </cell>
          <cell r="B30">
            <v>3.6020000000000003</v>
          </cell>
          <cell r="C30">
            <v>0.28999999999999998</v>
          </cell>
          <cell r="D30">
            <v>3.8920000000000003</v>
          </cell>
          <cell r="E30">
            <v>4.4999999999999998E-2</v>
          </cell>
          <cell r="F30">
            <v>3.6470000000000002</v>
          </cell>
          <cell r="G30">
            <v>0.33</v>
          </cell>
          <cell r="H30">
            <v>3.9320000000000004</v>
          </cell>
          <cell r="I30">
            <v>-0.22</v>
          </cell>
          <cell r="J30">
            <v>3.3820000000000001</v>
          </cell>
          <cell r="K30">
            <v>8.5000000000000006E-2</v>
          </cell>
          <cell r="L30">
            <v>3.6870000000000003</v>
          </cell>
        </row>
        <row r="31">
          <cell r="A31">
            <v>37622</v>
          </cell>
          <cell r="B31">
            <v>3.7320000000000002</v>
          </cell>
          <cell r="C31">
            <v>0.32</v>
          </cell>
          <cell r="D31">
            <v>4.0520000000000005</v>
          </cell>
          <cell r="E31">
            <v>0.12</v>
          </cell>
          <cell r="F31">
            <v>3.8520000000000003</v>
          </cell>
          <cell r="G31">
            <v>0.48</v>
          </cell>
          <cell r="H31">
            <v>4.2119999999999997</v>
          </cell>
          <cell r="I31">
            <v>-0.22</v>
          </cell>
          <cell r="J31">
            <v>3.512</v>
          </cell>
          <cell r="K31">
            <v>8.5000000000000006E-2</v>
          </cell>
          <cell r="L31">
            <v>3.8170000000000002</v>
          </cell>
        </row>
        <row r="32">
          <cell r="A32">
            <v>37653</v>
          </cell>
          <cell r="B32">
            <v>3.6620000000000004</v>
          </cell>
          <cell r="C32">
            <v>0</v>
          </cell>
          <cell r="D32">
            <v>3.6620000000000004</v>
          </cell>
          <cell r="E32">
            <v>0.1</v>
          </cell>
          <cell r="F32">
            <v>3.7620000000000005</v>
          </cell>
          <cell r="G32">
            <v>0.33</v>
          </cell>
          <cell r="H32">
            <v>3.9920000000000004</v>
          </cell>
          <cell r="I32">
            <v>-0.22</v>
          </cell>
          <cell r="J32">
            <v>3.4420000000000002</v>
          </cell>
          <cell r="K32">
            <v>8.5000000000000006E-2</v>
          </cell>
          <cell r="L32">
            <v>3.7470000000000003</v>
          </cell>
        </row>
        <row r="33">
          <cell r="A33">
            <v>37681</v>
          </cell>
          <cell r="B33">
            <v>3.5720000000000001</v>
          </cell>
          <cell r="C33">
            <v>-0.31</v>
          </cell>
          <cell r="D33">
            <v>3.262</v>
          </cell>
          <cell r="E33">
            <v>0.02</v>
          </cell>
          <cell r="F33">
            <v>3.5920000000000001</v>
          </cell>
          <cell r="G33">
            <v>0.18</v>
          </cell>
          <cell r="H33">
            <v>3.7520000000000002</v>
          </cell>
          <cell r="I33">
            <v>-0.22</v>
          </cell>
          <cell r="J33">
            <v>3.3519999999999999</v>
          </cell>
          <cell r="K33">
            <v>8.5000000000000006E-2</v>
          </cell>
          <cell r="L33">
            <v>3.657</v>
          </cell>
        </row>
        <row r="34">
          <cell r="A34">
            <v>37712</v>
          </cell>
          <cell r="B34">
            <v>3.4670000000000001</v>
          </cell>
          <cell r="C34">
            <v>-0.27500000000000002</v>
          </cell>
          <cell r="D34">
            <v>3.1920000000000002</v>
          </cell>
          <cell r="E34">
            <v>0.05</v>
          </cell>
          <cell r="F34">
            <v>3.5169999999999999</v>
          </cell>
          <cell r="G34">
            <v>0.42499999999999999</v>
          </cell>
          <cell r="H34">
            <v>3.8919999999999999</v>
          </cell>
          <cell r="I34">
            <v>-0.27500000000000002</v>
          </cell>
          <cell r="J34">
            <v>3.1920000000000002</v>
          </cell>
          <cell r="K34">
            <v>0.23</v>
          </cell>
          <cell r="L34">
            <v>3.6970000000000001</v>
          </cell>
        </row>
        <row r="35">
          <cell r="A35">
            <v>37742</v>
          </cell>
          <cell r="B35">
            <v>3.4770000000000003</v>
          </cell>
          <cell r="C35">
            <v>-0.27500000000000002</v>
          </cell>
          <cell r="D35">
            <v>3.2020000000000004</v>
          </cell>
          <cell r="E35">
            <v>0.05</v>
          </cell>
          <cell r="F35">
            <v>3.5270000000000001</v>
          </cell>
          <cell r="G35">
            <v>0.42499999999999999</v>
          </cell>
          <cell r="H35">
            <v>3.9020000000000001</v>
          </cell>
          <cell r="I35">
            <v>-0.27500000000000002</v>
          </cell>
          <cell r="J35">
            <v>3.2020000000000004</v>
          </cell>
          <cell r="K35">
            <v>0.23</v>
          </cell>
          <cell r="L35">
            <v>3.7070000000000003</v>
          </cell>
        </row>
        <row r="36">
          <cell r="A36">
            <v>37773</v>
          </cell>
          <cell r="B36">
            <v>3.512</v>
          </cell>
          <cell r="C36">
            <v>-0.27500000000000002</v>
          </cell>
          <cell r="D36">
            <v>3.2370000000000001</v>
          </cell>
          <cell r="E36">
            <v>0.05</v>
          </cell>
          <cell r="F36">
            <v>3.5619999999999998</v>
          </cell>
          <cell r="G36">
            <v>0.42499999999999999</v>
          </cell>
          <cell r="H36">
            <v>3.9369999999999998</v>
          </cell>
          <cell r="I36">
            <v>-0.27500000000000002</v>
          </cell>
          <cell r="J36">
            <v>3.2370000000000001</v>
          </cell>
          <cell r="K36">
            <v>0.23</v>
          </cell>
          <cell r="L36">
            <v>3.742</v>
          </cell>
        </row>
        <row r="37">
          <cell r="A37">
            <v>37803</v>
          </cell>
          <cell r="B37">
            <v>3.5470000000000002</v>
          </cell>
          <cell r="C37">
            <v>-0.27500000000000002</v>
          </cell>
          <cell r="D37">
            <v>3.2720000000000002</v>
          </cell>
          <cell r="E37">
            <v>0.05</v>
          </cell>
          <cell r="F37">
            <v>3.597</v>
          </cell>
          <cell r="G37">
            <v>0.42499999999999999</v>
          </cell>
          <cell r="H37">
            <v>3.972</v>
          </cell>
          <cell r="I37">
            <v>-0.27500000000000002</v>
          </cell>
          <cell r="J37">
            <v>3.2720000000000002</v>
          </cell>
          <cell r="K37">
            <v>0.23</v>
          </cell>
          <cell r="L37">
            <v>3.7770000000000001</v>
          </cell>
        </row>
        <row r="38">
          <cell r="A38">
            <v>37834</v>
          </cell>
          <cell r="B38">
            <v>3.5740000000000003</v>
          </cell>
          <cell r="C38">
            <v>-0.27500000000000002</v>
          </cell>
          <cell r="D38">
            <v>3.2990000000000004</v>
          </cell>
          <cell r="E38">
            <v>0.05</v>
          </cell>
          <cell r="F38">
            <v>3.6240000000000001</v>
          </cell>
          <cell r="G38">
            <v>0.42499999999999999</v>
          </cell>
          <cell r="H38">
            <v>3.9990000000000001</v>
          </cell>
          <cell r="I38">
            <v>-0.27500000000000002</v>
          </cell>
          <cell r="J38">
            <v>3.2990000000000004</v>
          </cell>
          <cell r="K38">
            <v>0.23</v>
          </cell>
          <cell r="L38">
            <v>3.8040000000000003</v>
          </cell>
        </row>
        <row r="39">
          <cell r="A39">
            <v>37865</v>
          </cell>
          <cell r="B39">
            <v>3.5820000000000003</v>
          </cell>
          <cell r="C39">
            <v>-0.27500000000000002</v>
          </cell>
          <cell r="D39">
            <v>3.3070000000000004</v>
          </cell>
          <cell r="E39">
            <v>0.05</v>
          </cell>
          <cell r="F39">
            <v>3.6320000000000001</v>
          </cell>
          <cell r="G39">
            <v>0.42499999999999999</v>
          </cell>
          <cell r="H39">
            <v>4.0070000000000006</v>
          </cell>
          <cell r="I39">
            <v>-0.27500000000000002</v>
          </cell>
          <cell r="J39">
            <v>3.3070000000000004</v>
          </cell>
          <cell r="K39">
            <v>0.23</v>
          </cell>
          <cell r="L39">
            <v>3.8120000000000003</v>
          </cell>
        </row>
        <row r="40">
          <cell r="A40">
            <v>37895</v>
          </cell>
          <cell r="B40">
            <v>3.6240000000000001</v>
          </cell>
          <cell r="C40">
            <v>-0.27500000000000002</v>
          </cell>
          <cell r="D40">
            <v>3.3490000000000002</v>
          </cell>
          <cell r="E40">
            <v>0.05</v>
          </cell>
          <cell r="F40">
            <v>3.6739999999999999</v>
          </cell>
          <cell r="G40">
            <v>0.42499999999999999</v>
          </cell>
          <cell r="H40">
            <v>4.0490000000000004</v>
          </cell>
          <cell r="I40">
            <v>-0.27500000000000002</v>
          </cell>
          <cell r="J40">
            <v>3.3490000000000002</v>
          </cell>
          <cell r="K40">
            <v>0.23</v>
          </cell>
          <cell r="L40">
            <v>3.8540000000000001</v>
          </cell>
        </row>
        <row r="41">
          <cell r="A41">
            <v>37926</v>
          </cell>
          <cell r="B41">
            <v>3.782</v>
          </cell>
          <cell r="C41">
            <v>0.05</v>
          </cell>
          <cell r="D41">
            <v>3.8319999999999999</v>
          </cell>
          <cell r="E41">
            <v>0.16</v>
          </cell>
          <cell r="F41">
            <v>3.9420000000000002</v>
          </cell>
          <cell r="G41">
            <v>0.48</v>
          </cell>
          <cell r="H41">
            <v>4.2620000000000005</v>
          </cell>
          <cell r="I41">
            <v>-0.155</v>
          </cell>
          <cell r="J41">
            <v>3.6270000000000002</v>
          </cell>
          <cell r="K41">
            <v>0.23</v>
          </cell>
          <cell r="L41">
            <v>4.0120000000000005</v>
          </cell>
        </row>
        <row r="42">
          <cell r="A42">
            <v>37956</v>
          </cell>
          <cell r="B42">
            <v>3.9670000000000001</v>
          </cell>
          <cell r="C42">
            <v>0.39</v>
          </cell>
          <cell r="D42">
            <v>4.3570000000000002</v>
          </cell>
          <cell r="E42">
            <v>0.16</v>
          </cell>
          <cell r="F42">
            <v>4.1269999999999998</v>
          </cell>
          <cell r="G42">
            <v>0.52</v>
          </cell>
          <cell r="H42">
            <v>4.4870000000000001</v>
          </cell>
          <cell r="I42">
            <v>-0.155</v>
          </cell>
          <cell r="J42">
            <v>3.8120000000000003</v>
          </cell>
          <cell r="K42">
            <v>0.23</v>
          </cell>
          <cell r="L42">
            <v>4.1970000000000001</v>
          </cell>
        </row>
        <row r="43">
          <cell r="A43">
            <v>37987</v>
          </cell>
          <cell r="B43">
            <v>4.0259999999999998</v>
          </cell>
          <cell r="C43">
            <v>0.42</v>
          </cell>
          <cell r="D43">
            <v>4.4459999999999997</v>
          </cell>
          <cell r="E43">
            <v>0.17</v>
          </cell>
          <cell r="F43">
            <v>4.1959999999999997</v>
          </cell>
          <cell r="G43">
            <v>0.56000000000000005</v>
          </cell>
          <cell r="H43">
            <v>4.5860000000000003</v>
          </cell>
          <cell r="I43">
            <v>-0.155</v>
          </cell>
          <cell r="J43">
            <v>3.871</v>
          </cell>
          <cell r="K43">
            <v>0.23</v>
          </cell>
          <cell r="L43">
            <v>4.2560000000000002</v>
          </cell>
        </row>
        <row r="44">
          <cell r="A44">
            <v>38018</v>
          </cell>
          <cell r="B44">
            <v>3.9420000000000002</v>
          </cell>
          <cell r="C44">
            <v>0.1</v>
          </cell>
          <cell r="D44">
            <v>4.0419999999999998</v>
          </cell>
          <cell r="E44">
            <v>0.17</v>
          </cell>
          <cell r="F44">
            <v>4.1120000000000001</v>
          </cell>
          <cell r="G44">
            <v>0.52</v>
          </cell>
          <cell r="H44">
            <v>4.4619999999999997</v>
          </cell>
          <cell r="I44">
            <v>-0.155</v>
          </cell>
          <cell r="J44">
            <v>3.7870000000000004</v>
          </cell>
          <cell r="K44">
            <v>0.23</v>
          </cell>
          <cell r="L44">
            <v>4.1720000000000006</v>
          </cell>
        </row>
        <row r="45">
          <cell r="A45">
            <v>38047</v>
          </cell>
          <cell r="B45">
            <v>3.8070000000000004</v>
          </cell>
          <cell r="C45">
            <v>-0.21</v>
          </cell>
          <cell r="D45">
            <v>3.5970000000000004</v>
          </cell>
          <cell r="E45">
            <v>0.17</v>
          </cell>
          <cell r="F45">
            <v>3.9770000000000003</v>
          </cell>
          <cell r="G45">
            <v>0.4</v>
          </cell>
          <cell r="H45">
            <v>4.2070000000000007</v>
          </cell>
          <cell r="I45">
            <v>-0.155</v>
          </cell>
          <cell r="J45">
            <v>3.6520000000000006</v>
          </cell>
          <cell r="K45">
            <v>0.23</v>
          </cell>
          <cell r="L45">
            <v>4.0370000000000008</v>
          </cell>
        </row>
        <row r="46">
          <cell r="A46">
            <v>38078</v>
          </cell>
          <cell r="B46">
            <v>3.653</v>
          </cell>
          <cell r="C46">
            <v>-0.3</v>
          </cell>
          <cell r="D46">
            <v>3.3530000000000002</v>
          </cell>
          <cell r="E46">
            <v>0.13500000000000001</v>
          </cell>
          <cell r="F46">
            <v>3.7880000000000003</v>
          </cell>
          <cell r="G46">
            <v>0.47499999999999998</v>
          </cell>
          <cell r="H46">
            <v>4.1280000000000001</v>
          </cell>
          <cell r="I46">
            <v>-0.22</v>
          </cell>
          <cell r="J46">
            <v>3.4329999999999998</v>
          </cell>
          <cell r="K46">
            <v>0.26</v>
          </cell>
          <cell r="L46">
            <v>3.9130000000000003</v>
          </cell>
        </row>
        <row r="47">
          <cell r="A47">
            <v>38108</v>
          </cell>
          <cell r="B47">
            <v>3.657</v>
          </cell>
          <cell r="C47">
            <v>-0.3</v>
          </cell>
          <cell r="D47">
            <v>3.3570000000000002</v>
          </cell>
          <cell r="E47">
            <v>0.13500000000000001</v>
          </cell>
          <cell r="F47">
            <v>3.7919999999999998</v>
          </cell>
          <cell r="G47">
            <v>0.47499999999999998</v>
          </cell>
          <cell r="H47">
            <v>4.1319999999999997</v>
          </cell>
          <cell r="I47">
            <v>-0.22</v>
          </cell>
          <cell r="J47">
            <v>3.4369999999999998</v>
          </cell>
          <cell r="K47">
            <v>0.26</v>
          </cell>
          <cell r="L47">
            <v>3.9169999999999998</v>
          </cell>
        </row>
        <row r="48">
          <cell r="A48">
            <v>38139</v>
          </cell>
          <cell r="B48">
            <v>3.6970000000000001</v>
          </cell>
          <cell r="C48">
            <v>-0.3</v>
          </cell>
          <cell r="D48">
            <v>3.3970000000000002</v>
          </cell>
          <cell r="E48">
            <v>0.13500000000000001</v>
          </cell>
          <cell r="F48">
            <v>3.8319999999999999</v>
          </cell>
          <cell r="G48">
            <v>0.47499999999999998</v>
          </cell>
          <cell r="H48">
            <v>4.1719999999999997</v>
          </cell>
          <cell r="I48">
            <v>-0.22</v>
          </cell>
          <cell r="J48">
            <v>3.4769999999999999</v>
          </cell>
          <cell r="K48">
            <v>0.26</v>
          </cell>
          <cell r="L48">
            <v>3.9569999999999999</v>
          </cell>
        </row>
        <row r="49">
          <cell r="A49">
            <v>38169</v>
          </cell>
          <cell r="B49">
            <v>3.742</v>
          </cell>
          <cell r="C49">
            <v>-0.3</v>
          </cell>
          <cell r="D49">
            <v>3.4420000000000002</v>
          </cell>
          <cell r="E49">
            <v>0.13500000000000001</v>
          </cell>
          <cell r="F49">
            <v>3.8769999999999998</v>
          </cell>
          <cell r="G49">
            <v>0.47499999999999998</v>
          </cell>
          <cell r="H49">
            <v>4.2169999999999996</v>
          </cell>
          <cell r="I49">
            <v>-0.22</v>
          </cell>
          <cell r="J49">
            <v>3.5219999999999998</v>
          </cell>
          <cell r="K49">
            <v>0.26</v>
          </cell>
          <cell r="L49">
            <v>4.0019999999999998</v>
          </cell>
        </row>
        <row r="50">
          <cell r="A50">
            <v>38200</v>
          </cell>
          <cell r="B50">
            <v>3.7810000000000001</v>
          </cell>
          <cell r="C50">
            <v>-0.3</v>
          </cell>
          <cell r="D50">
            <v>3.4810000000000003</v>
          </cell>
          <cell r="E50">
            <v>0.13500000000000001</v>
          </cell>
          <cell r="F50">
            <v>3.9160000000000004</v>
          </cell>
          <cell r="G50">
            <v>0.47499999999999998</v>
          </cell>
          <cell r="H50">
            <v>4.2560000000000002</v>
          </cell>
          <cell r="I50">
            <v>-0.22</v>
          </cell>
          <cell r="J50">
            <v>3.5609999999999999</v>
          </cell>
          <cell r="K50">
            <v>0.26</v>
          </cell>
          <cell r="L50">
            <v>4.0410000000000004</v>
          </cell>
        </row>
        <row r="51">
          <cell r="A51">
            <v>38231</v>
          </cell>
          <cell r="B51">
            <v>3.77</v>
          </cell>
          <cell r="C51">
            <v>-0.3</v>
          </cell>
          <cell r="D51">
            <v>3.47</v>
          </cell>
          <cell r="E51">
            <v>0.13500000000000001</v>
          </cell>
          <cell r="F51">
            <v>3.9050000000000002</v>
          </cell>
          <cell r="G51">
            <v>0.47499999999999998</v>
          </cell>
          <cell r="H51">
            <v>4.2450000000000001</v>
          </cell>
          <cell r="I51">
            <v>-0.22</v>
          </cell>
          <cell r="J51">
            <v>3.55</v>
          </cell>
          <cell r="K51">
            <v>0.26</v>
          </cell>
          <cell r="L51">
            <v>4.03</v>
          </cell>
        </row>
        <row r="52">
          <cell r="A52">
            <v>38261</v>
          </cell>
          <cell r="B52">
            <v>3.7850000000000001</v>
          </cell>
          <cell r="C52">
            <v>-0.3</v>
          </cell>
          <cell r="D52">
            <v>3.4850000000000003</v>
          </cell>
          <cell r="E52">
            <v>0.13500000000000001</v>
          </cell>
          <cell r="F52">
            <v>3.92</v>
          </cell>
          <cell r="G52">
            <v>0.47499999999999998</v>
          </cell>
          <cell r="H52">
            <v>4.26</v>
          </cell>
          <cell r="I52">
            <v>-0.22</v>
          </cell>
          <cell r="J52">
            <v>3.5649999999999999</v>
          </cell>
          <cell r="K52">
            <v>0.26</v>
          </cell>
          <cell r="L52">
            <v>4.0449999999999999</v>
          </cell>
        </row>
        <row r="53">
          <cell r="A53">
            <v>38292</v>
          </cell>
          <cell r="B53">
            <v>3.9420000000000002</v>
          </cell>
          <cell r="C53">
            <v>0.248</v>
          </cell>
          <cell r="D53">
            <v>4.1900000000000004</v>
          </cell>
          <cell r="E53">
            <v>0.19</v>
          </cell>
          <cell r="F53">
            <v>4.1320000000000006</v>
          </cell>
          <cell r="G53">
            <v>0.5</v>
          </cell>
          <cell r="H53">
            <v>4.4420000000000002</v>
          </cell>
          <cell r="I53">
            <v>-0.13500000000000001</v>
          </cell>
          <cell r="J53">
            <v>3.8070000000000004</v>
          </cell>
          <cell r="K53">
            <v>0.25</v>
          </cell>
          <cell r="L53">
            <v>4.1920000000000002</v>
          </cell>
        </row>
        <row r="54">
          <cell r="A54">
            <v>38322</v>
          </cell>
          <cell r="B54">
            <v>4.1020000000000003</v>
          </cell>
          <cell r="C54">
            <v>0.308</v>
          </cell>
          <cell r="D54">
            <v>4.41</v>
          </cell>
          <cell r="E54">
            <v>0.19</v>
          </cell>
          <cell r="F54">
            <v>4.2920000000000007</v>
          </cell>
          <cell r="G54">
            <v>0.56999999999999995</v>
          </cell>
          <cell r="H54">
            <v>4.6720000000000006</v>
          </cell>
          <cell r="I54">
            <v>-0.13500000000000001</v>
          </cell>
          <cell r="J54">
            <v>3.9670000000000005</v>
          </cell>
          <cell r="K54">
            <v>0.25</v>
          </cell>
          <cell r="L54">
            <v>4.3520000000000003</v>
          </cell>
        </row>
        <row r="55">
          <cell r="A55">
            <v>38353</v>
          </cell>
          <cell r="B55">
            <v>4.1335000000000006</v>
          </cell>
          <cell r="C55">
            <v>0.378</v>
          </cell>
          <cell r="D55">
            <v>4.5115000000000007</v>
          </cell>
          <cell r="E55">
            <v>0.19</v>
          </cell>
          <cell r="F55">
            <v>4.323500000000001</v>
          </cell>
          <cell r="G55">
            <v>0.56999999999999995</v>
          </cell>
          <cell r="H55">
            <v>4.7035000000000009</v>
          </cell>
          <cell r="I55">
            <v>-0.13500000000000001</v>
          </cell>
          <cell r="J55">
            <v>3.9985000000000008</v>
          </cell>
          <cell r="K55">
            <v>0.25</v>
          </cell>
          <cell r="L55">
            <v>4.3835000000000006</v>
          </cell>
        </row>
        <row r="56">
          <cell r="A56">
            <v>38384</v>
          </cell>
          <cell r="B56">
            <v>4.0495000000000001</v>
          </cell>
          <cell r="C56">
            <v>0.248</v>
          </cell>
          <cell r="D56">
            <v>4.2975000000000003</v>
          </cell>
          <cell r="E56">
            <v>0.19</v>
          </cell>
          <cell r="F56">
            <v>4.2395000000000005</v>
          </cell>
          <cell r="G56">
            <v>0.56999999999999995</v>
          </cell>
          <cell r="H56">
            <v>4.6195000000000004</v>
          </cell>
          <cell r="I56">
            <v>-0.13500000000000001</v>
          </cell>
          <cell r="J56">
            <v>3.9145000000000003</v>
          </cell>
          <cell r="K56">
            <v>0.25</v>
          </cell>
          <cell r="L56">
            <v>4.2995000000000001</v>
          </cell>
        </row>
        <row r="57">
          <cell r="A57">
            <v>38412</v>
          </cell>
          <cell r="B57">
            <v>3.9145000000000003</v>
          </cell>
          <cell r="C57">
            <v>6.8000000000000005E-2</v>
          </cell>
          <cell r="D57">
            <v>3.9825000000000004</v>
          </cell>
          <cell r="E57">
            <v>0.19</v>
          </cell>
          <cell r="F57">
            <v>4.1045000000000007</v>
          </cell>
          <cell r="G57">
            <v>0.56999999999999995</v>
          </cell>
          <cell r="H57">
            <v>4.4845000000000006</v>
          </cell>
          <cell r="I57">
            <v>-0.13500000000000001</v>
          </cell>
          <cell r="J57">
            <v>3.7795000000000005</v>
          </cell>
          <cell r="K57">
            <v>0.25</v>
          </cell>
          <cell r="L57">
            <v>4.1645000000000003</v>
          </cell>
        </row>
        <row r="58">
          <cell r="A58">
            <v>38443</v>
          </cell>
          <cell r="B58">
            <v>3.7605000000000004</v>
          </cell>
          <cell r="C58">
            <v>-0.25</v>
          </cell>
          <cell r="D58">
            <v>3.5105000000000004</v>
          </cell>
          <cell r="E58">
            <v>0.13500000000000001</v>
          </cell>
          <cell r="F58">
            <v>3.8955000000000002</v>
          </cell>
          <cell r="G58">
            <v>0.47499999999999998</v>
          </cell>
          <cell r="H58">
            <v>4.2355</v>
          </cell>
          <cell r="I58">
            <v>-0.2</v>
          </cell>
          <cell r="J58">
            <v>3.5605000000000002</v>
          </cell>
          <cell r="K58">
            <v>0.26</v>
          </cell>
          <cell r="L58">
            <v>4.0205000000000002</v>
          </cell>
        </row>
        <row r="59">
          <cell r="A59">
            <v>38473</v>
          </cell>
          <cell r="B59">
            <v>3.7645000000000004</v>
          </cell>
          <cell r="C59">
            <v>-0.25</v>
          </cell>
          <cell r="D59">
            <v>3.5145000000000004</v>
          </cell>
          <cell r="E59">
            <v>0.13500000000000001</v>
          </cell>
          <cell r="F59">
            <v>3.8995000000000006</v>
          </cell>
          <cell r="G59">
            <v>0.47499999999999998</v>
          </cell>
          <cell r="H59">
            <v>4.2395000000000005</v>
          </cell>
          <cell r="I59">
            <v>-0.2</v>
          </cell>
          <cell r="J59">
            <v>3.5645000000000002</v>
          </cell>
          <cell r="K59">
            <v>0.26</v>
          </cell>
          <cell r="L59">
            <v>4.0245000000000006</v>
          </cell>
        </row>
        <row r="60">
          <cell r="A60">
            <v>38504</v>
          </cell>
          <cell r="B60">
            <v>3.8045</v>
          </cell>
          <cell r="C60">
            <v>-0.25</v>
          </cell>
          <cell r="D60">
            <v>3.5545</v>
          </cell>
          <cell r="E60">
            <v>0.13500000000000001</v>
          </cell>
          <cell r="F60">
            <v>3.9394999999999998</v>
          </cell>
          <cell r="G60">
            <v>0.47499999999999998</v>
          </cell>
          <cell r="H60">
            <v>4.2794999999999996</v>
          </cell>
          <cell r="I60">
            <v>-0.2</v>
          </cell>
          <cell r="J60">
            <v>3.6044999999999998</v>
          </cell>
          <cell r="K60">
            <v>0.26</v>
          </cell>
          <cell r="L60">
            <v>4.0644999999999998</v>
          </cell>
        </row>
        <row r="61">
          <cell r="A61">
            <v>38534</v>
          </cell>
          <cell r="B61">
            <v>3.8495000000000004</v>
          </cell>
          <cell r="C61">
            <v>-0.25</v>
          </cell>
          <cell r="D61">
            <v>3.5995000000000004</v>
          </cell>
          <cell r="E61">
            <v>0.13500000000000001</v>
          </cell>
          <cell r="F61">
            <v>3.9845000000000006</v>
          </cell>
          <cell r="G61">
            <v>0.47499999999999998</v>
          </cell>
          <cell r="H61">
            <v>4.3245000000000005</v>
          </cell>
          <cell r="I61">
            <v>-0.2</v>
          </cell>
          <cell r="J61">
            <v>3.6495000000000002</v>
          </cell>
          <cell r="K61">
            <v>0.26</v>
          </cell>
          <cell r="L61">
            <v>4.1095000000000006</v>
          </cell>
        </row>
        <row r="62">
          <cell r="A62">
            <v>38565</v>
          </cell>
          <cell r="B62">
            <v>3.8885000000000001</v>
          </cell>
          <cell r="C62">
            <v>-0.25</v>
          </cell>
          <cell r="D62">
            <v>3.6385000000000001</v>
          </cell>
          <cell r="E62">
            <v>0.13500000000000001</v>
          </cell>
          <cell r="F62">
            <v>4.0235000000000003</v>
          </cell>
          <cell r="G62">
            <v>0.47499999999999998</v>
          </cell>
          <cell r="H62">
            <v>4.3635000000000002</v>
          </cell>
          <cell r="I62">
            <v>-0.2</v>
          </cell>
          <cell r="J62">
            <v>3.6884999999999999</v>
          </cell>
          <cell r="K62">
            <v>0.26</v>
          </cell>
          <cell r="L62">
            <v>4.1485000000000003</v>
          </cell>
        </row>
        <row r="63">
          <cell r="A63">
            <v>38596</v>
          </cell>
          <cell r="B63">
            <v>3.8774999999999999</v>
          </cell>
          <cell r="C63">
            <v>-0.25</v>
          </cell>
          <cell r="D63">
            <v>3.6274999999999999</v>
          </cell>
          <cell r="E63">
            <v>0.13500000000000001</v>
          </cell>
          <cell r="F63">
            <v>4.0125000000000002</v>
          </cell>
          <cell r="G63">
            <v>0.47499999999999998</v>
          </cell>
          <cell r="H63">
            <v>4.3525</v>
          </cell>
          <cell r="I63">
            <v>-0.2</v>
          </cell>
          <cell r="J63">
            <v>3.6774999999999998</v>
          </cell>
          <cell r="K63">
            <v>0.26</v>
          </cell>
          <cell r="L63">
            <v>4.1375000000000002</v>
          </cell>
        </row>
        <row r="64">
          <cell r="A64">
            <v>38626</v>
          </cell>
          <cell r="B64">
            <v>3.8925000000000001</v>
          </cell>
          <cell r="C64">
            <v>-0.25</v>
          </cell>
          <cell r="D64">
            <v>3.6425000000000001</v>
          </cell>
          <cell r="E64">
            <v>0.13500000000000001</v>
          </cell>
          <cell r="F64">
            <v>4.0274999999999999</v>
          </cell>
          <cell r="G64">
            <v>0.47499999999999998</v>
          </cell>
          <cell r="H64">
            <v>4.3674999999999997</v>
          </cell>
          <cell r="I64">
            <v>-0.2</v>
          </cell>
          <cell r="J64">
            <v>3.6924999999999999</v>
          </cell>
          <cell r="K64">
            <v>0.26</v>
          </cell>
          <cell r="L64">
            <v>4.1524999999999999</v>
          </cell>
        </row>
        <row r="65">
          <cell r="A65">
            <v>38657</v>
          </cell>
          <cell r="B65">
            <v>4.0495000000000001</v>
          </cell>
          <cell r="C65">
            <v>0.248</v>
          </cell>
          <cell r="D65">
            <v>4.2975000000000003</v>
          </cell>
          <cell r="E65">
            <v>0.19</v>
          </cell>
          <cell r="F65">
            <v>4.2395000000000005</v>
          </cell>
          <cell r="G65">
            <v>0.5</v>
          </cell>
          <cell r="H65">
            <v>4.5495000000000001</v>
          </cell>
          <cell r="I65">
            <v>-0.13</v>
          </cell>
          <cell r="J65">
            <v>3.9195000000000002</v>
          </cell>
          <cell r="K65">
            <v>0.25</v>
          </cell>
          <cell r="L65">
            <v>4.2995000000000001</v>
          </cell>
        </row>
        <row r="66">
          <cell r="A66">
            <v>38687</v>
          </cell>
          <cell r="B66">
            <v>4.2095000000000002</v>
          </cell>
          <cell r="C66">
            <v>0.308</v>
          </cell>
          <cell r="D66">
            <v>4.5175000000000001</v>
          </cell>
          <cell r="E66">
            <v>0.19</v>
          </cell>
          <cell r="F66">
            <v>4.3995000000000006</v>
          </cell>
          <cell r="G66">
            <v>0.56999999999999995</v>
          </cell>
          <cell r="H66">
            <v>4.7795000000000005</v>
          </cell>
          <cell r="I66">
            <v>-0.13</v>
          </cell>
          <cell r="J66">
            <v>4.0795000000000003</v>
          </cell>
          <cell r="K66">
            <v>0.25</v>
          </cell>
          <cell r="L66">
            <v>4.4595000000000002</v>
          </cell>
        </row>
        <row r="67">
          <cell r="A67">
            <v>38718</v>
          </cell>
          <cell r="B67">
            <v>4.2335000000000003</v>
          </cell>
          <cell r="C67">
            <v>0.378</v>
          </cell>
          <cell r="D67">
            <v>4.6115000000000004</v>
          </cell>
          <cell r="E67">
            <v>0.19</v>
          </cell>
          <cell r="F67">
            <v>4.4235000000000007</v>
          </cell>
          <cell r="G67">
            <v>0.56999999999999995</v>
          </cell>
          <cell r="H67">
            <v>4.8035000000000005</v>
          </cell>
          <cell r="I67">
            <v>-0.13</v>
          </cell>
          <cell r="J67">
            <v>4.1035000000000004</v>
          </cell>
          <cell r="K67">
            <v>0.25</v>
          </cell>
          <cell r="L67">
            <v>4.4835000000000003</v>
          </cell>
        </row>
        <row r="68">
          <cell r="A68">
            <v>38749</v>
          </cell>
          <cell r="B68">
            <v>4.1495000000000006</v>
          </cell>
          <cell r="C68">
            <v>0.248</v>
          </cell>
          <cell r="D68">
            <v>4.3975000000000009</v>
          </cell>
          <cell r="E68">
            <v>0.19</v>
          </cell>
          <cell r="F68">
            <v>4.339500000000001</v>
          </cell>
          <cell r="G68">
            <v>0.56999999999999995</v>
          </cell>
          <cell r="H68">
            <v>4.7195000000000009</v>
          </cell>
          <cell r="I68">
            <v>-0.13</v>
          </cell>
          <cell r="J68">
            <v>4.0195000000000007</v>
          </cell>
          <cell r="K68">
            <v>0.25</v>
          </cell>
          <cell r="L68">
            <v>4.3995000000000006</v>
          </cell>
        </row>
        <row r="69">
          <cell r="A69">
            <v>38777</v>
          </cell>
          <cell r="B69">
            <v>4.0145</v>
          </cell>
          <cell r="C69">
            <v>6.8000000000000005E-2</v>
          </cell>
          <cell r="D69">
            <v>4.0824999999999996</v>
          </cell>
          <cell r="E69">
            <v>0.19</v>
          </cell>
          <cell r="F69">
            <v>4.2045000000000003</v>
          </cell>
          <cell r="G69">
            <v>0.56999999999999995</v>
          </cell>
          <cell r="H69">
            <v>4.5845000000000002</v>
          </cell>
          <cell r="I69">
            <v>-0.13</v>
          </cell>
          <cell r="J69">
            <v>3.8845000000000001</v>
          </cell>
          <cell r="K69">
            <v>0.25</v>
          </cell>
          <cell r="L69">
            <v>4.2645</v>
          </cell>
        </row>
        <row r="70">
          <cell r="A70">
            <v>38808</v>
          </cell>
          <cell r="B70">
            <v>3.8605</v>
          </cell>
          <cell r="C70">
            <v>-0.25</v>
          </cell>
          <cell r="D70">
            <v>3.6105</v>
          </cell>
          <cell r="E70">
            <v>0.13500000000000001</v>
          </cell>
          <cell r="F70">
            <v>3.9954999999999998</v>
          </cell>
          <cell r="G70">
            <v>0.47499999999999998</v>
          </cell>
          <cell r="H70">
            <v>4.3354999999999997</v>
          </cell>
          <cell r="I70">
            <v>-0.19500000000000001</v>
          </cell>
          <cell r="J70">
            <v>3.6655000000000002</v>
          </cell>
          <cell r="K70">
            <v>0.26</v>
          </cell>
          <cell r="L70">
            <v>4.1204999999999998</v>
          </cell>
        </row>
        <row r="71">
          <cell r="A71">
            <v>38838</v>
          </cell>
          <cell r="B71">
            <v>3.8645</v>
          </cell>
          <cell r="C71">
            <v>-0.25</v>
          </cell>
          <cell r="D71">
            <v>3.6145</v>
          </cell>
          <cell r="E71">
            <v>0.13500000000000001</v>
          </cell>
          <cell r="F71">
            <v>3.9995000000000003</v>
          </cell>
          <cell r="G71">
            <v>0.47499999999999998</v>
          </cell>
          <cell r="H71">
            <v>4.3395000000000001</v>
          </cell>
          <cell r="I71">
            <v>-0.19500000000000001</v>
          </cell>
          <cell r="J71">
            <v>3.6695000000000002</v>
          </cell>
          <cell r="K71">
            <v>0.26</v>
          </cell>
          <cell r="L71">
            <v>4.1245000000000003</v>
          </cell>
        </row>
        <row r="72">
          <cell r="A72">
            <v>38869</v>
          </cell>
          <cell r="B72">
            <v>3.9045000000000001</v>
          </cell>
          <cell r="C72">
            <v>-0.25</v>
          </cell>
          <cell r="D72">
            <v>3.6545000000000001</v>
          </cell>
          <cell r="E72">
            <v>0.13500000000000001</v>
          </cell>
          <cell r="F72">
            <v>4.0395000000000003</v>
          </cell>
          <cell r="G72">
            <v>0.47499999999999998</v>
          </cell>
          <cell r="H72">
            <v>4.3795000000000002</v>
          </cell>
          <cell r="I72">
            <v>-0.19500000000000001</v>
          </cell>
          <cell r="J72">
            <v>3.7095000000000002</v>
          </cell>
          <cell r="K72">
            <v>0.26</v>
          </cell>
          <cell r="L72">
            <v>4.1645000000000003</v>
          </cell>
        </row>
        <row r="73">
          <cell r="A73">
            <v>38899</v>
          </cell>
          <cell r="B73">
            <v>3.9495</v>
          </cell>
          <cell r="C73">
            <v>-0.25</v>
          </cell>
          <cell r="D73">
            <v>3.6995</v>
          </cell>
          <cell r="E73">
            <v>0.13500000000000001</v>
          </cell>
          <cell r="F73">
            <v>4.0845000000000002</v>
          </cell>
          <cell r="G73">
            <v>0.47499999999999998</v>
          </cell>
          <cell r="H73">
            <v>4.4245000000000001</v>
          </cell>
          <cell r="I73">
            <v>-0.19500000000000001</v>
          </cell>
          <cell r="J73">
            <v>3.7545000000000002</v>
          </cell>
          <cell r="K73">
            <v>0.26</v>
          </cell>
          <cell r="L73">
            <v>4.2095000000000002</v>
          </cell>
        </row>
        <row r="74">
          <cell r="A74">
            <v>38930</v>
          </cell>
          <cell r="B74">
            <v>3.9885000000000002</v>
          </cell>
          <cell r="C74">
            <v>-0.25</v>
          </cell>
          <cell r="D74">
            <v>3.7385000000000002</v>
          </cell>
          <cell r="E74">
            <v>0.13500000000000001</v>
          </cell>
          <cell r="F74">
            <v>4.1234999999999999</v>
          </cell>
          <cell r="G74">
            <v>0.47499999999999998</v>
          </cell>
          <cell r="H74">
            <v>4.4634999999999998</v>
          </cell>
          <cell r="I74">
            <v>-0.19500000000000001</v>
          </cell>
          <cell r="J74">
            <v>3.7935000000000003</v>
          </cell>
          <cell r="K74">
            <v>0.26</v>
          </cell>
          <cell r="L74">
            <v>4.2484999999999999</v>
          </cell>
        </row>
        <row r="75">
          <cell r="A75">
            <v>38961</v>
          </cell>
          <cell r="B75">
            <v>3.9775</v>
          </cell>
          <cell r="C75">
            <v>-0.25</v>
          </cell>
          <cell r="D75">
            <v>3.7275</v>
          </cell>
          <cell r="E75">
            <v>0.13500000000000001</v>
          </cell>
          <cell r="F75">
            <v>4.1124999999999998</v>
          </cell>
          <cell r="G75">
            <v>0.47499999999999998</v>
          </cell>
          <cell r="H75">
            <v>4.4524999999999997</v>
          </cell>
          <cell r="I75">
            <v>-0.19500000000000001</v>
          </cell>
          <cell r="J75">
            <v>3.7825000000000002</v>
          </cell>
          <cell r="K75">
            <v>0.26</v>
          </cell>
          <cell r="L75">
            <v>4.2374999999999998</v>
          </cell>
        </row>
        <row r="76">
          <cell r="A76">
            <v>38991</v>
          </cell>
          <cell r="B76">
            <v>3.9925000000000002</v>
          </cell>
          <cell r="C76">
            <v>-0.25</v>
          </cell>
          <cell r="D76">
            <v>3.7425000000000002</v>
          </cell>
          <cell r="E76">
            <v>0.13500000000000001</v>
          </cell>
          <cell r="F76">
            <v>4.1275000000000004</v>
          </cell>
          <cell r="G76">
            <v>0.47499999999999998</v>
          </cell>
          <cell r="H76">
            <v>4.4675000000000002</v>
          </cell>
          <cell r="I76">
            <v>-0.19500000000000001</v>
          </cell>
          <cell r="J76">
            <v>3.7975000000000003</v>
          </cell>
          <cell r="K76">
            <v>0.26</v>
          </cell>
          <cell r="L76">
            <v>4.2525000000000004</v>
          </cell>
        </row>
        <row r="77">
          <cell r="A77">
            <v>39022</v>
          </cell>
          <cell r="B77">
            <v>4.1495000000000006</v>
          </cell>
          <cell r="C77">
            <v>0.248</v>
          </cell>
          <cell r="D77">
            <v>4.3975000000000009</v>
          </cell>
          <cell r="E77">
            <v>0.19</v>
          </cell>
          <cell r="F77">
            <v>4.339500000000001</v>
          </cell>
          <cell r="G77">
            <v>0.5</v>
          </cell>
          <cell r="H77">
            <v>4.6495000000000006</v>
          </cell>
          <cell r="I77">
            <v>-0.13</v>
          </cell>
          <cell r="J77">
            <v>4.0195000000000007</v>
          </cell>
          <cell r="K77">
            <v>0.25</v>
          </cell>
          <cell r="L77">
            <v>4.3995000000000006</v>
          </cell>
        </row>
        <row r="78">
          <cell r="A78">
            <v>39052</v>
          </cell>
          <cell r="B78">
            <v>4.3094999999999999</v>
          </cell>
          <cell r="C78">
            <v>0.308</v>
          </cell>
          <cell r="D78">
            <v>4.6174999999999997</v>
          </cell>
          <cell r="E78">
            <v>0.19</v>
          </cell>
          <cell r="F78">
            <v>4.4995000000000003</v>
          </cell>
          <cell r="G78">
            <v>0.56999999999999995</v>
          </cell>
          <cell r="H78">
            <v>4.8795000000000002</v>
          </cell>
          <cell r="I78">
            <v>-0.13</v>
          </cell>
          <cell r="J78">
            <v>4.1795</v>
          </cell>
          <cell r="K78">
            <v>0.25</v>
          </cell>
          <cell r="L78">
            <v>4.5594999999999999</v>
          </cell>
        </row>
        <row r="79">
          <cell r="A79">
            <v>39083</v>
          </cell>
          <cell r="B79">
            <v>4.3360000000000003</v>
          </cell>
          <cell r="C79">
            <v>0.378</v>
          </cell>
          <cell r="D79">
            <v>4.7140000000000004</v>
          </cell>
          <cell r="E79">
            <v>0.19</v>
          </cell>
          <cell r="F79">
            <v>4.5260000000000007</v>
          </cell>
          <cell r="G79">
            <v>0.56999999999999995</v>
          </cell>
          <cell r="H79">
            <v>4.9060000000000006</v>
          </cell>
          <cell r="I79">
            <v>-0.13</v>
          </cell>
          <cell r="J79">
            <v>4.2060000000000004</v>
          </cell>
          <cell r="K79">
            <v>0.25</v>
          </cell>
          <cell r="L79">
            <v>4.5860000000000003</v>
          </cell>
        </row>
        <row r="80">
          <cell r="A80">
            <v>39114</v>
          </cell>
          <cell r="B80">
            <v>4.2519999999999998</v>
          </cell>
          <cell r="C80">
            <v>0.248</v>
          </cell>
          <cell r="D80">
            <v>4.5</v>
          </cell>
          <cell r="E80">
            <v>0.19</v>
          </cell>
          <cell r="F80">
            <v>4.4420000000000002</v>
          </cell>
          <cell r="G80">
            <v>0.56999999999999995</v>
          </cell>
          <cell r="H80">
            <v>4.8220000000000001</v>
          </cell>
          <cell r="I80">
            <v>-0.13</v>
          </cell>
          <cell r="J80">
            <v>4.1219999999999999</v>
          </cell>
          <cell r="K80">
            <v>0.25</v>
          </cell>
          <cell r="L80">
            <v>4.5019999999999998</v>
          </cell>
        </row>
        <row r="81">
          <cell r="A81">
            <v>39142</v>
          </cell>
          <cell r="B81">
            <v>4.117</v>
          </cell>
          <cell r="C81">
            <v>6.8000000000000005E-2</v>
          </cell>
          <cell r="D81">
            <v>4.1849999999999996</v>
          </cell>
          <cell r="E81">
            <v>0.19</v>
          </cell>
          <cell r="F81">
            <v>4.3070000000000004</v>
          </cell>
          <cell r="G81">
            <v>0.56999999999999995</v>
          </cell>
          <cell r="H81">
            <v>4.6870000000000003</v>
          </cell>
          <cell r="I81">
            <v>-0.13</v>
          </cell>
          <cell r="J81">
            <v>3.9870000000000001</v>
          </cell>
          <cell r="K81">
            <v>0.25</v>
          </cell>
          <cell r="L81">
            <v>4.367</v>
          </cell>
        </row>
        <row r="82">
          <cell r="A82">
            <v>39173</v>
          </cell>
          <cell r="B82">
            <v>3.9630000000000001</v>
          </cell>
          <cell r="C82">
            <v>-0.25</v>
          </cell>
          <cell r="D82">
            <v>3.7130000000000001</v>
          </cell>
          <cell r="E82">
            <v>0.13500000000000001</v>
          </cell>
          <cell r="F82">
            <v>4.0979999999999999</v>
          </cell>
          <cell r="G82">
            <v>0.47499999999999998</v>
          </cell>
          <cell r="H82">
            <v>4.4379999999999997</v>
          </cell>
          <cell r="I82">
            <v>-0.19500000000000001</v>
          </cell>
          <cell r="J82">
            <v>3.7680000000000002</v>
          </cell>
          <cell r="K82">
            <v>0.26</v>
          </cell>
          <cell r="L82">
            <v>4.2229999999999999</v>
          </cell>
        </row>
        <row r="83">
          <cell r="A83">
            <v>39203</v>
          </cell>
          <cell r="B83">
            <v>3.9670000000000001</v>
          </cell>
          <cell r="C83">
            <v>-0.25</v>
          </cell>
          <cell r="D83">
            <v>3.7170000000000001</v>
          </cell>
          <cell r="E83">
            <v>0.13500000000000001</v>
          </cell>
          <cell r="F83">
            <v>4.1020000000000003</v>
          </cell>
          <cell r="G83">
            <v>0.47499999999999998</v>
          </cell>
          <cell r="H83">
            <v>4.4420000000000002</v>
          </cell>
          <cell r="I83">
            <v>-0.19500000000000001</v>
          </cell>
          <cell r="J83">
            <v>3.7720000000000002</v>
          </cell>
          <cell r="K83">
            <v>0.26</v>
          </cell>
          <cell r="L83">
            <v>4.2270000000000003</v>
          </cell>
        </row>
        <row r="84">
          <cell r="A84">
            <v>39234</v>
          </cell>
          <cell r="B84">
            <v>4.0070000000000006</v>
          </cell>
          <cell r="C84">
            <v>-0.25</v>
          </cell>
          <cell r="D84">
            <v>3.7570000000000006</v>
          </cell>
          <cell r="E84">
            <v>0.13500000000000001</v>
          </cell>
          <cell r="F84">
            <v>4.1420000000000003</v>
          </cell>
          <cell r="G84">
            <v>0.47499999999999998</v>
          </cell>
          <cell r="H84">
            <v>4.4820000000000002</v>
          </cell>
          <cell r="I84">
            <v>-0.19500000000000001</v>
          </cell>
          <cell r="J84">
            <v>3.8120000000000007</v>
          </cell>
          <cell r="K84">
            <v>0.26</v>
          </cell>
          <cell r="L84">
            <v>4.2670000000000003</v>
          </cell>
        </row>
        <row r="85">
          <cell r="A85">
            <v>39264</v>
          </cell>
          <cell r="B85">
            <v>4.0520000000000005</v>
          </cell>
          <cell r="C85">
            <v>-0.25</v>
          </cell>
          <cell r="D85">
            <v>3.8020000000000005</v>
          </cell>
          <cell r="E85">
            <v>0.13500000000000001</v>
          </cell>
          <cell r="F85">
            <v>4.1870000000000003</v>
          </cell>
          <cell r="G85">
            <v>0.47499999999999998</v>
          </cell>
          <cell r="H85">
            <v>4.5270000000000001</v>
          </cell>
          <cell r="I85">
            <v>-0.19500000000000001</v>
          </cell>
          <cell r="J85">
            <v>3.8570000000000007</v>
          </cell>
          <cell r="K85">
            <v>0.26</v>
          </cell>
          <cell r="L85">
            <v>4.3120000000000003</v>
          </cell>
        </row>
        <row r="86">
          <cell r="A86">
            <v>39295</v>
          </cell>
          <cell r="B86">
            <v>4.0910000000000002</v>
          </cell>
          <cell r="C86">
            <v>-0.25</v>
          </cell>
          <cell r="D86">
            <v>3.8410000000000002</v>
          </cell>
          <cell r="E86">
            <v>0.13500000000000001</v>
          </cell>
          <cell r="F86">
            <v>4.226</v>
          </cell>
          <cell r="G86">
            <v>0.47499999999999998</v>
          </cell>
          <cell r="H86">
            <v>4.5659999999999998</v>
          </cell>
          <cell r="I86">
            <v>-0.19500000000000001</v>
          </cell>
          <cell r="J86">
            <v>3.8960000000000004</v>
          </cell>
          <cell r="K86">
            <v>0.26</v>
          </cell>
          <cell r="L86">
            <v>4.351</v>
          </cell>
        </row>
        <row r="87">
          <cell r="A87">
            <v>39326</v>
          </cell>
          <cell r="B87">
            <v>4.08</v>
          </cell>
          <cell r="C87">
            <v>-0.25</v>
          </cell>
          <cell r="D87">
            <v>3.83</v>
          </cell>
          <cell r="E87">
            <v>0.13500000000000001</v>
          </cell>
          <cell r="F87">
            <v>4.2149999999999999</v>
          </cell>
          <cell r="G87">
            <v>0.47499999999999998</v>
          </cell>
          <cell r="H87">
            <v>4.5549999999999997</v>
          </cell>
          <cell r="I87">
            <v>-0.19500000000000001</v>
          </cell>
          <cell r="J87">
            <v>3.8850000000000002</v>
          </cell>
          <cell r="K87">
            <v>0.26</v>
          </cell>
          <cell r="L87">
            <v>4.34</v>
          </cell>
        </row>
        <row r="88">
          <cell r="A88">
            <v>39356</v>
          </cell>
          <cell r="B88">
            <v>4.0949999999999998</v>
          </cell>
          <cell r="C88">
            <v>-0.25</v>
          </cell>
          <cell r="D88">
            <v>3.8449999999999998</v>
          </cell>
          <cell r="E88">
            <v>0.13500000000000001</v>
          </cell>
          <cell r="F88">
            <v>4.2299999999999995</v>
          </cell>
          <cell r="G88">
            <v>0.47499999999999998</v>
          </cell>
          <cell r="H88">
            <v>4.5699999999999994</v>
          </cell>
          <cell r="I88">
            <v>-0.19500000000000001</v>
          </cell>
          <cell r="J88">
            <v>3.9</v>
          </cell>
          <cell r="K88">
            <v>0.26</v>
          </cell>
          <cell r="L88">
            <v>4.3549999999999995</v>
          </cell>
        </row>
        <row r="89">
          <cell r="A89">
            <v>39387</v>
          </cell>
          <cell r="B89">
            <v>4.2519999999999998</v>
          </cell>
          <cell r="C89">
            <v>0.248</v>
          </cell>
          <cell r="D89">
            <v>4.5</v>
          </cell>
          <cell r="E89">
            <v>0.19</v>
          </cell>
          <cell r="F89">
            <v>4.4420000000000002</v>
          </cell>
          <cell r="G89">
            <v>0.5</v>
          </cell>
          <cell r="H89">
            <v>4.7519999999999998</v>
          </cell>
          <cell r="I89">
            <v>-0.13</v>
          </cell>
          <cell r="J89">
            <v>4.1219999999999999</v>
          </cell>
          <cell r="K89">
            <v>0.25</v>
          </cell>
          <cell r="L89">
            <v>4.5019999999999998</v>
          </cell>
        </row>
        <row r="90">
          <cell r="A90">
            <v>39417</v>
          </cell>
          <cell r="B90">
            <v>4.4119999999999999</v>
          </cell>
          <cell r="C90">
            <v>0.308</v>
          </cell>
          <cell r="D90">
            <v>4.72</v>
          </cell>
          <cell r="E90">
            <v>0.19</v>
          </cell>
          <cell r="F90">
            <v>4.6020000000000003</v>
          </cell>
          <cell r="G90">
            <v>0.56999999999999995</v>
          </cell>
          <cell r="H90">
            <v>4.9820000000000002</v>
          </cell>
          <cell r="I90">
            <v>-0.13</v>
          </cell>
          <cell r="J90">
            <v>4.282</v>
          </cell>
          <cell r="K90">
            <v>0.25</v>
          </cell>
          <cell r="L90">
            <v>4.6619999999999999</v>
          </cell>
        </row>
        <row r="91">
          <cell r="A91">
            <v>39448</v>
          </cell>
          <cell r="B91">
            <v>4.4409999999999998</v>
          </cell>
          <cell r="C91">
            <v>0.378</v>
          </cell>
          <cell r="D91">
            <v>4.819</v>
          </cell>
          <cell r="E91">
            <v>0.19</v>
          </cell>
          <cell r="F91">
            <v>4.6310000000000002</v>
          </cell>
          <cell r="G91">
            <v>0.56999999999999995</v>
          </cell>
          <cell r="H91">
            <v>5.0110000000000001</v>
          </cell>
          <cell r="I91">
            <v>-0.13</v>
          </cell>
          <cell r="J91">
            <v>4.3109999999999999</v>
          </cell>
          <cell r="K91">
            <v>0.25</v>
          </cell>
          <cell r="L91">
            <v>4.6909999999999998</v>
          </cell>
        </row>
        <row r="92">
          <cell r="A92">
            <v>39479</v>
          </cell>
          <cell r="B92">
            <v>4.3570000000000002</v>
          </cell>
          <cell r="C92">
            <v>0.248</v>
          </cell>
          <cell r="D92">
            <v>4.6050000000000004</v>
          </cell>
          <cell r="E92">
            <v>0.19</v>
          </cell>
          <cell r="F92">
            <v>4.5470000000000006</v>
          </cell>
          <cell r="G92">
            <v>0.56999999999999995</v>
          </cell>
          <cell r="H92">
            <v>4.9270000000000005</v>
          </cell>
          <cell r="I92">
            <v>-0.13</v>
          </cell>
          <cell r="J92">
            <v>4.2270000000000003</v>
          </cell>
          <cell r="K92">
            <v>0.25</v>
          </cell>
          <cell r="L92">
            <v>4.6070000000000002</v>
          </cell>
        </row>
        <row r="93">
          <cell r="A93">
            <v>39508</v>
          </cell>
          <cell r="B93">
            <v>4.2220000000000004</v>
          </cell>
          <cell r="C93">
            <v>6.8000000000000005E-2</v>
          </cell>
          <cell r="D93">
            <v>4.29</v>
          </cell>
          <cell r="E93">
            <v>0.19</v>
          </cell>
          <cell r="F93">
            <v>4.4120000000000008</v>
          </cell>
          <cell r="G93">
            <v>0.56999999999999995</v>
          </cell>
          <cell r="H93">
            <v>4.7920000000000007</v>
          </cell>
          <cell r="I93">
            <v>-0.13</v>
          </cell>
          <cell r="J93">
            <v>4.0920000000000005</v>
          </cell>
          <cell r="K93">
            <v>0.25</v>
          </cell>
          <cell r="L93">
            <v>4.4720000000000004</v>
          </cell>
        </row>
        <row r="94">
          <cell r="A94">
            <v>39539</v>
          </cell>
          <cell r="B94">
            <v>4.0680000000000005</v>
          </cell>
          <cell r="C94">
            <v>-0.25</v>
          </cell>
          <cell r="D94">
            <v>3.8180000000000005</v>
          </cell>
          <cell r="E94">
            <v>0.13500000000000001</v>
          </cell>
          <cell r="F94">
            <v>4.2030000000000003</v>
          </cell>
          <cell r="G94">
            <v>0.47499999999999998</v>
          </cell>
          <cell r="H94">
            <v>4.5430000000000001</v>
          </cell>
          <cell r="I94">
            <v>-0.19500000000000001</v>
          </cell>
          <cell r="J94">
            <v>3.8730000000000007</v>
          </cell>
          <cell r="K94">
            <v>0.26</v>
          </cell>
          <cell r="L94">
            <v>4.3280000000000003</v>
          </cell>
        </row>
        <row r="95">
          <cell r="A95">
            <v>39569</v>
          </cell>
          <cell r="B95">
            <v>4.0720000000000001</v>
          </cell>
          <cell r="C95">
            <v>-0.25</v>
          </cell>
          <cell r="D95">
            <v>3.8220000000000001</v>
          </cell>
          <cell r="E95">
            <v>0.13500000000000001</v>
          </cell>
          <cell r="F95">
            <v>4.2069999999999999</v>
          </cell>
          <cell r="G95">
            <v>0.47499999999999998</v>
          </cell>
          <cell r="H95">
            <v>4.5469999999999997</v>
          </cell>
          <cell r="I95">
            <v>-0.19500000000000001</v>
          </cell>
          <cell r="J95">
            <v>3.8770000000000002</v>
          </cell>
          <cell r="K95">
            <v>0.26</v>
          </cell>
          <cell r="L95">
            <v>4.3319999999999999</v>
          </cell>
        </row>
        <row r="96">
          <cell r="A96">
            <v>39600</v>
          </cell>
          <cell r="B96">
            <v>4.1120000000000001</v>
          </cell>
          <cell r="C96">
            <v>-0.25</v>
          </cell>
          <cell r="D96">
            <v>3.8620000000000001</v>
          </cell>
          <cell r="E96">
            <v>0.13500000000000001</v>
          </cell>
          <cell r="F96">
            <v>4.2469999999999999</v>
          </cell>
          <cell r="G96">
            <v>0.47499999999999998</v>
          </cell>
          <cell r="H96">
            <v>4.5869999999999997</v>
          </cell>
          <cell r="I96">
            <v>-0.19500000000000001</v>
          </cell>
          <cell r="J96">
            <v>3.9170000000000003</v>
          </cell>
          <cell r="K96">
            <v>0.26</v>
          </cell>
          <cell r="L96">
            <v>4.3719999999999999</v>
          </cell>
        </row>
        <row r="97">
          <cell r="A97">
            <v>39630</v>
          </cell>
          <cell r="B97">
            <v>4.157</v>
          </cell>
          <cell r="C97">
            <v>-0.25</v>
          </cell>
          <cell r="D97">
            <v>3.907</v>
          </cell>
          <cell r="E97">
            <v>0.13500000000000001</v>
          </cell>
          <cell r="F97">
            <v>4.2919999999999998</v>
          </cell>
          <cell r="G97">
            <v>0.47499999999999998</v>
          </cell>
          <cell r="H97">
            <v>4.6319999999999997</v>
          </cell>
          <cell r="I97">
            <v>-0.19500000000000001</v>
          </cell>
          <cell r="J97">
            <v>3.9620000000000002</v>
          </cell>
          <cell r="K97">
            <v>0.26</v>
          </cell>
          <cell r="L97">
            <v>4.4169999999999998</v>
          </cell>
        </row>
        <row r="98">
          <cell r="A98">
            <v>39661</v>
          </cell>
          <cell r="B98">
            <v>4.1960000000000006</v>
          </cell>
          <cell r="C98">
            <v>-0.25</v>
          </cell>
          <cell r="D98">
            <v>3.9460000000000006</v>
          </cell>
          <cell r="E98">
            <v>0.13500000000000001</v>
          </cell>
          <cell r="F98">
            <v>4.3310000000000004</v>
          </cell>
          <cell r="G98">
            <v>0.47499999999999998</v>
          </cell>
          <cell r="H98">
            <v>4.6710000000000003</v>
          </cell>
          <cell r="I98">
            <v>-0.19500000000000001</v>
          </cell>
          <cell r="J98">
            <v>4.0010000000000003</v>
          </cell>
          <cell r="K98">
            <v>0.26</v>
          </cell>
          <cell r="L98">
            <v>4.4560000000000004</v>
          </cell>
        </row>
        <row r="99">
          <cell r="A99">
            <v>39692</v>
          </cell>
          <cell r="B99">
            <v>4.1849999999999996</v>
          </cell>
          <cell r="C99">
            <v>-0.25</v>
          </cell>
          <cell r="D99">
            <v>3.9349999999999996</v>
          </cell>
          <cell r="E99">
            <v>0.13500000000000001</v>
          </cell>
          <cell r="F99">
            <v>4.3199999999999994</v>
          </cell>
          <cell r="G99">
            <v>0.47499999999999998</v>
          </cell>
          <cell r="H99">
            <v>4.6599999999999993</v>
          </cell>
          <cell r="I99">
            <v>-0.19500000000000001</v>
          </cell>
          <cell r="J99">
            <v>3.9899999999999998</v>
          </cell>
          <cell r="K99">
            <v>0.26</v>
          </cell>
          <cell r="L99">
            <v>4.4449999999999994</v>
          </cell>
        </row>
        <row r="100">
          <cell r="A100">
            <v>39722</v>
          </cell>
          <cell r="B100">
            <v>4.2</v>
          </cell>
          <cell r="C100">
            <v>-0.25</v>
          </cell>
          <cell r="D100">
            <v>3.95</v>
          </cell>
          <cell r="E100">
            <v>0.13500000000000001</v>
          </cell>
          <cell r="F100">
            <v>4.335</v>
          </cell>
          <cell r="G100">
            <v>0.47499999999999998</v>
          </cell>
          <cell r="H100">
            <v>4.6749999999999998</v>
          </cell>
          <cell r="I100">
            <v>-0.19500000000000001</v>
          </cell>
          <cell r="J100">
            <v>4.0049999999999999</v>
          </cell>
          <cell r="K100">
            <v>0.26</v>
          </cell>
          <cell r="L100">
            <v>4.46</v>
          </cell>
        </row>
        <row r="101">
          <cell r="A101">
            <v>39753</v>
          </cell>
          <cell r="B101">
            <v>4.3570000000000002</v>
          </cell>
          <cell r="C101">
            <v>0.248</v>
          </cell>
          <cell r="D101">
            <v>4.6050000000000004</v>
          </cell>
          <cell r="E101">
            <v>0</v>
          </cell>
          <cell r="F101">
            <v>4.3570000000000002</v>
          </cell>
          <cell r="G101">
            <v>0.5</v>
          </cell>
          <cell r="H101">
            <v>4.8570000000000002</v>
          </cell>
          <cell r="I101">
            <v>-0.13</v>
          </cell>
          <cell r="J101">
            <v>4.2270000000000003</v>
          </cell>
          <cell r="K101">
            <v>0.25</v>
          </cell>
          <cell r="L101">
            <v>4.6070000000000002</v>
          </cell>
        </row>
        <row r="102">
          <cell r="A102">
            <v>39783</v>
          </cell>
          <cell r="B102">
            <v>4.5170000000000003</v>
          </cell>
          <cell r="C102">
            <v>0.308</v>
          </cell>
          <cell r="D102">
            <v>4.8250000000000002</v>
          </cell>
          <cell r="E102">
            <v>0</v>
          </cell>
          <cell r="F102">
            <v>4.5170000000000003</v>
          </cell>
          <cell r="G102">
            <v>0.56999999999999995</v>
          </cell>
          <cell r="H102">
            <v>5.0870000000000006</v>
          </cell>
          <cell r="I102">
            <v>-0.13</v>
          </cell>
          <cell r="J102">
            <v>4.3870000000000005</v>
          </cell>
          <cell r="K102">
            <v>0.25</v>
          </cell>
          <cell r="L102">
            <v>4.7670000000000003</v>
          </cell>
        </row>
        <row r="103">
          <cell r="A103">
            <v>39814</v>
          </cell>
          <cell r="B103">
            <v>4.5485000000000007</v>
          </cell>
          <cell r="C103">
            <v>0.378</v>
          </cell>
          <cell r="D103">
            <v>4.9265000000000008</v>
          </cell>
          <cell r="E103">
            <v>0</v>
          </cell>
          <cell r="F103">
            <v>4.5485000000000007</v>
          </cell>
          <cell r="G103">
            <v>0.56999999999999995</v>
          </cell>
          <cell r="H103">
            <v>5.1185000000000009</v>
          </cell>
          <cell r="I103">
            <v>-0.13</v>
          </cell>
          <cell r="J103">
            <v>4.4185000000000008</v>
          </cell>
          <cell r="K103">
            <v>0.25</v>
          </cell>
          <cell r="L103">
            <v>4.7985000000000007</v>
          </cell>
        </row>
        <row r="104">
          <cell r="A104">
            <v>39845</v>
          </cell>
          <cell r="B104">
            <v>4.4645000000000001</v>
          </cell>
          <cell r="C104">
            <v>0.248</v>
          </cell>
          <cell r="D104">
            <v>4.7125000000000004</v>
          </cell>
          <cell r="E104">
            <v>0</v>
          </cell>
          <cell r="F104">
            <v>4.4645000000000001</v>
          </cell>
          <cell r="G104">
            <v>0.56999999999999995</v>
          </cell>
          <cell r="H104">
            <v>5.0345000000000004</v>
          </cell>
          <cell r="I104">
            <v>-0.13</v>
          </cell>
          <cell r="J104">
            <v>4.3345000000000002</v>
          </cell>
          <cell r="K104">
            <v>0.25</v>
          </cell>
          <cell r="L104">
            <v>4.7145000000000001</v>
          </cell>
        </row>
        <row r="105">
          <cell r="A105">
            <v>39873</v>
          </cell>
          <cell r="B105">
            <v>4.3295000000000003</v>
          </cell>
          <cell r="C105">
            <v>6.8000000000000005E-2</v>
          </cell>
          <cell r="D105">
            <v>4.3975</v>
          </cell>
          <cell r="E105">
            <v>0</v>
          </cell>
          <cell r="F105">
            <v>4.3295000000000003</v>
          </cell>
          <cell r="G105">
            <v>0.56999999999999995</v>
          </cell>
          <cell r="H105">
            <v>4.8995000000000006</v>
          </cell>
          <cell r="I105">
            <v>-0.13</v>
          </cell>
          <cell r="J105">
            <v>4.1995000000000005</v>
          </cell>
          <cell r="K105">
            <v>0.25</v>
          </cell>
          <cell r="L105">
            <v>4.5795000000000003</v>
          </cell>
        </row>
        <row r="106">
          <cell r="A106">
            <v>39904</v>
          </cell>
          <cell r="B106">
            <v>4.1755000000000004</v>
          </cell>
          <cell r="C106">
            <v>-0.25</v>
          </cell>
          <cell r="D106">
            <v>3.9255000000000004</v>
          </cell>
          <cell r="E106">
            <v>0</v>
          </cell>
          <cell r="F106">
            <v>4.1755000000000004</v>
          </cell>
          <cell r="G106">
            <v>0.47499999999999998</v>
          </cell>
          <cell r="H106">
            <v>4.6505000000000001</v>
          </cell>
          <cell r="I106">
            <v>-0.19500000000000001</v>
          </cell>
          <cell r="J106">
            <v>3.9805000000000006</v>
          </cell>
          <cell r="K106">
            <v>0.26</v>
          </cell>
          <cell r="L106">
            <v>4.4355000000000002</v>
          </cell>
        </row>
        <row r="107">
          <cell r="A107">
            <v>39934</v>
          </cell>
          <cell r="B107">
            <v>4.1795</v>
          </cell>
          <cell r="C107">
            <v>-0.25</v>
          </cell>
          <cell r="D107">
            <v>3.9295</v>
          </cell>
          <cell r="E107">
            <v>0</v>
          </cell>
          <cell r="F107">
            <v>4.1795</v>
          </cell>
          <cell r="G107">
            <v>0.47499999999999998</v>
          </cell>
          <cell r="H107">
            <v>4.6544999999999996</v>
          </cell>
          <cell r="I107">
            <v>-0.19500000000000001</v>
          </cell>
          <cell r="J107">
            <v>3.9845000000000002</v>
          </cell>
          <cell r="K107">
            <v>0.26</v>
          </cell>
          <cell r="L107">
            <v>4.4394999999999998</v>
          </cell>
        </row>
        <row r="108">
          <cell r="A108">
            <v>39965</v>
          </cell>
          <cell r="B108">
            <v>4.2195</v>
          </cell>
          <cell r="C108">
            <v>-0.25</v>
          </cell>
          <cell r="D108">
            <v>3.9695</v>
          </cell>
          <cell r="E108">
            <v>0</v>
          </cell>
          <cell r="F108">
            <v>4.2195</v>
          </cell>
          <cell r="G108">
            <v>0.47499999999999998</v>
          </cell>
          <cell r="H108">
            <v>4.6944999999999997</v>
          </cell>
          <cell r="I108">
            <v>-0.19500000000000001</v>
          </cell>
          <cell r="J108">
            <v>4.0244999999999997</v>
          </cell>
          <cell r="K108">
            <v>0.26</v>
          </cell>
          <cell r="L108">
            <v>4.4794999999999998</v>
          </cell>
        </row>
        <row r="109">
          <cell r="A109">
            <v>39995</v>
          </cell>
          <cell r="B109">
            <v>4.2645</v>
          </cell>
          <cell r="C109">
            <v>-0.25</v>
          </cell>
          <cell r="D109">
            <v>4.0145</v>
          </cell>
          <cell r="E109">
            <v>0</v>
          </cell>
          <cell r="F109">
            <v>4.2645</v>
          </cell>
          <cell r="G109">
            <v>0.47499999999999998</v>
          </cell>
          <cell r="H109">
            <v>4.7394999999999996</v>
          </cell>
          <cell r="I109">
            <v>-0.19500000000000001</v>
          </cell>
          <cell r="J109">
            <v>4.0694999999999997</v>
          </cell>
          <cell r="K109">
            <v>0.26</v>
          </cell>
          <cell r="L109">
            <v>4.5244999999999997</v>
          </cell>
        </row>
        <row r="110">
          <cell r="A110">
            <v>40026</v>
          </cell>
          <cell r="B110">
            <v>4.3035000000000005</v>
          </cell>
          <cell r="C110">
            <v>-0.25</v>
          </cell>
          <cell r="D110">
            <v>4.0535000000000005</v>
          </cell>
          <cell r="E110">
            <v>0</v>
          </cell>
          <cell r="F110">
            <v>4.3035000000000005</v>
          </cell>
          <cell r="G110">
            <v>0.47499999999999998</v>
          </cell>
          <cell r="H110">
            <v>4.7785000000000002</v>
          </cell>
          <cell r="I110">
            <v>-0.19500000000000001</v>
          </cell>
          <cell r="J110">
            <v>4.1085000000000003</v>
          </cell>
          <cell r="K110">
            <v>0.26</v>
          </cell>
          <cell r="L110">
            <v>4.5635000000000003</v>
          </cell>
        </row>
        <row r="111">
          <cell r="A111">
            <v>40057</v>
          </cell>
          <cell r="B111">
            <v>4.2925000000000004</v>
          </cell>
          <cell r="C111">
            <v>-0.25</v>
          </cell>
          <cell r="D111">
            <v>4.0425000000000004</v>
          </cell>
          <cell r="E111">
            <v>0</v>
          </cell>
          <cell r="F111">
            <v>4.2925000000000004</v>
          </cell>
          <cell r="G111">
            <v>0.47499999999999998</v>
          </cell>
          <cell r="H111">
            <v>4.7675000000000001</v>
          </cell>
          <cell r="I111">
            <v>-0.19500000000000001</v>
          </cell>
          <cell r="J111">
            <v>4.0975000000000001</v>
          </cell>
          <cell r="K111">
            <v>0.26</v>
          </cell>
          <cell r="L111">
            <v>4.5525000000000002</v>
          </cell>
        </row>
        <row r="112">
          <cell r="A112">
            <v>40087</v>
          </cell>
          <cell r="B112">
            <v>4.3075000000000001</v>
          </cell>
          <cell r="C112">
            <v>-0.25</v>
          </cell>
          <cell r="D112">
            <v>4.0575000000000001</v>
          </cell>
          <cell r="E112">
            <v>0</v>
          </cell>
          <cell r="F112">
            <v>4.3075000000000001</v>
          </cell>
          <cell r="G112">
            <v>0.47499999999999998</v>
          </cell>
          <cell r="H112">
            <v>4.7824999999999998</v>
          </cell>
          <cell r="I112">
            <v>-0.19500000000000001</v>
          </cell>
          <cell r="J112">
            <v>4.1124999999999998</v>
          </cell>
          <cell r="K112">
            <v>0.26</v>
          </cell>
          <cell r="L112">
            <v>4.5674999999999999</v>
          </cell>
        </row>
        <row r="113">
          <cell r="A113">
            <v>40118</v>
          </cell>
          <cell r="B113">
            <v>4.4645000000000001</v>
          </cell>
          <cell r="C113">
            <v>0.248</v>
          </cell>
          <cell r="D113">
            <v>4.7125000000000004</v>
          </cell>
          <cell r="E113">
            <v>0</v>
          </cell>
          <cell r="F113">
            <v>4.4645000000000001</v>
          </cell>
          <cell r="G113">
            <v>0.5</v>
          </cell>
          <cell r="H113">
            <v>4.9645000000000001</v>
          </cell>
          <cell r="I113">
            <v>-0.13</v>
          </cell>
          <cell r="J113">
            <v>4.3345000000000002</v>
          </cell>
          <cell r="K113">
            <v>0.25</v>
          </cell>
          <cell r="L113">
            <v>4.7145000000000001</v>
          </cell>
        </row>
        <row r="114">
          <cell r="A114">
            <v>40148</v>
          </cell>
          <cell r="B114">
            <v>4.6245000000000003</v>
          </cell>
          <cell r="C114">
            <v>0.308</v>
          </cell>
          <cell r="D114">
            <v>4.9325000000000001</v>
          </cell>
          <cell r="E114">
            <v>0</v>
          </cell>
          <cell r="F114">
            <v>4.6245000000000003</v>
          </cell>
          <cell r="G114">
            <v>0.56999999999999995</v>
          </cell>
          <cell r="H114">
            <v>5.1945000000000006</v>
          </cell>
          <cell r="I114">
            <v>-0.13</v>
          </cell>
          <cell r="J114">
            <v>4.4945000000000004</v>
          </cell>
          <cell r="K114">
            <v>0.25</v>
          </cell>
          <cell r="L114">
            <v>4.8745000000000003</v>
          </cell>
        </row>
        <row r="115">
          <cell r="A115">
            <v>40179</v>
          </cell>
          <cell r="B115">
            <v>4.6585000000000001</v>
          </cell>
          <cell r="C115">
            <v>0.378</v>
          </cell>
          <cell r="D115">
            <v>5.0365000000000002</v>
          </cell>
          <cell r="E115">
            <v>0</v>
          </cell>
          <cell r="F115">
            <v>4.6585000000000001</v>
          </cell>
          <cell r="G115">
            <v>0.56999999999999995</v>
          </cell>
          <cell r="H115">
            <v>5.2285000000000004</v>
          </cell>
          <cell r="I115">
            <v>-0.13</v>
          </cell>
          <cell r="J115">
            <v>4.5285000000000002</v>
          </cell>
          <cell r="K115">
            <v>0.25</v>
          </cell>
          <cell r="L115">
            <v>4.9085000000000001</v>
          </cell>
        </row>
        <row r="116">
          <cell r="A116">
            <v>40210</v>
          </cell>
          <cell r="B116">
            <v>4.5745000000000005</v>
          </cell>
          <cell r="C116">
            <v>0.248</v>
          </cell>
          <cell r="D116">
            <v>4.8225000000000007</v>
          </cell>
          <cell r="E116">
            <v>0</v>
          </cell>
          <cell r="F116">
            <v>4.5745000000000005</v>
          </cell>
          <cell r="G116">
            <v>0.56999999999999995</v>
          </cell>
          <cell r="H116">
            <v>5.1445000000000007</v>
          </cell>
          <cell r="I116">
            <v>-0.13</v>
          </cell>
          <cell r="J116">
            <v>4.4445000000000006</v>
          </cell>
          <cell r="K116">
            <v>0.25</v>
          </cell>
          <cell r="L116">
            <v>4.8245000000000005</v>
          </cell>
        </row>
        <row r="117">
          <cell r="A117">
            <v>40238</v>
          </cell>
          <cell r="B117">
            <v>4.4394999999999998</v>
          </cell>
          <cell r="C117">
            <v>6.8000000000000005E-2</v>
          </cell>
          <cell r="D117">
            <v>4.5074999999999994</v>
          </cell>
          <cell r="E117">
            <v>0</v>
          </cell>
          <cell r="F117">
            <v>4.4394999999999998</v>
          </cell>
          <cell r="G117">
            <v>0.56999999999999995</v>
          </cell>
          <cell r="H117">
            <v>5.0095000000000001</v>
          </cell>
          <cell r="I117">
            <v>-0.13</v>
          </cell>
          <cell r="J117">
            <v>4.3094999999999999</v>
          </cell>
          <cell r="K117">
            <v>0.25</v>
          </cell>
          <cell r="L117">
            <v>4.6894999999999998</v>
          </cell>
        </row>
        <row r="118">
          <cell r="A118">
            <v>40269</v>
          </cell>
          <cell r="B118">
            <v>4.2854999999999999</v>
          </cell>
          <cell r="C118">
            <v>-0.25</v>
          </cell>
          <cell r="D118">
            <v>4.0354999999999999</v>
          </cell>
          <cell r="E118">
            <v>0</v>
          </cell>
          <cell r="F118">
            <v>4.2854999999999999</v>
          </cell>
          <cell r="G118">
            <v>0.47499999999999998</v>
          </cell>
          <cell r="H118">
            <v>4.7604999999999995</v>
          </cell>
          <cell r="I118">
            <v>-0.19500000000000001</v>
          </cell>
          <cell r="J118">
            <v>4.0904999999999996</v>
          </cell>
          <cell r="K118">
            <v>0.26</v>
          </cell>
          <cell r="L118">
            <v>4.5454999999999997</v>
          </cell>
        </row>
        <row r="119">
          <cell r="A119">
            <v>40299</v>
          </cell>
          <cell r="B119">
            <v>4.2895000000000003</v>
          </cell>
          <cell r="C119">
            <v>-0.25</v>
          </cell>
          <cell r="D119">
            <v>4.0395000000000003</v>
          </cell>
          <cell r="E119">
            <v>0</v>
          </cell>
          <cell r="F119">
            <v>4.2895000000000003</v>
          </cell>
          <cell r="G119">
            <v>0.47499999999999998</v>
          </cell>
          <cell r="H119">
            <v>4.7645</v>
          </cell>
          <cell r="I119">
            <v>-0.19500000000000001</v>
          </cell>
          <cell r="J119">
            <v>4.0945</v>
          </cell>
          <cell r="K119">
            <v>0.26</v>
          </cell>
          <cell r="L119">
            <v>4.5495000000000001</v>
          </cell>
        </row>
        <row r="120">
          <cell r="A120">
            <v>40330</v>
          </cell>
          <cell r="B120">
            <v>4.3295000000000003</v>
          </cell>
          <cell r="C120">
            <v>-0.25</v>
          </cell>
          <cell r="D120">
            <v>4.0795000000000003</v>
          </cell>
          <cell r="E120">
            <v>0</v>
          </cell>
          <cell r="F120">
            <v>4.3295000000000003</v>
          </cell>
          <cell r="G120">
            <v>0.47499999999999998</v>
          </cell>
          <cell r="H120">
            <v>4.8045</v>
          </cell>
          <cell r="I120">
            <v>-0.19500000000000001</v>
          </cell>
          <cell r="J120">
            <v>4.1345000000000001</v>
          </cell>
          <cell r="K120">
            <v>0.26</v>
          </cell>
          <cell r="L120">
            <v>4.5895000000000001</v>
          </cell>
        </row>
        <row r="121">
          <cell r="A121">
            <v>40360</v>
          </cell>
          <cell r="B121">
            <v>4.3745000000000003</v>
          </cell>
          <cell r="C121">
            <v>-0.25</v>
          </cell>
          <cell r="D121">
            <v>4.1245000000000003</v>
          </cell>
          <cell r="E121">
            <v>0</v>
          </cell>
          <cell r="F121">
            <v>4.3745000000000003</v>
          </cell>
          <cell r="G121">
            <v>0.47499999999999998</v>
          </cell>
          <cell r="H121">
            <v>4.8494999999999999</v>
          </cell>
          <cell r="I121">
            <v>-0.19500000000000001</v>
          </cell>
          <cell r="J121">
            <v>4.1795</v>
          </cell>
          <cell r="K121">
            <v>0.26</v>
          </cell>
          <cell r="L121">
            <v>4.6345000000000001</v>
          </cell>
        </row>
        <row r="122">
          <cell r="A122">
            <v>40391</v>
          </cell>
          <cell r="B122">
            <v>4.4135</v>
          </cell>
          <cell r="C122">
            <v>-0.25</v>
          </cell>
          <cell r="D122">
            <v>4.1635</v>
          </cell>
          <cell r="E122">
            <v>0</v>
          </cell>
          <cell r="F122">
            <v>4.4135</v>
          </cell>
          <cell r="G122">
            <v>0.47499999999999998</v>
          </cell>
          <cell r="H122">
            <v>4.8884999999999996</v>
          </cell>
          <cell r="I122">
            <v>-0.19500000000000001</v>
          </cell>
          <cell r="J122">
            <v>4.2184999999999997</v>
          </cell>
          <cell r="K122">
            <v>0.26</v>
          </cell>
          <cell r="L122">
            <v>4.6734999999999998</v>
          </cell>
        </row>
        <row r="123">
          <cell r="A123">
            <v>40422</v>
          </cell>
          <cell r="B123">
            <v>4.4024999999999999</v>
          </cell>
          <cell r="C123">
            <v>-0.25</v>
          </cell>
          <cell r="D123">
            <v>4.1524999999999999</v>
          </cell>
          <cell r="E123">
            <v>0</v>
          </cell>
          <cell r="F123">
            <v>4.4024999999999999</v>
          </cell>
          <cell r="G123">
            <v>0.47499999999999998</v>
          </cell>
          <cell r="H123">
            <v>4.8774999999999995</v>
          </cell>
          <cell r="I123">
            <v>-0.19500000000000001</v>
          </cell>
          <cell r="J123">
            <v>4.2074999999999996</v>
          </cell>
          <cell r="K123">
            <v>0.26</v>
          </cell>
          <cell r="L123">
            <v>4.6624999999999996</v>
          </cell>
        </row>
        <row r="124">
          <cell r="A124">
            <v>40452</v>
          </cell>
          <cell r="B124">
            <v>4.4175000000000004</v>
          </cell>
          <cell r="C124">
            <v>-0.25</v>
          </cell>
          <cell r="D124">
            <v>4.1675000000000004</v>
          </cell>
          <cell r="E124">
            <v>0</v>
          </cell>
          <cell r="F124">
            <v>4.4175000000000004</v>
          </cell>
          <cell r="G124">
            <v>0.47499999999999998</v>
          </cell>
          <cell r="H124">
            <v>4.8925000000000001</v>
          </cell>
          <cell r="I124">
            <v>-0.19500000000000001</v>
          </cell>
          <cell r="J124">
            <v>4.2225000000000001</v>
          </cell>
          <cell r="K124">
            <v>0.26</v>
          </cell>
          <cell r="L124">
            <v>4.6775000000000002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37209</v>
          </cell>
          <cell r="B7">
            <v>19.100000000000001</v>
          </cell>
          <cell r="C7">
            <v>24.25</v>
          </cell>
          <cell r="D7">
            <v>22.8</v>
          </cell>
          <cell r="E7">
            <v>26</v>
          </cell>
          <cell r="F7">
            <v>25.13</v>
          </cell>
          <cell r="G7">
            <v>20.100000000000001</v>
          </cell>
          <cell r="I7">
            <v>25.13</v>
          </cell>
          <cell r="R7">
            <v>40.999996185302734</v>
          </cell>
        </row>
        <row r="8">
          <cell r="A8">
            <v>37210</v>
          </cell>
          <cell r="B8">
            <v>23</v>
          </cell>
          <cell r="C8">
            <v>26</v>
          </cell>
          <cell r="D8">
            <v>24</v>
          </cell>
          <cell r="E8">
            <v>27</v>
          </cell>
          <cell r="F8">
            <v>26.4</v>
          </cell>
          <cell r="G8">
            <v>24</v>
          </cell>
          <cell r="I8">
            <v>20.174999237060501</v>
          </cell>
          <cell r="R8">
            <v>45.099996185302736</v>
          </cell>
        </row>
        <row r="9">
          <cell r="A9">
            <v>37211</v>
          </cell>
          <cell r="B9">
            <v>23</v>
          </cell>
          <cell r="C9">
            <v>26</v>
          </cell>
          <cell r="D9">
            <v>24</v>
          </cell>
          <cell r="E9">
            <v>27</v>
          </cell>
          <cell r="F9">
            <v>26.4</v>
          </cell>
          <cell r="G9">
            <v>24</v>
          </cell>
          <cell r="I9">
            <v>20.174999237060501</v>
          </cell>
          <cell r="R9">
            <v>45.099996185302736</v>
          </cell>
        </row>
        <row r="10">
          <cell r="A10">
            <v>37212</v>
          </cell>
          <cell r="B10">
            <v>23</v>
          </cell>
          <cell r="C10">
            <v>26</v>
          </cell>
          <cell r="D10">
            <v>24</v>
          </cell>
          <cell r="E10">
            <v>27</v>
          </cell>
          <cell r="F10">
            <v>26.4</v>
          </cell>
          <cell r="G10">
            <v>24</v>
          </cell>
          <cell r="I10">
            <v>26</v>
          </cell>
          <cell r="R10">
            <v>34.199990844726564</v>
          </cell>
        </row>
        <row r="11">
          <cell r="A11">
            <v>37214</v>
          </cell>
          <cell r="B11">
            <v>23</v>
          </cell>
          <cell r="C11">
            <v>26</v>
          </cell>
          <cell r="D11">
            <v>24</v>
          </cell>
          <cell r="E11">
            <v>27</v>
          </cell>
          <cell r="F11">
            <v>26.4</v>
          </cell>
          <cell r="G11">
            <v>24</v>
          </cell>
          <cell r="I11">
            <v>20.174999237060501</v>
          </cell>
          <cell r="R11">
            <v>45.099996185302736</v>
          </cell>
        </row>
        <row r="12">
          <cell r="A12">
            <v>37215</v>
          </cell>
          <cell r="B12">
            <v>23</v>
          </cell>
          <cell r="C12">
            <v>26</v>
          </cell>
          <cell r="D12">
            <v>24</v>
          </cell>
          <cell r="E12">
            <v>27</v>
          </cell>
          <cell r="F12">
            <v>26.4</v>
          </cell>
          <cell r="G12">
            <v>24</v>
          </cell>
          <cell r="I12">
            <v>20.174999237060501</v>
          </cell>
          <cell r="R12">
            <v>45.099996185302736</v>
          </cell>
        </row>
        <row r="13">
          <cell r="A13">
            <v>37216</v>
          </cell>
          <cell r="B13">
            <v>23</v>
          </cell>
          <cell r="C13">
            <v>26</v>
          </cell>
          <cell r="D13">
            <v>24</v>
          </cell>
          <cell r="E13">
            <v>27</v>
          </cell>
          <cell r="F13">
            <v>26.4</v>
          </cell>
          <cell r="G13">
            <v>24</v>
          </cell>
          <cell r="I13">
            <v>20.174999237060501</v>
          </cell>
          <cell r="R13">
            <v>45.099996185302736</v>
          </cell>
        </row>
        <row r="14">
          <cell r="A14">
            <v>37218</v>
          </cell>
          <cell r="B14">
            <v>23</v>
          </cell>
          <cell r="C14">
            <v>26</v>
          </cell>
          <cell r="D14">
            <v>24</v>
          </cell>
          <cell r="E14">
            <v>27</v>
          </cell>
          <cell r="F14">
            <v>26.4</v>
          </cell>
          <cell r="G14">
            <v>24</v>
          </cell>
          <cell r="I14">
            <v>20.174999237060501</v>
          </cell>
          <cell r="R14">
            <v>45.099996185302736</v>
          </cell>
        </row>
        <row r="15">
          <cell r="A15">
            <v>37219</v>
          </cell>
          <cell r="B15">
            <v>23</v>
          </cell>
          <cell r="C15">
            <v>26</v>
          </cell>
          <cell r="D15">
            <v>24</v>
          </cell>
          <cell r="E15">
            <v>27</v>
          </cell>
          <cell r="F15">
            <v>26.4</v>
          </cell>
          <cell r="G15">
            <v>24</v>
          </cell>
          <cell r="I15">
            <v>26</v>
          </cell>
          <cell r="R15">
            <v>34.199990844726564</v>
          </cell>
        </row>
        <row r="16">
          <cell r="A16">
            <v>37221</v>
          </cell>
          <cell r="B16">
            <v>23</v>
          </cell>
          <cell r="C16">
            <v>26</v>
          </cell>
          <cell r="D16">
            <v>24</v>
          </cell>
          <cell r="E16">
            <v>27</v>
          </cell>
          <cell r="F16">
            <v>26.4</v>
          </cell>
          <cell r="G16">
            <v>24</v>
          </cell>
          <cell r="I16">
            <v>20.174999237060501</v>
          </cell>
          <cell r="R16">
            <v>45.09999237060547</v>
          </cell>
        </row>
        <row r="17">
          <cell r="A17">
            <v>37222</v>
          </cell>
          <cell r="B17">
            <v>23</v>
          </cell>
          <cell r="C17">
            <v>26</v>
          </cell>
          <cell r="D17">
            <v>24</v>
          </cell>
          <cell r="E17">
            <v>27</v>
          </cell>
          <cell r="F17">
            <v>26.4</v>
          </cell>
          <cell r="G17">
            <v>24</v>
          </cell>
          <cell r="I17">
            <v>20.174999237060501</v>
          </cell>
          <cell r="R17">
            <v>45.099996185302736</v>
          </cell>
        </row>
        <row r="18">
          <cell r="A18">
            <v>37223</v>
          </cell>
          <cell r="B18">
            <v>23</v>
          </cell>
          <cell r="C18">
            <v>26</v>
          </cell>
          <cell r="D18">
            <v>24</v>
          </cell>
          <cell r="E18">
            <v>27</v>
          </cell>
          <cell r="F18">
            <v>26.4</v>
          </cell>
          <cell r="G18">
            <v>24</v>
          </cell>
          <cell r="I18">
            <v>20.174999237060501</v>
          </cell>
          <cell r="R18">
            <v>45.099996185302736</v>
          </cell>
        </row>
        <row r="19">
          <cell r="A19">
            <v>37224</v>
          </cell>
          <cell r="B19">
            <v>23</v>
          </cell>
          <cell r="C19">
            <v>26</v>
          </cell>
          <cell r="D19">
            <v>24</v>
          </cell>
          <cell r="E19">
            <v>27</v>
          </cell>
          <cell r="F19">
            <v>26.4</v>
          </cell>
          <cell r="G19">
            <v>24</v>
          </cell>
          <cell r="I19">
            <v>20.174999237060501</v>
          </cell>
          <cell r="R19">
            <v>45.099996185302736</v>
          </cell>
        </row>
        <row r="20">
          <cell r="A20">
            <v>37225</v>
          </cell>
          <cell r="B20">
            <v>23</v>
          </cell>
          <cell r="C20">
            <v>26</v>
          </cell>
          <cell r="D20">
            <v>24</v>
          </cell>
          <cell r="E20">
            <v>27</v>
          </cell>
          <cell r="F20">
            <v>26.4</v>
          </cell>
          <cell r="G20">
            <v>24</v>
          </cell>
          <cell r="I20">
            <v>20.174999237060501</v>
          </cell>
          <cell r="R20">
            <v>45.099996185302736</v>
          </cell>
        </row>
        <row r="21">
          <cell r="A21">
            <v>37226</v>
          </cell>
          <cell r="B21">
            <v>28</v>
          </cell>
          <cell r="C21">
            <v>34</v>
          </cell>
          <cell r="D21">
            <v>33.5</v>
          </cell>
          <cell r="E21">
            <v>33.75</v>
          </cell>
          <cell r="F21">
            <v>31</v>
          </cell>
          <cell r="G21">
            <v>29</v>
          </cell>
          <cell r="I21">
            <v>36.65</v>
          </cell>
          <cell r="R21">
            <v>42.089997558593751</v>
          </cell>
        </row>
        <row r="22">
          <cell r="A22">
            <v>37228</v>
          </cell>
          <cell r="B22">
            <v>28</v>
          </cell>
          <cell r="C22">
            <v>34</v>
          </cell>
          <cell r="D22">
            <v>33.5</v>
          </cell>
          <cell r="E22">
            <v>33.75</v>
          </cell>
          <cell r="F22">
            <v>31</v>
          </cell>
          <cell r="G22">
            <v>29</v>
          </cell>
          <cell r="I22">
            <v>36.65</v>
          </cell>
          <cell r="R22">
            <v>55</v>
          </cell>
        </row>
        <row r="23">
          <cell r="A23">
            <v>37229</v>
          </cell>
          <cell r="B23">
            <v>28</v>
          </cell>
          <cell r="C23">
            <v>34</v>
          </cell>
          <cell r="D23">
            <v>33.5</v>
          </cell>
          <cell r="E23">
            <v>33.75</v>
          </cell>
          <cell r="F23">
            <v>31</v>
          </cell>
          <cell r="G23">
            <v>29</v>
          </cell>
          <cell r="I23">
            <v>36.65</v>
          </cell>
          <cell r="R23">
            <v>55</v>
          </cell>
        </row>
        <row r="24">
          <cell r="A24">
            <v>37230</v>
          </cell>
          <cell r="B24">
            <v>28</v>
          </cell>
          <cell r="C24">
            <v>34</v>
          </cell>
          <cell r="D24">
            <v>33.5</v>
          </cell>
          <cell r="E24">
            <v>33.75</v>
          </cell>
          <cell r="F24">
            <v>31</v>
          </cell>
          <cell r="G24">
            <v>29</v>
          </cell>
          <cell r="I24">
            <v>36.65</v>
          </cell>
          <cell r="R24">
            <v>55</v>
          </cell>
        </row>
        <row r="25">
          <cell r="A25">
            <v>37231</v>
          </cell>
          <cell r="B25">
            <v>28</v>
          </cell>
          <cell r="C25">
            <v>34</v>
          </cell>
          <cell r="D25">
            <v>33.5</v>
          </cell>
          <cell r="E25">
            <v>33.75</v>
          </cell>
          <cell r="F25">
            <v>31</v>
          </cell>
          <cell r="G25">
            <v>29</v>
          </cell>
          <cell r="I25">
            <v>36.65</v>
          </cell>
          <cell r="R25">
            <v>55</v>
          </cell>
        </row>
        <row r="26">
          <cell r="A26">
            <v>37232</v>
          </cell>
          <cell r="B26">
            <v>28</v>
          </cell>
          <cell r="C26">
            <v>34</v>
          </cell>
          <cell r="D26">
            <v>33.5</v>
          </cell>
          <cell r="E26">
            <v>33.75</v>
          </cell>
          <cell r="F26">
            <v>31</v>
          </cell>
          <cell r="G26">
            <v>29</v>
          </cell>
          <cell r="I26">
            <v>36.65</v>
          </cell>
          <cell r="R26">
            <v>55</v>
          </cell>
        </row>
        <row r="27">
          <cell r="A27">
            <v>37233</v>
          </cell>
          <cell r="B27">
            <v>28</v>
          </cell>
          <cell r="C27">
            <v>34</v>
          </cell>
          <cell r="D27">
            <v>33.5</v>
          </cell>
          <cell r="E27">
            <v>33.75</v>
          </cell>
          <cell r="F27">
            <v>31</v>
          </cell>
          <cell r="G27">
            <v>29</v>
          </cell>
          <cell r="I27">
            <v>32.5</v>
          </cell>
          <cell r="R27">
            <v>42.090001373291017</v>
          </cell>
        </row>
        <row r="28">
          <cell r="A28">
            <v>37235</v>
          </cell>
          <cell r="B28">
            <v>28</v>
          </cell>
          <cell r="C28">
            <v>34</v>
          </cell>
          <cell r="D28">
            <v>33.5</v>
          </cell>
          <cell r="E28">
            <v>33.75</v>
          </cell>
          <cell r="F28">
            <v>31</v>
          </cell>
          <cell r="G28">
            <v>29</v>
          </cell>
          <cell r="I28">
            <v>25</v>
          </cell>
          <cell r="R28">
            <v>55</v>
          </cell>
        </row>
        <row r="29">
          <cell r="A29">
            <v>37236</v>
          </cell>
          <cell r="B29">
            <v>28</v>
          </cell>
          <cell r="C29">
            <v>34</v>
          </cell>
          <cell r="D29">
            <v>33.5</v>
          </cell>
          <cell r="E29">
            <v>33.75</v>
          </cell>
          <cell r="F29">
            <v>31</v>
          </cell>
          <cell r="G29">
            <v>29</v>
          </cell>
          <cell r="I29">
            <v>25</v>
          </cell>
          <cell r="R29">
            <v>55</v>
          </cell>
        </row>
        <row r="30">
          <cell r="A30">
            <v>37237</v>
          </cell>
          <cell r="B30">
            <v>28</v>
          </cell>
          <cell r="C30">
            <v>34</v>
          </cell>
          <cell r="D30">
            <v>33.5</v>
          </cell>
          <cell r="E30">
            <v>33.75</v>
          </cell>
          <cell r="F30">
            <v>31</v>
          </cell>
          <cell r="G30">
            <v>29</v>
          </cell>
          <cell r="I30">
            <v>25</v>
          </cell>
          <cell r="R30">
            <v>55</v>
          </cell>
        </row>
        <row r="31">
          <cell r="A31">
            <v>37238</v>
          </cell>
          <cell r="B31">
            <v>28</v>
          </cell>
          <cell r="C31">
            <v>34</v>
          </cell>
          <cell r="D31">
            <v>33.5</v>
          </cell>
          <cell r="E31">
            <v>33.75</v>
          </cell>
          <cell r="F31">
            <v>31</v>
          </cell>
          <cell r="G31">
            <v>29</v>
          </cell>
          <cell r="I31">
            <v>25</v>
          </cell>
          <cell r="R31">
            <v>55</v>
          </cell>
        </row>
        <row r="32">
          <cell r="A32">
            <v>37239</v>
          </cell>
          <cell r="B32">
            <v>28</v>
          </cell>
          <cell r="C32">
            <v>34</v>
          </cell>
          <cell r="D32">
            <v>33.5</v>
          </cell>
          <cell r="E32">
            <v>33.75</v>
          </cell>
          <cell r="F32">
            <v>31</v>
          </cell>
          <cell r="G32">
            <v>29</v>
          </cell>
          <cell r="I32">
            <v>25</v>
          </cell>
          <cell r="R32">
            <v>55</v>
          </cell>
        </row>
        <row r="33">
          <cell r="A33">
            <v>37256</v>
          </cell>
          <cell r="B33">
            <v>28</v>
          </cell>
          <cell r="C33">
            <v>34</v>
          </cell>
          <cell r="D33">
            <v>33.5</v>
          </cell>
          <cell r="E33">
            <v>33.75</v>
          </cell>
          <cell r="F33">
            <v>31</v>
          </cell>
          <cell r="G33">
            <v>29</v>
          </cell>
          <cell r="I33">
            <v>31</v>
          </cell>
          <cell r="R33">
            <v>55</v>
          </cell>
        </row>
        <row r="34">
          <cell r="A34">
            <v>37257</v>
          </cell>
          <cell r="B34">
            <v>30</v>
          </cell>
          <cell r="C34">
            <v>33.75</v>
          </cell>
          <cell r="D34">
            <v>33.75</v>
          </cell>
          <cell r="E34">
            <v>34.5</v>
          </cell>
          <cell r="F34">
            <v>33</v>
          </cell>
          <cell r="G34">
            <v>31.5</v>
          </cell>
          <cell r="I34">
            <v>33</v>
          </cell>
          <cell r="R34">
            <v>67.669998168945313</v>
          </cell>
        </row>
        <row r="35">
          <cell r="A35">
            <v>37288</v>
          </cell>
          <cell r="B35">
            <v>30</v>
          </cell>
          <cell r="C35">
            <v>33.65</v>
          </cell>
          <cell r="D35">
            <v>33.75</v>
          </cell>
          <cell r="E35">
            <v>34.25</v>
          </cell>
          <cell r="F35">
            <v>33</v>
          </cell>
          <cell r="G35">
            <v>31.25</v>
          </cell>
          <cell r="I35">
            <v>33</v>
          </cell>
          <cell r="R35">
            <v>66.989989624023437</v>
          </cell>
        </row>
        <row r="36">
          <cell r="A36">
            <v>37316</v>
          </cell>
          <cell r="B36">
            <v>29.5</v>
          </cell>
          <cell r="C36">
            <v>32.5</v>
          </cell>
          <cell r="D36">
            <v>32.5</v>
          </cell>
          <cell r="E36">
            <v>33.25</v>
          </cell>
          <cell r="F36">
            <v>33.25</v>
          </cell>
          <cell r="G36">
            <v>30.75</v>
          </cell>
          <cell r="I36">
            <v>33.25</v>
          </cell>
          <cell r="R36">
            <v>66.539054565429694</v>
          </cell>
        </row>
        <row r="37">
          <cell r="A37">
            <v>37347</v>
          </cell>
          <cell r="B37">
            <v>30</v>
          </cell>
          <cell r="C37">
            <v>30</v>
          </cell>
          <cell r="D37">
            <v>28</v>
          </cell>
          <cell r="E37">
            <v>30.25</v>
          </cell>
          <cell r="F37">
            <v>31.25</v>
          </cell>
          <cell r="G37">
            <v>32</v>
          </cell>
          <cell r="I37">
            <v>30.25</v>
          </cell>
          <cell r="R37">
            <v>56.364267730712889</v>
          </cell>
        </row>
        <row r="38">
          <cell r="A38">
            <v>37377</v>
          </cell>
          <cell r="B38">
            <v>33</v>
          </cell>
          <cell r="C38">
            <v>29.5</v>
          </cell>
          <cell r="D38">
            <v>27</v>
          </cell>
          <cell r="E38">
            <v>30</v>
          </cell>
          <cell r="F38">
            <v>32.75</v>
          </cell>
          <cell r="G38">
            <v>36</v>
          </cell>
          <cell r="I38">
            <v>30</v>
          </cell>
          <cell r="R38">
            <v>57.269291534423829</v>
          </cell>
        </row>
        <row r="39">
          <cell r="A39">
            <v>37408</v>
          </cell>
          <cell r="B39">
            <v>42</v>
          </cell>
          <cell r="C39">
            <v>31.5</v>
          </cell>
          <cell r="D39">
            <v>29</v>
          </cell>
          <cell r="E39">
            <v>36.5</v>
          </cell>
          <cell r="F39">
            <v>38.75</v>
          </cell>
          <cell r="G39">
            <v>47</v>
          </cell>
          <cell r="I39">
            <v>36.5</v>
          </cell>
          <cell r="R39">
            <v>58.294392242431641</v>
          </cell>
        </row>
        <row r="40">
          <cell r="A40">
            <v>37438</v>
          </cell>
          <cell r="B40">
            <v>55</v>
          </cell>
          <cell r="C40">
            <v>46</v>
          </cell>
          <cell r="D40">
            <v>43</v>
          </cell>
          <cell r="E40">
            <v>49.5</v>
          </cell>
          <cell r="F40">
            <v>48.75</v>
          </cell>
          <cell r="G40">
            <v>62</v>
          </cell>
          <cell r="I40">
            <v>48.75</v>
          </cell>
          <cell r="R40">
            <v>51.30380970183036</v>
          </cell>
        </row>
        <row r="41">
          <cell r="A41">
            <v>37469</v>
          </cell>
          <cell r="B41">
            <v>61.5</v>
          </cell>
          <cell r="C41">
            <v>52.5</v>
          </cell>
          <cell r="D41">
            <v>50</v>
          </cell>
          <cell r="E41">
            <v>55.75</v>
          </cell>
          <cell r="F41">
            <v>56.75</v>
          </cell>
          <cell r="G41">
            <v>71.5</v>
          </cell>
          <cell r="I41">
            <v>55.75</v>
          </cell>
          <cell r="R41">
            <v>52.12621237402027</v>
          </cell>
        </row>
        <row r="42">
          <cell r="A42">
            <v>37500</v>
          </cell>
          <cell r="B42">
            <v>49</v>
          </cell>
          <cell r="C42">
            <v>45.5</v>
          </cell>
          <cell r="D42">
            <v>42</v>
          </cell>
          <cell r="E42">
            <v>48.5</v>
          </cell>
          <cell r="F42">
            <v>48.25</v>
          </cell>
          <cell r="G42">
            <v>56</v>
          </cell>
          <cell r="I42">
            <v>48.25</v>
          </cell>
          <cell r="R42">
            <v>52.317672329530204</v>
          </cell>
        </row>
        <row r="43">
          <cell r="A43">
            <v>37530</v>
          </cell>
          <cell r="B43">
            <v>38</v>
          </cell>
          <cell r="C43">
            <v>40</v>
          </cell>
          <cell r="D43">
            <v>40</v>
          </cell>
          <cell r="E43">
            <v>39.5</v>
          </cell>
          <cell r="F43">
            <v>39.25</v>
          </cell>
          <cell r="G43">
            <v>40.5</v>
          </cell>
          <cell r="I43">
            <v>39.25</v>
          </cell>
          <cell r="R43">
            <v>61.267660342424037</v>
          </cell>
        </row>
        <row r="44">
          <cell r="A44">
            <v>37561</v>
          </cell>
          <cell r="B44">
            <v>35.5</v>
          </cell>
          <cell r="C44">
            <v>39</v>
          </cell>
          <cell r="D44">
            <v>39</v>
          </cell>
          <cell r="E44">
            <v>40.5</v>
          </cell>
          <cell r="F44">
            <v>38.25</v>
          </cell>
          <cell r="G44">
            <v>37.5</v>
          </cell>
          <cell r="I44">
            <v>38.25</v>
          </cell>
          <cell r="R44">
            <v>67.325265153583828</v>
          </cell>
        </row>
        <row r="45">
          <cell r="A45">
            <v>37591</v>
          </cell>
          <cell r="B45">
            <v>36.5</v>
          </cell>
          <cell r="C45">
            <v>40</v>
          </cell>
          <cell r="D45">
            <v>40</v>
          </cell>
          <cell r="E45">
            <v>41.5</v>
          </cell>
          <cell r="F45">
            <v>40.25</v>
          </cell>
          <cell r="G45">
            <v>38.5</v>
          </cell>
          <cell r="I45">
            <v>40.25</v>
          </cell>
          <cell r="R45">
            <v>71.849605858648772</v>
          </cell>
        </row>
        <row r="46">
          <cell r="A46">
            <v>37622</v>
          </cell>
          <cell r="B46">
            <v>37.25</v>
          </cell>
          <cell r="C46">
            <v>43.5</v>
          </cell>
          <cell r="D46">
            <v>43</v>
          </cell>
          <cell r="E46">
            <v>43</v>
          </cell>
          <cell r="F46">
            <v>40.75</v>
          </cell>
          <cell r="G46">
            <v>39.25</v>
          </cell>
          <cell r="I46">
            <v>40.75</v>
          </cell>
          <cell r="R46">
            <v>53.597524598711829</v>
          </cell>
        </row>
        <row r="47">
          <cell r="A47">
            <v>37653</v>
          </cell>
          <cell r="B47">
            <v>37.25</v>
          </cell>
          <cell r="C47">
            <v>41.75</v>
          </cell>
          <cell r="D47">
            <v>41</v>
          </cell>
          <cell r="E47">
            <v>41</v>
          </cell>
          <cell r="F47">
            <v>39.25</v>
          </cell>
          <cell r="G47">
            <v>39.25</v>
          </cell>
          <cell r="I47">
            <v>39.25</v>
          </cell>
          <cell r="R47">
            <v>52.454266461686245</v>
          </cell>
        </row>
        <row r="48">
          <cell r="A48">
            <v>37681</v>
          </cell>
          <cell r="B48">
            <v>37.25</v>
          </cell>
          <cell r="C48">
            <v>39.5</v>
          </cell>
          <cell r="D48">
            <v>38</v>
          </cell>
          <cell r="E48">
            <v>39</v>
          </cell>
          <cell r="F48">
            <v>38.5</v>
          </cell>
          <cell r="G48">
            <v>39.25</v>
          </cell>
          <cell r="I48">
            <v>38.5</v>
          </cell>
          <cell r="R48">
            <v>50.986313593267027</v>
          </cell>
        </row>
        <row r="49">
          <cell r="A49">
            <v>37712</v>
          </cell>
          <cell r="B49">
            <v>35.75</v>
          </cell>
          <cell r="C49">
            <v>37.5</v>
          </cell>
          <cell r="D49">
            <v>34</v>
          </cell>
          <cell r="E49">
            <v>37.25</v>
          </cell>
          <cell r="F49">
            <v>39.5</v>
          </cell>
          <cell r="G49">
            <v>37.75</v>
          </cell>
          <cell r="I49">
            <v>37.25</v>
          </cell>
          <cell r="R49">
            <v>49.070036987373825</v>
          </cell>
        </row>
        <row r="50">
          <cell r="A50">
            <v>37742</v>
          </cell>
          <cell r="B50">
            <v>36.75</v>
          </cell>
          <cell r="C50">
            <v>33.5</v>
          </cell>
          <cell r="D50">
            <v>30</v>
          </cell>
          <cell r="E50">
            <v>37.75</v>
          </cell>
          <cell r="F50">
            <v>40.25</v>
          </cell>
          <cell r="G50">
            <v>38.75</v>
          </cell>
          <cell r="I50">
            <v>37.75</v>
          </cell>
          <cell r="R50">
            <v>49.223485701251555</v>
          </cell>
        </row>
        <row r="51">
          <cell r="A51">
            <v>37773</v>
          </cell>
          <cell r="B51">
            <v>43.25</v>
          </cell>
          <cell r="C51">
            <v>35.75</v>
          </cell>
          <cell r="D51">
            <v>32</v>
          </cell>
          <cell r="E51">
            <v>42.75</v>
          </cell>
          <cell r="F51">
            <v>46.25</v>
          </cell>
          <cell r="G51">
            <v>47.75</v>
          </cell>
          <cell r="I51">
            <v>42.75</v>
          </cell>
          <cell r="R51">
            <v>49.781432231800899</v>
          </cell>
        </row>
        <row r="52">
          <cell r="A52">
            <v>37803</v>
          </cell>
          <cell r="B52">
            <v>55.25</v>
          </cell>
          <cell r="C52">
            <v>53.5</v>
          </cell>
          <cell r="D52">
            <v>49</v>
          </cell>
          <cell r="E52">
            <v>53.5</v>
          </cell>
          <cell r="F52">
            <v>58.75</v>
          </cell>
          <cell r="G52">
            <v>61.25</v>
          </cell>
          <cell r="I52">
            <v>53.5</v>
          </cell>
          <cell r="R52">
            <v>50.338221690041799</v>
          </cell>
        </row>
        <row r="53">
          <cell r="A53">
            <v>37834</v>
          </cell>
          <cell r="B53">
            <v>65.25</v>
          </cell>
          <cell r="C53">
            <v>59.5</v>
          </cell>
          <cell r="D53">
            <v>56</v>
          </cell>
          <cell r="E53">
            <v>62</v>
          </cell>
          <cell r="F53">
            <v>64.5</v>
          </cell>
          <cell r="G53">
            <v>73.25</v>
          </cell>
          <cell r="I53">
            <v>62</v>
          </cell>
          <cell r="R53">
            <v>50.763073568003222</v>
          </cell>
        </row>
        <row r="54">
          <cell r="A54">
            <v>37865</v>
          </cell>
          <cell r="B54">
            <v>51.75</v>
          </cell>
          <cell r="C54">
            <v>48.5</v>
          </cell>
          <cell r="D54">
            <v>45</v>
          </cell>
          <cell r="E54">
            <v>57</v>
          </cell>
          <cell r="F54">
            <v>51.5</v>
          </cell>
          <cell r="G54">
            <v>57.75</v>
          </cell>
          <cell r="I54">
            <v>51.5</v>
          </cell>
          <cell r="R54">
            <v>50.87847586432752</v>
          </cell>
        </row>
        <row r="55">
          <cell r="A55">
            <v>37895</v>
          </cell>
          <cell r="B55">
            <v>38.75</v>
          </cell>
          <cell r="C55">
            <v>44.75</v>
          </cell>
          <cell r="D55">
            <v>43</v>
          </cell>
          <cell r="E55">
            <v>40.25</v>
          </cell>
          <cell r="F55">
            <v>40</v>
          </cell>
          <cell r="G55">
            <v>41</v>
          </cell>
          <cell r="I55">
            <v>40</v>
          </cell>
          <cell r="R55">
            <v>51.545289409762638</v>
          </cell>
        </row>
        <row r="56">
          <cell r="A56">
            <v>37926</v>
          </cell>
          <cell r="B56">
            <v>37.75</v>
          </cell>
          <cell r="C56">
            <v>39.75</v>
          </cell>
          <cell r="D56">
            <v>39</v>
          </cell>
          <cell r="E56">
            <v>42.25</v>
          </cell>
          <cell r="F56">
            <v>39.75</v>
          </cell>
          <cell r="G56">
            <v>39.5</v>
          </cell>
          <cell r="I56">
            <v>39.75</v>
          </cell>
          <cell r="R56">
            <v>54.820983375822983</v>
          </cell>
        </row>
        <row r="57">
          <cell r="A57">
            <v>37956</v>
          </cell>
          <cell r="B57">
            <v>37.25</v>
          </cell>
          <cell r="C57">
            <v>40.75</v>
          </cell>
          <cell r="D57">
            <v>40</v>
          </cell>
          <cell r="E57">
            <v>44.25</v>
          </cell>
          <cell r="F57">
            <v>41</v>
          </cell>
          <cell r="G57">
            <v>38.75</v>
          </cell>
          <cell r="I57">
            <v>41</v>
          </cell>
          <cell r="R57">
            <v>57.802933996291173</v>
          </cell>
        </row>
        <row r="58">
          <cell r="A58">
            <v>37987</v>
          </cell>
          <cell r="B58">
            <v>37.96</v>
          </cell>
          <cell r="C58">
            <v>43.86</v>
          </cell>
          <cell r="D58">
            <v>43.1</v>
          </cell>
          <cell r="E58">
            <v>43.47</v>
          </cell>
          <cell r="F58">
            <v>41.2</v>
          </cell>
          <cell r="G58">
            <v>40.159999999999997</v>
          </cell>
          <cell r="I58">
            <v>41.21</v>
          </cell>
          <cell r="R58">
            <v>56.009152679217962</v>
          </cell>
        </row>
        <row r="59">
          <cell r="A59">
            <v>38018</v>
          </cell>
          <cell r="B59">
            <v>37.96</v>
          </cell>
          <cell r="C59">
            <v>42.36</v>
          </cell>
          <cell r="D59">
            <v>41.38</v>
          </cell>
          <cell r="E59">
            <v>41.44</v>
          </cell>
          <cell r="F59">
            <v>39.67</v>
          </cell>
          <cell r="G59">
            <v>40.159999999999997</v>
          </cell>
          <cell r="I59">
            <v>39.69</v>
          </cell>
          <cell r="R59">
            <v>54.695048697155549</v>
          </cell>
        </row>
        <row r="60">
          <cell r="A60">
            <v>38047</v>
          </cell>
          <cell r="B60">
            <v>37.96</v>
          </cell>
          <cell r="C60">
            <v>40.43</v>
          </cell>
          <cell r="D60">
            <v>38.799999999999997</v>
          </cell>
          <cell r="E60">
            <v>39.409999999999997</v>
          </cell>
          <cell r="F60">
            <v>38.909999999999997</v>
          </cell>
          <cell r="G60">
            <v>40.159999999999997</v>
          </cell>
          <cell r="I60">
            <v>38.92</v>
          </cell>
          <cell r="R60">
            <v>52.594757568781567</v>
          </cell>
        </row>
        <row r="61">
          <cell r="A61">
            <v>38078</v>
          </cell>
          <cell r="B61">
            <v>36.57</v>
          </cell>
          <cell r="C61">
            <v>38.71</v>
          </cell>
          <cell r="D61">
            <v>35.369999999999997</v>
          </cell>
          <cell r="E61">
            <v>37.64</v>
          </cell>
          <cell r="F61">
            <v>39.909999999999997</v>
          </cell>
          <cell r="G61">
            <v>38.770000000000003</v>
          </cell>
          <cell r="I61">
            <v>37.65</v>
          </cell>
          <cell r="R61">
            <v>49.664284306600507</v>
          </cell>
        </row>
        <row r="62">
          <cell r="A62">
            <v>38108</v>
          </cell>
          <cell r="B62">
            <v>37.5</v>
          </cell>
          <cell r="C62">
            <v>35.28</v>
          </cell>
          <cell r="D62">
            <v>31.94</v>
          </cell>
          <cell r="E62">
            <v>38.130000000000003</v>
          </cell>
          <cell r="F62">
            <v>40.659999999999997</v>
          </cell>
          <cell r="G62">
            <v>39.700000000000003</v>
          </cell>
          <cell r="I62">
            <v>38.15</v>
          </cell>
          <cell r="R62">
            <v>49.717056762739468</v>
          </cell>
        </row>
        <row r="63">
          <cell r="A63">
            <v>38139</v>
          </cell>
          <cell r="B63">
            <v>43.52</v>
          </cell>
          <cell r="C63">
            <v>37.21</v>
          </cell>
          <cell r="D63">
            <v>33.65</v>
          </cell>
          <cell r="E63">
            <v>43.18</v>
          </cell>
          <cell r="F63">
            <v>46.71</v>
          </cell>
          <cell r="G63">
            <v>47.85</v>
          </cell>
          <cell r="I63">
            <v>43.19</v>
          </cell>
          <cell r="R63">
            <v>50.324699468260192</v>
          </cell>
        </row>
        <row r="64">
          <cell r="A64">
            <v>38169</v>
          </cell>
          <cell r="B64">
            <v>54.64</v>
          </cell>
          <cell r="C64">
            <v>52.44</v>
          </cell>
          <cell r="D64">
            <v>48.25</v>
          </cell>
          <cell r="E64">
            <v>54.02</v>
          </cell>
          <cell r="F64">
            <v>59.33</v>
          </cell>
          <cell r="G64">
            <v>60.24</v>
          </cell>
          <cell r="I64">
            <v>54.04</v>
          </cell>
          <cell r="R64">
            <v>51.01183700388647</v>
          </cell>
        </row>
        <row r="65">
          <cell r="A65">
            <v>38200</v>
          </cell>
          <cell r="B65">
            <v>63.9</v>
          </cell>
          <cell r="C65">
            <v>57.59</v>
          </cell>
          <cell r="D65">
            <v>54.25</v>
          </cell>
          <cell r="E65">
            <v>62.6</v>
          </cell>
          <cell r="F65">
            <v>65.12</v>
          </cell>
          <cell r="G65">
            <v>71.2</v>
          </cell>
          <cell r="I65">
            <v>62.61</v>
          </cell>
          <cell r="R65">
            <v>51.608812089929181</v>
          </cell>
        </row>
        <row r="66">
          <cell r="A66">
            <v>38231</v>
          </cell>
          <cell r="B66">
            <v>51.4</v>
          </cell>
          <cell r="C66">
            <v>48.15</v>
          </cell>
          <cell r="D66">
            <v>44.81</v>
          </cell>
          <cell r="E66">
            <v>57.54</v>
          </cell>
          <cell r="F66">
            <v>51.99</v>
          </cell>
          <cell r="G66">
            <v>57</v>
          </cell>
          <cell r="I66">
            <v>52</v>
          </cell>
          <cell r="R66">
            <v>51.434677640364228</v>
          </cell>
        </row>
        <row r="67">
          <cell r="A67">
            <v>38261</v>
          </cell>
          <cell r="B67">
            <v>39.35</v>
          </cell>
          <cell r="C67">
            <v>44.93</v>
          </cell>
          <cell r="D67">
            <v>43.1</v>
          </cell>
          <cell r="E67">
            <v>40.619999999999997</v>
          </cell>
          <cell r="F67">
            <v>40.369999999999997</v>
          </cell>
          <cell r="G67">
            <v>41.76</v>
          </cell>
          <cell r="I67">
            <v>40.380000000000003</v>
          </cell>
          <cell r="R67">
            <v>51.664640145527827</v>
          </cell>
        </row>
        <row r="68">
          <cell r="A68">
            <v>38292</v>
          </cell>
          <cell r="B68">
            <v>38.42</v>
          </cell>
          <cell r="C68">
            <v>40.64</v>
          </cell>
          <cell r="D68">
            <v>39.659999999999997</v>
          </cell>
          <cell r="E68">
            <v>42.63</v>
          </cell>
          <cell r="F68">
            <v>40.11</v>
          </cell>
          <cell r="G68">
            <v>40.4</v>
          </cell>
          <cell r="I68">
            <v>40.119999999999997</v>
          </cell>
          <cell r="R68">
            <v>54.627499877755497</v>
          </cell>
        </row>
        <row r="69">
          <cell r="A69">
            <v>38322</v>
          </cell>
          <cell r="B69">
            <v>37.96</v>
          </cell>
          <cell r="C69">
            <v>41.5</v>
          </cell>
          <cell r="D69">
            <v>40.520000000000003</v>
          </cell>
          <cell r="E69">
            <v>44.64</v>
          </cell>
          <cell r="F69">
            <v>41.36</v>
          </cell>
          <cell r="G69">
            <v>39.729999999999997</v>
          </cell>
          <cell r="I69">
            <v>41.37</v>
          </cell>
          <cell r="R69">
            <v>57.085310539165143</v>
          </cell>
        </row>
        <row r="70">
          <cell r="A70">
            <v>38353</v>
          </cell>
          <cell r="B70">
            <v>38.22</v>
          </cell>
          <cell r="C70">
            <v>44.14</v>
          </cell>
          <cell r="D70">
            <v>43.17</v>
          </cell>
          <cell r="E70">
            <v>43.83</v>
          </cell>
          <cell r="F70">
            <v>41.53</v>
          </cell>
          <cell r="G70">
            <v>40.54</v>
          </cell>
          <cell r="I70">
            <v>41.56</v>
          </cell>
          <cell r="R70">
            <v>54.743887852325216</v>
          </cell>
        </row>
        <row r="71">
          <cell r="A71">
            <v>38384</v>
          </cell>
          <cell r="B71">
            <v>38.22</v>
          </cell>
          <cell r="C71">
            <v>42.86</v>
          </cell>
          <cell r="D71">
            <v>41.7</v>
          </cell>
          <cell r="E71">
            <v>41.78</v>
          </cell>
          <cell r="F71">
            <v>39.99</v>
          </cell>
          <cell r="G71">
            <v>40.54</v>
          </cell>
          <cell r="I71">
            <v>40.020000000000003</v>
          </cell>
          <cell r="R71">
            <v>53.494760647423476</v>
          </cell>
        </row>
        <row r="72">
          <cell r="A72">
            <v>38412</v>
          </cell>
          <cell r="B72">
            <v>38.22</v>
          </cell>
          <cell r="C72">
            <v>41.21</v>
          </cell>
          <cell r="D72">
            <v>39.5</v>
          </cell>
          <cell r="E72">
            <v>39.729999999999997</v>
          </cell>
          <cell r="F72">
            <v>39.22</v>
          </cell>
          <cell r="G72">
            <v>40.54</v>
          </cell>
          <cell r="I72">
            <v>39.24</v>
          </cell>
          <cell r="R72">
            <v>51.500288643518175</v>
          </cell>
        </row>
        <row r="73">
          <cell r="A73">
            <v>38443</v>
          </cell>
          <cell r="B73">
            <v>36.82</v>
          </cell>
          <cell r="C73">
            <v>39.75</v>
          </cell>
          <cell r="D73">
            <v>36.549999999999997</v>
          </cell>
          <cell r="E73">
            <v>37.93</v>
          </cell>
          <cell r="F73">
            <v>40.229999999999997</v>
          </cell>
          <cell r="G73">
            <v>39.14</v>
          </cell>
          <cell r="I73">
            <v>37.950000000000003</v>
          </cell>
          <cell r="R73">
            <v>48.718807885515055</v>
          </cell>
        </row>
        <row r="74">
          <cell r="A74">
            <v>38473</v>
          </cell>
          <cell r="B74">
            <v>37.76</v>
          </cell>
          <cell r="C74">
            <v>36.81</v>
          </cell>
          <cell r="D74">
            <v>33.61</v>
          </cell>
          <cell r="E74">
            <v>38.43</v>
          </cell>
          <cell r="F74">
            <v>40.98</v>
          </cell>
          <cell r="G74">
            <v>40.08</v>
          </cell>
          <cell r="I74">
            <v>38.450000000000003</v>
          </cell>
          <cell r="R74">
            <v>48.769968188501615</v>
          </cell>
        </row>
        <row r="75">
          <cell r="A75">
            <v>38504</v>
          </cell>
          <cell r="B75">
            <v>43.82</v>
          </cell>
          <cell r="C75">
            <v>38.47</v>
          </cell>
          <cell r="D75">
            <v>35.090000000000003</v>
          </cell>
          <cell r="E75">
            <v>43.51</v>
          </cell>
          <cell r="F75">
            <v>47.07</v>
          </cell>
          <cell r="G75">
            <v>47.95</v>
          </cell>
          <cell r="I75">
            <v>43.53</v>
          </cell>
          <cell r="R75">
            <v>49.348062226763545</v>
          </cell>
        </row>
        <row r="76">
          <cell r="A76">
            <v>38534</v>
          </cell>
          <cell r="B76">
            <v>55.02</v>
          </cell>
          <cell r="C76">
            <v>51.53</v>
          </cell>
          <cell r="D76">
            <v>47.6</v>
          </cell>
          <cell r="E76">
            <v>54.44</v>
          </cell>
          <cell r="F76">
            <v>59.78</v>
          </cell>
          <cell r="G76">
            <v>60.22</v>
          </cell>
          <cell r="I76">
            <v>54.46</v>
          </cell>
          <cell r="R76">
            <v>50.00231400933319</v>
          </cell>
        </row>
        <row r="77">
          <cell r="A77">
            <v>38565</v>
          </cell>
          <cell r="B77">
            <v>64.349999999999994</v>
          </cell>
          <cell r="C77">
            <v>55.95</v>
          </cell>
          <cell r="D77">
            <v>52.75</v>
          </cell>
          <cell r="E77">
            <v>63.07</v>
          </cell>
          <cell r="F77">
            <v>65.61</v>
          </cell>
          <cell r="G77">
            <v>70.989999999999995</v>
          </cell>
          <cell r="I77">
            <v>63.1</v>
          </cell>
          <cell r="R77">
            <v>50.571417047634974</v>
          </cell>
        </row>
        <row r="78">
          <cell r="A78">
            <v>38596</v>
          </cell>
          <cell r="B78">
            <v>51.75</v>
          </cell>
          <cell r="C78">
            <v>47.87</v>
          </cell>
          <cell r="D78">
            <v>44.66</v>
          </cell>
          <cell r="E78">
            <v>57.96</v>
          </cell>
          <cell r="F78">
            <v>52.37</v>
          </cell>
          <cell r="G78">
            <v>56.95</v>
          </cell>
          <cell r="I78">
            <v>52.4</v>
          </cell>
          <cell r="R78">
            <v>50.408557205516679</v>
          </cell>
        </row>
        <row r="79">
          <cell r="A79">
            <v>38626</v>
          </cell>
          <cell r="B79">
            <v>39.619999999999997</v>
          </cell>
          <cell r="C79">
            <v>45.11</v>
          </cell>
          <cell r="D79">
            <v>43.19</v>
          </cell>
          <cell r="E79">
            <v>40.92</v>
          </cell>
          <cell r="F79">
            <v>40.659999999999997</v>
          </cell>
          <cell r="G79">
            <v>42.12</v>
          </cell>
          <cell r="I79">
            <v>40.68</v>
          </cell>
          <cell r="R79">
            <v>50.628551295573722</v>
          </cell>
        </row>
        <row r="80">
          <cell r="A80">
            <v>38657</v>
          </cell>
          <cell r="B80">
            <v>38.69</v>
          </cell>
          <cell r="C80">
            <v>41.44</v>
          </cell>
          <cell r="D80">
            <v>40.24</v>
          </cell>
          <cell r="E80">
            <v>42.94</v>
          </cell>
          <cell r="F80">
            <v>40.4</v>
          </cell>
          <cell r="G80">
            <v>40.83</v>
          </cell>
          <cell r="I80">
            <v>40.42</v>
          </cell>
          <cell r="R80">
            <v>53.44492871254937</v>
          </cell>
        </row>
        <row r="81">
          <cell r="A81">
            <v>38687</v>
          </cell>
          <cell r="B81">
            <v>38.229999999999997</v>
          </cell>
          <cell r="C81">
            <v>42.19</v>
          </cell>
          <cell r="D81">
            <v>40.98</v>
          </cell>
          <cell r="E81">
            <v>44.96</v>
          </cell>
          <cell r="F81">
            <v>41.66</v>
          </cell>
          <cell r="G81">
            <v>40.19</v>
          </cell>
          <cell r="I81">
            <v>41.68</v>
          </cell>
          <cell r="R81">
            <v>55.793497821682401</v>
          </cell>
        </row>
        <row r="82">
          <cell r="A82">
            <v>38718</v>
          </cell>
          <cell r="B82">
            <v>38.49</v>
          </cell>
          <cell r="C82">
            <v>44.87</v>
          </cell>
          <cell r="D82">
            <v>43.43</v>
          </cell>
          <cell r="E82">
            <v>44.12</v>
          </cell>
          <cell r="F82">
            <v>41.81</v>
          </cell>
          <cell r="G82">
            <v>40.909999999999997</v>
          </cell>
          <cell r="I82">
            <v>41.84</v>
          </cell>
          <cell r="R82">
            <v>50.397506913454691</v>
          </cell>
        </row>
        <row r="83">
          <cell r="A83">
            <v>38749</v>
          </cell>
          <cell r="B83">
            <v>38.49</v>
          </cell>
          <cell r="C83">
            <v>43.7</v>
          </cell>
          <cell r="D83">
            <v>42.09</v>
          </cell>
          <cell r="E83">
            <v>42.05</v>
          </cell>
          <cell r="F83">
            <v>40.26</v>
          </cell>
          <cell r="G83">
            <v>40.909999999999997</v>
          </cell>
          <cell r="I83">
            <v>40.29</v>
          </cell>
          <cell r="R83">
            <v>49.314419017475586</v>
          </cell>
        </row>
        <row r="84">
          <cell r="A84">
            <v>38777</v>
          </cell>
          <cell r="B84">
            <v>38.49</v>
          </cell>
          <cell r="C84">
            <v>42.19</v>
          </cell>
          <cell r="D84">
            <v>40.090000000000003</v>
          </cell>
          <cell r="E84">
            <v>39.99</v>
          </cell>
          <cell r="F84">
            <v>39.479999999999997</v>
          </cell>
          <cell r="G84">
            <v>40.909999999999997</v>
          </cell>
          <cell r="I84">
            <v>39.51</v>
          </cell>
          <cell r="R84">
            <v>47.558245427909462</v>
          </cell>
        </row>
        <row r="85">
          <cell r="A85">
            <v>38808</v>
          </cell>
          <cell r="B85">
            <v>37.08</v>
          </cell>
          <cell r="C85">
            <v>40.85</v>
          </cell>
          <cell r="D85">
            <v>37.409999999999997</v>
          </cell>
          <cell r="E85">
            <v>38.18</v>
          </cell>
          <cell r="F85">
            <v>40.49</v>
          </cell>
          <cell r="G85">
            <v>39.5</v>
          </cell>
          <cell r="I85">
            <v>38.21</v>
          </cell>
          <cell r="R85">
            <v>45.092735647926148</v>
          </cell>
        </row>
        <row r="86">
          <cell r="A86">
            <v>38838</v>
          </cell>
          <cell r="B86">
            <v>38.020000000000003</v>
          </cell>
          <cell r="C86">
            <v>38.17</v>
          </cell>
          <cell r="D86">
            <v>34.74</v>
          </cell>
          <cell r="E86">
            <v>38.68</v>
          </cell>
          <cell r="F86">
            <v>41.25</v>
          </cell>
          <cell r="G86">
            <v>40.44</v>
          </cell>
          <cell r="I86">
            <v>38.71</v>
          </cell>
          <cell r="R86">
            <v>45.166957914238424</v>
          </cell>
        </row>
        <row r="87">
          <cell r="A87">
            <v>38869</v>
          </cell>
          <cell r="B87">
            <v>44.12</v>
          </cell>
          <cell r="C87">
            <v>39.69</v>
          </cell>
          <cell r="D87">
            <v>36.08</v>
          </cell>
          <cell r="E87">
            <v>43.8</v>
          </cell>
          <cell r="F87">
            <v>47.38</v>
          </cell>
          <cell r="G87">
            <v>48.08</v>
          </cell>
          <cell r="I87">
            <v>43.83</v>
          </cell>
          <cell r="R87">
            <v>45.717300306579723</v>
          </cell>
        </row>
        <row r="88">
          <cell r="A88">
            <v>38899</v>
          </cell>
          <cell r="B88">
            <v>55.4</v>
          </cell>
          <cell r="C88">
            <v>51.64</v>
          </cell>
          <cell r="D88">
            <v>47.45</v>
          </cell>
          <cell r="E88">
            <v>54.79</v>
          </cell>
          <cell r="F88">
            <v>60.17</v>
          </cell>
          <cell r="G88">
            <v>60.26</v>
          </cell>
          <cell r="I88">
            <v>54.83</v>
          </cell>
          <cell r="R88">
            <v>46.334307768405729</v>
          </cell>
        </row>
        <row r="89">
          <cell r="A89">
            <v>38930</v>
          </cell>
          <cell r="B89">
            <v>64.790000000000006</v>
          </cell>
          <cell r="C89">
            <v>55.68</v>
          </cell>
          <cell r="D89">
            <v>52.13</v>
          </cell>
          <cell r="E89">
            <v>63.48</v>
          </cell>
          <cell r="F89">
            <v>66.040000000000006</v>
          </cell>
          <cell r="G89">
            <v>70.87</v>
          </cell>
          <cell r="I89">
            <v>63.52</v>
          </cell>
          <cell r="R89">
            <v>46.874615572932932</v>
          </cell>
        </row>
        <row r="90">
          <cell r="A90">
            <v>38961</v>
          </cell>
          <cell r="B90">
            <v>52.11</v>
          </cell>
          <cell r="C90">
            <v>48.29</v>
          </cell>
          <cell r="D90">
            <v>44.78</v>
          </cell>
          <cell r="E90">
            <v>58.34</v>
          </cell>
          <cell r="F90">
            <v>52.71</v>
          </cell>
          <cell r="G90">
            <v>56.97</v>
          </cell>
          <cell r="I90">
            <v>52.75</v>
          </cell>
          <cell r="R90">
            <v>46.756606177061386</v>
          </cell>
        </row>
        <row r="91">
          <cell r="A91">
            <v>38991</v>
          </cell>
          <cell r="B91">
            <v>39.9</v>
          </cell>
          <cell r="C91">
            <v>45.77</v>
          </cell>
          <cell r="D91">
            <v>43.44</v>
          </cell>
          <cell r="E91">
            <v>41.19</v>
          </cell>
          <cell r="F91">
            <v>40.93</v>
          </cell>
          <cell r="G91">
            <v>42.47</v>
          </cell>
          <cell r="I91">
            <v>40.96</v>
          </cell>
          <cell r="R91">
            <v>46.981905840739877</v>
          </cell>
        </row>
        <row r="92">
          <cell r="A92">
            <v>39022</v>
          </cell>
          <cell r="B92">
            <v>38.96</v>
          </cell>
          <cell r="C92">
            <v>42.41</v>
          </cell>
          <cell r="D92">
            <v>40.770000000000003</v>
          </cell>
          <cell r="E92">
            <v>43.22</v>
          </cell>
          <cell r="F92">
            <v>40.659999999999997</v>
          </cell>
          <cell r="G92">
            <v>41.22</v>
          </cell>
          <cell r="I92">
            <v>40.69</v>
          </cell>
          <cell r="R92">
            <v>49.482299032822311</v>
          </cell>
        </row>
        <row r="93">
          <cell r="A93">
            <v>39052</v>
          </cell>
          <cell r="B93">
            <v>38.49</v>
          </cell>
          <cell r="C93">
            <v>43.09</v>
          </cell>
          <cell r="D93">
            <v>41.44</v>
          </cell>
          <cell r="E93">
            <v>45.25</v>
          </cell>
          <cell r="F93">
            <v>41.93</v>
          </cell>
          <cell r="G93">
            <v>40.6</v>
          </cell>
          <cell r="I93">
            <v>41.96</v>
          </cell>
          <cell r="R93">
            <v>51.608524831225466</v>
          </cell>
        </row>
        <row r="94">
          <cell r="A94">
            <v>39083</v>
          </cell>
          <cell r="B94">
            <v>38.75</v>
          </cell>
          <cell r="C94">
            <v>45.6</v>
          </cell>
          <cell r="D94">
            <v>43.68</v>
          </cell>
          <cell r="E94">
            <v>44.42</v>
          </cell>
          <cell r="F94">
            <v>42.1</v>
          </cell>
          <cell r="G94">
            <v>41.2</v>
          </cell>
          <cell r="I94">
            <v>42.14</v>
          </cell>
          <cell r="R94">
            <v>51.956182168775449</v>
          </cell>
        </row>
        <row r="95">
          <cell r="A95">
            <v>39114</v>
          </cell>
          <cell r="B95">
            <v>38.75</v>
          </cell>
          <cell r="C95">
            <v>44.53</v>
          </cell>
          <cell r="D95">
            <v>42.47</v>
          </cell>
          <cell r="E95">
            <v>42.34</v>
          </cell>
          <cell r="F95">
            <v>40.53</v>
          </cell>
          <cell r="G95">
            <v>41.2</v>
          </cell>
          <cell r="I95">
            <v>40.57</v>
          </cell>
          <cell r="R95">
            <v>50.843318653758814</v>
          </cell>
        </row>
        <row r="96">
          <cell r="A96">
            <v>39142</v>
          </cell>
          <cell r="B96">
            <v>38.75</v>
          </cell>
          <cell r="C96">
            <v>43.15</v>
          </cell>
          <cell r="D96">
            <v>40.65</v>
          </cell>
          <cell r="E96">
            <v>40.26</v>
          </cell>
          <cell r="F96">
            <v>39.74</v>
          </cell>
          <cell r="G96">
            <v>41.2</v>
          </cell>
          <cell r="I96">
            <v>39.78</v>
          </cell>
          <cell r="R96">
            <v>49.056753488582537</v>
          </cell>
        </row>
        <row r="97">
          <cell r="A97">
            <v>39173</v>
          </cell>
          <cell r="B97">
            <v>37.33</v>
          </cell>
          <cell r="C97">
            <v>41.92</v>
          </cell>
          <cell r="D97">
            <v>38.229999999999997</v>
          </cell>
          <cell r="E97">
            <v>38.44</v>
          </cell>
          <cell r="F97">
            <v>40.76</v>
          </cell>
          <cell r="G97">
            <v>39.79</v>
          </cell>
          <cell r="I97">
            <v>38.47</v>
          </cell>
          <cell r="R97">
            <v>46.556439133774802</v>
          </cell>
        </row>
        <row r="98">
          <cell r="A98">
            <v>39203</v>
          </cell>
          <cell r="B98">
            <v>38.28</v>
          </cell>
          <cell r="C98">
            <v>39.47</v>
          </cell>
          <cell r="D98">
            <v>35.799999999999997</v>
          </cell>
          <cell r="E98">
            <v>38.94</v>
          </cell>
          <cell r="F98">
            <v>41.52</v>
          </cell>
          <cell r="G98">
            <v>40.729999999999997</v>
          </cell>
          <cell r="I98">
            <v>38.979999999999997</v>
          </cell>
          <cell r="R98">
            <v>46.60676871052631</v>
          </cell>
        </row>
        <row r="99">
          <cell r="A99">
            <v>39234</v>
          </cell>
          <cell r="B99">
            <v>44.43</v>
          </cell>
          <cell r="C99">
            <v>40.86</v>
          </cell>
          <cell r="D99">
            <v>37.020000000000003</v>
          </cell>
          <cell r="E99">
            <v>44.08</v>
          </cell>
          <cell r="F99">
            <v>47.69</v>
          </cell>
          <cell r="G99">
            <v>48.27</v>
          </cell>
          <cell r="I99">
            <v>44.12</v>
          </cell>
          <cell r="R99">
            <v>47.132626135142985</v>
          </cell>
        </row>
        <row r="100">
          <cell r="A100">
            <v>39264</v>
          </cell>
          <cell r="B100">
            <v>55.78</v>
          </cell>
          <cell r="C100">
            <v>51.8</v>
          </cell>
          <cell r="D100">
            <v>47.35</v>
          </cell>
          <cell r="E100">
            <v>55.14</v>
          </cell>
          <cell r="F100">
            <v>60.55</v>
          </cell>
          <cell r="G100">
            <v>60.42</v>
          </cell>
          <cell r="I100">
            <v>55.19</v>
          </cell>
          <cell r="R100">
            <v>47.724507165652945</v>
          </cell>
        </row>
        <row r="101">
          <cell r="A101">
            <v>39295</v>
          </cell>
          <cell r="B101">
            <v>65.239999999999995</v>
          </cell>
          <cell r="C101">
            <v>55.5</v>
          </cell>
          <cell r="D101">
            <v>51.61</v>
          </cell>
          <cell r="E101">
            <v>63.88</v>
          </cell>
          <cell r="F101">
            <v>66.459999999999994</v>
          </cell>
          <cell r="G101">
            <v>70.98</v>
          </cell>
          <cell r="I101">
            <v>63.94</v>
          </cell>
          <cell r="R101">
            <v>48.236885319788207</v>
          </cell>
        </row>
        <row r="102">
          <cell r="A102">
            <v>39326</v>
          </cell>
          <cell r="B102">
            <v>52.47</v>
          </cell>
          <cell r="C102">
            <v>48.73</v>
          </cell>
          <cell r="D102">
            <v>44.93</v>
          </cell>
          <cell r="E102">
            <v>58.71</v>
          </cell>
          <cell r="F102">
            <v>53.04</v>
          </cell>
          <cell r="G102">
            <v>57.11</v>
          </cell>
          <cell r="I102">
            <v>53.09</v>
          </cell>
          <cell r="R102">
            <v>48.088570938381146</v>
          </cell>
        </row>
        <row r="103">
          <cell r="A103">
            <v>39356</v>
          </cell>
          <cell r="B103">
            <v>40.17</v>
          </cell>
          <cell r="C103">
            <v>46.43</v>
          </cell>
          <cell r="D103">
            <v>43.72</v>
          </cell>
          <cell r="E103">
            <v>41.44</v>
          </cell>
          <cell r="F103">
            <v>41.18</v>
          </cell>
          <cell r="G103">
            <v>42.75</v>
          </cell>
          <cell r="I103">
            <v>41.22</v>
          </cell>
          <cell r="R103">
            <v>48.283770996883128</v>
          </cell>
        </row>
        <row r="104">
          <cell r="A104">
            <v>39387</v>
          </cell>
          <cell r="B104">
            <v>39.229999999999997</v>
          </cell>
          <cell r="C104">
            <v>43.36</v>
          </cell>
          <cell r="D104">
            <v>41.29</v>
          </cell>
          <cell r="E104">
            <v>43.48</v>
          </cell>
          <cell r="F104">
            <v>40.909999999999997</v>
          </cell>
          <cell r="G104">
            <v>41.54</v>
          </cell>
          <cell r="I104">
            <v>40.94</v>
          </cell>
          <cell r="R104">
            <v>50.882900747245259</v>
          </cell>
        </row>
        <row r="105">
          <cell r="A105">
            <v>39417</v>
          </cell>
          <cell r="B105">
            <v>38.75</v>
          </cell>
          <cell r="C105">
            <v>43.98</v>
          </cell>
          <cell r="D105">
            <v>41.9</v>
          </cell>
          <cell r="E105">
            <v>45.52</v>
          </cell>
          <cell r="F105">
            <v>42.18</v>
          </cell>
          <cell r="G105">
            <v>40.92</v>
          </cell>
          <cell r="I105">
            <v>42.21</v>
          </cell>
          <cell r="R105">
            <v>52.993009237473402</v>
          </cell>
        </row>
        <row r="106">
          <cell r="A106">
            <v>39448</v>
          </cell>
          <cell r="B106">
            <v>39.020000000000003</v>
          </cell>
          <cell r="C106">
            <v>46.33</v>
          </cell>
          <cell r="D106">
            <v>44.09</v>
          </cell>
          <cell r="E106">
            <v>44.68</v>
          </cell>
          <cell r="F106">
            <v>42.35</v>
          </cell>
          <cell r="G106">
            <v>41.48</v>
          </cell>
          <cell r="I106">
            <v>42.39</v>
          </cell>
          <cell r="R106">
            <v>53.372434359945593</v>
          </cell>
        </row>
        <row r="107">
          <cell r="A107">
            <v>39479</v>
          </cell>
          <cell r="B107">
            <v>39.020000000000003</v>
          </cell>
          <cell r="C107">
            <v>45.33</v>
          </cell>
          <cell r="D107">
            <v>42.96</v>
          </cell>
          <cell r="E107">
            <v>42.58</v>
          </cell>
          <cell r="F107">
            <v>40.770000000000003</v>
          </cell>
          <cell r="G107">
            <v>41.48</v>
          </cell>
          <cell r="I107">
            <v>40.81</v>
          </cell>
          <cell r="R107">
            <v>52.259357443225191</v>
          </cell>
        </row>
        <row r="108">
          <cell r="A108">
            <v>39508</v>
          </cell>
          <cell r="B108">
            <v>39.020000000000003</v>
          </cell>
          <cell r="C108">
            <v>44.04</v>
          </cell>
          <cell r="D108">
            <v>41.27</v>
          </cell>
          <cell r="E108">
            <v>40.49</v>
          </cell>
          <cell r="F108">
            <v>39.97</v>
          </cell>
          <cell r="G108">
            <v>41.48</v>
          </cell>
          <cell r="I108">
            <v>40.01</v>
          </cell>
          <cell r="R108">
            <v>50.47309177575233</v>
          </cell>
        </row>
        <row r="109">
          <cell r="A109">
            <v>39539</v>
          </cell>
          <cell r="B109">
            <v>37.590000000000003</v>
          </cell>
          <cell r="C109">
            <v>42.9</v>
          </cell>
          <cell r="D109">
            <v>39.01</v>
          </cell>
          <cell r="E109">
            <v>38.65</v>
          </cell>
          <cell r="F109">
            <v>40.99</v>
          </cell>
          <cell r="G109">
            <v>40.06</v>
          </cell>
          <cell r="I109">
            <v>38.700000000000003</v>
          </cell>
          <cell r="R109">
            <v>47.841650777527015</v>
          </cell>
        </row>
        <row r="110">
          <cell r="A110">
            <v>39569</v>
          </cell>
          <cell r="B110">
            <v>38.54</v>
          </cell>
          <cell r="C110">
            <v>40.6</v>
          </cell>
          <cell r="D110">
            <v>36.76</v>
          </cell>
          <cell r="E110">
            <v>39.15</v>
          </cell>
          <cell r="F110">
            <v>41.75</v>
          </cell>
          <cell r="G110">
            <v>41.01</v>
          </cell>
          <cell r="I110">
            <v>39.200000000000003</v>
          </cell>
          <cell r="R110">
            <v>47.891051159663974</v>
          </cell>
        </row>
        <row r="111">
          <cell r="A111">
            <v>39600</v>
          </cell>
          <cell r="B111">
            <v>44.73</v>
          </cell>
          <cell r="C111">
            <v>41.91</v>
          </cell>
          <cell r="D111">
            <v>37.89</v>
          </cell>
          <cell r="E111">
            <v>44.32</v>
          </cell>
          <cell r="F111">
            <v>47.95</v>
          </cell>
          <cell r="G111">
            <v>48.47</v>
          </cell>
          <cell r="I111">
            <v>44.37</v>
          </cell>
          <cell r="R111">
            <v>48.415569291293373</v>
          </cell>
        </row>
        <row r="112">
          <cell r="A112">
            <v>39630</v>
          </cell>
          <cell r="B112">
            <v>56.16</v>
          </cell>
          <cell r="C112">
            <v>52.14</v>
          </cell>
          <cell r="D112">
            <v>47.51</v>
          </cell>
          <cell r="E112">
            <v>55.44</v>
          </cell>
          <cell r="F112">
            <v>60.88</v>
          </cell>
          <cell r="G112">
            <v>60.63</v>
          </cell>
          <cell r="I112">
            <v>55.49</v>
          </cell>
          <cell r="R112">
            <v>49.006067704814328</v>
          </cell>
        </row>
        <row r="113">
          <cell r="A113">
            <v>39661</v>
          </cell>
          <cell r="B113">
            <v>65.680000000000007</v>
          </cell>
          <cell r="C113">
            <v>55.6</v>
          </cell>
          <cell r="D113">
            <v>51.47</v>
          </cell>
          <cell r="E113">
            <v>64.209999999999994</v>
          </cell>
          <cell r="F113">
            <v>66.8</v>
          </cell>
          <cell r="G113">
            <v>71.16</v>
          </cell>
          <cell r="I113">
            <v>64.28</v>
          </cell>
          <cell r="R113">
            <v>49.517076321356377</v>
          </cell>
        </row>
        <row r="114">
          <cell r="A114">
            <v>39692</v>
          </cell>
          <cell r="B114">
            <v>52.83</v>
          </cell>
          <cell r="C114">
            <v>49.28</v>
          </cell>
          <cell r="D114">
            <v>45.25</v>
          </cell>
          <cell r="E114">
            <v>59.01</v>
          </cell>
          <cell r="F114">
            <v>53.31</v>
          </cell>
          <cell r="G114">
            <v>57.3</v>
          </cell>
          <cell r="I114">
            <v>53.37</v>
          </cell>
          <cell r="R114">
            <v>49.367930928671029</v>
          </cell>
        </row>
        <row r="115">
          <cell r="A115">
            <v>39722</v>
          </cell>
          <cell r="B115">
            <v>40.450000000000003</v>
          </cell>
          <cell r="C115">
            <v>47.12</v>
          </cell>
          <cell r="D115">
            <v>44.13</v>
          </cell>
          <cell r="E115">
            <v>41.65</v>
          </cell>
          <cell r="F115">
            <v>41.39</v>
          </cell>
          <cell r="G115">
            <v>43.03</v>
          </cell>
          <cell r="I115">
            <v>41.43</v>
          </cell>
          <cell r="R115">
            <v>49.562038095479252</v>
          </cell>
        </row>
        <row r="116">
          <cell r="A116">
            <v>39753</v>
          </cell>
          <cell r="B116">
            <v>39.49</v>
          </cell>
          <cell r="C116">
            <v>44.25</v>
          </cell>
          <cell r="D116">
            <v>41.87</v>
          </cell>
          <cell r="E116">
            <v>43.7</v>
          </cell>
          <cell r="F116">
            <v>41.11</v>
          </cell>
          <cell r="G116">
            <v>41.82</v>
          </cell>
          <cell r="I116">
            <v>41.15</v>
          </cell>
          <cell r="R116">
            <v>51.695995734459736</v>
          </cell>
        </row>
        <row r="117">
          <cell r="A117">
            <v>39783</v>
          </cell>
          <cell r="B117">
            <v>39.020000000000003</v>
          </cell>
          <cell r="C117">
            <v>44.84</v>
          </cell>
          <cell r="D117">
            <v>42.44</v>
          </cell>
          <cell r="E117">
            <v>45.74</v>
          </cell>
          <cell r="F117">
            <v>42.38</v>
          </cell>
          <cell r="G117">
            <v>41.22</v>
          </cell>
          <cell r="I117">
            <v>42.42</v>
          </cell>
          <cell r="R117">
            <v>53.818160816571115</v>
          </cell>
        </row>
        <row r="118">
          <cell r="A118">
            <v>39814</v>
          </cell>
          <cell r="B118">
            <v>39.28</v>
          </cell>
          <cell r="C118">
            <v>47.16</v>
          </cell>
          <cell r="D118">
            <v>44.51</v>
          </cell>
          <cell r="E118">
            <v>44.88</v>
          </cell>
          <cell r="F118">
            <v>42.53</v>
          </cell>
          <cell r="G118">
            <v>41.75</v>
          </cell>
          <cell r="I118">
            <v>42.58</v>
          </cell>
          <cell r="R118">
            <v>54.26314254786157</v>
          </cell>
        </row>
        <row r="119">
          <cell r="A119">
            <v>39845</v>
          </cell>
          <cell r="B119">
            <v>39.28</v>
          </cell>
          <cell r="C119">
            <v>46.23</v>
          </cell>
          <cell r="D119">
            <v>43.46</v>
          </cell>
          <cell r="E119">
            <v>42.77</v>
          </cell>
          <cell r="F119">
            <v>40.94</v>
          </cell>
          <cell r="G119">
            <v>41.75</v>
          </cell>
          <cell r="I119">
            <v>40.99</v>
          </cell>
          <cell r="R119">
            <v>53.182997404679504</v>
          </cell>
        </row>
        <row r="120">
          <cell r="A120">
            <v>39873</v>
          </cell>
          <cell r="B120">
            <v>39.28</v>
          </cell>
          <cell r="C120">
            <v>45.02</v>
          </cell>
          <cell r="D120">
            <v>41.88</v>
          </cell>
          <cell r="E120">
            <v>40.659999999999997</v>
          </cell>
          <cell r="F120">
            <v>40.14</v>
          </cell>
          <cell r="G120">
            <v>41.75</v>
          </cell>
          <cell r="I120">
            <v>40.19</v>
          </cell>
          <cell r="R120">
            <v>51.425159454344566</v>
          </cell>
        </row>
        <row r="121">
          <cell r="A121">
            <v>39904</v>
          </cell>
          <cell r="B121">
            <v>37.840000000000003</v>
          </cell>
          <cell r="C121">
            <v>43.95</v>
          </cell>
          <cell r="D121">
            <v>39.78</v>
          </cell>
          <cell r="E121">
            <v>38.82</v>
          </cell>
          <cell r="F121">
            <v>41.16</v>
          </cell>
          <cell r="G121">
            <v>40.31</v>
          </cell>
          <cell r="I121">
            <v>38.869999999999997</v>
          </cell>
          <cell r="R121">
            <v>48.226870841880192</v>
          </cell>
        </row>
        <row r="122">
          <cell r="A122">
            <v>39934</v>
          </cell>
          <cell r="B122">
            <v>38.799999999999997</v>
          </cell>
          <cell r="C122">
            <v>41.8</v>
          </cell>
          <cell r="D122">
            <v>37.68</v>
          </cell>
          <cell r="E122">
            <v>39.32</v>
          </cell>
          <cell r="F122">
            <v>41.92</v>
          </cell>
          <cell r="G122">
            <v>41.27</v>
          </cell>
          <cell r="I122">
            <v>39.369999999999997</v>
          </cell>
          <cell r="R122">
            <v>48.307307710744432</v>
          </cell>
        </row>
        <row r="123">
          <cell r="A123">
            <v>39965</v>
          </cell>
          <cell r="B123">
            <v>45.03</v>
          </cell>
          <cell r="C123">
            <v>43.03</v>
          </cell>
          <cell r="D123">
            <v>38.74</v>
          </cell>
          <cell r="E123">
            <v>44.51</v>
          </cell>
          <cell r="F123">
            <v>48.15</v>
          </cell>
          <cell r="G123">
            <v>48.68</v>
          </cell>
          <cell r="I123">
            <v>44.56</v>
          </cell>
          <cell r="R123">
            <v>48.866173973934679</v>
          </cell>
        </row>
        <row r="124">
          <cell r="A124">
            <v>39995</v>
          </cell>
          <cell r="B124">
            <v>56.54</v>
          </cell>
          <cell r="C124">
            <v>52.61</v>
          </cell>
          <cell r="D124">
            <v>47.69</v>
          </cell>
          <cell r="E124">
            <v>55.67</v>
          </cell>
          <cell r="F124">
            <v>61.14</v>
          </cell>
          <cell r="G124">
            <v>60.84</v>
          </cell>
          <cell r="I124">
            <v>55.74</v>
          </cell>
          <cell r="R124">
            <v>49.491617911932273</v>
          </cell>
        </row>
        <row r="125">
          <cell r="A125">
            <v>40026</v>
          </cell>
          <cell r="B125">
            <v>66.13</v>
          </cell>
          <cell r="C125">
            <v>55.86</v>
          </cell>
          <cell r="D125">
            <v>51.38</v>
          </cell>
          <cell r="E125">
            <v>64.489999999999995</v>
          </cell>
          <cell r="F125">
            <v>67.09</v>
          </cell>
          <cell r="G125">
            <v>71.36</v>
          </cell>
          <cell r="I125">
            <v>64.56</v>
          </cell>
          <cell r="R125">
            <v>50.039866203703006</v>
          </cell>
        </row>
        <row r="126">
          <cell r="A126">
            <v>40057</v>
          </cell>
          <cell r="B126">
            <v>53.18</v>
          </cell>
          <cell r="C126">
            <v>49.93</v>
          </cell>
          <cell r="D126">
            <v>45.59</v>
          </cell>
          <cell r="E126">
            <v>59.26</v>
          </cell>
          <cell r="F126">
            <v>53.54</v>
          </cell>
          <cell r="G126">
            <v>57.49</v>
          </cell>
          <cell r="I126">
            <v>53.6</v>
          </cell>
          <cell r="R126">
            <v>49.925980541256649</v>
          </cell>
        </row>
        <row r="127">
          <cell r="A127">
            <v>40087</v>
          </cell>
          <cell r="B127">
            <v>40.72</v>
          </cell>
          <cell r="C127">
            <v>47.92</v>
          </cell>
          <cell r="D127">
            <v>44.54</v>
          </cell>
          <cell r="E127">
            <v>41.82</v>
          </cell>
          <cell r="F127">
            <v>41.57</v>
          </cell>
          <cell r="G127">
            <v>43.29</v>
          </cell>
          <cell r="I127">
            <v>41.61</v>
          </cell>
          <cell r="R127">
            <v>50.156743968143687</v>
          </cell>
        </row>
        <row r="128">
          <cell r="A128">
            <v>40118</v>
          </cell>
          <cell r="B128">
            <v>39.76</v>
          </cell>
          <cell r="C128">
            <v>45.23</v>
          </cell>
          <cell r="D128">
            <v>42.44</v>
          </cell>
          <cell r="E128">
            <v>43.88</v>
          </cell>
          <cell r="F128">
            <v>41.29</v>
          </cell>
          <cell r="G128">
            <v>42.1</v>
          </cell>
          <cell r="I128">
            <v>41.33</v>
          </cell>
          <cell r="R128">
            <v>53.073390404155766</v>
          </cell>
        </row>
        <row r="129">
          <cell r="A129">
            <v>40148</v>
          </cell>
          <cell r="B129">
            <v>39.28</v>
          </cell>
          <cell r="C129">
            <v>45.78</v>
          </cell>
          <cell r="D129">
            <v>42.97</v>
          </cell>
          <cell r="E129">
            <v>45.94</v>
          </cell>
          <cell r="F129">
            <v>42.56</v>
          </cell>
          <cell r="G129">
            <v>41.5</v>
          </cell>
          <cell r="I129">
            <v>42.61</v>
          </cell>
          <cell r="R129">
            <v>55.23556591196504</v>
          </cell>
        </row>
        <row r="130">
          <cell r="A130">
            <v>40179</v>
          </cell>
          <cell r="B130">
            <v>39.54</v>
          </cell>
          <cell r="C130">
            <v>48</v>
          </cell>
          <cell r="D130">
            <v>44.93</v>
          </cell>
          <cell r="E130">
            <v>45.07</v>
          </cell>
          <cell r="F130">
            <v>42.71</v>
          </cell>
          <cell r="G130">
            <v>41.96</v>
          </cell>
          <cell r="I130">
            <v>42.77</v>
          </cell>
          <cell r="R130">
            <v>55.72618834227606</v>
          </cell>
        </row>
        <row r="131">
          <cell r="A131">
            <v>40210</v>
          </cell>
          <cell r="B131">
            <v>39.54</v>
          </cell>
          <cell r="C131">
            <v>47.13</v>
          </cell>
          <cell r="D131">
            <v>43.95</v>
          </cell>
          <cell r="E131">
            <v>42.95</v>
          </cell>
          <cell r="F131">
            <v>41.12</v>
          </cell>
          <cell r="G131">
            <v>41.96</v>
          </cell>
          <cell r="I131">
            <v>41.17</v>
          </cell>
          <cell r="R131">
            <v>54.647155154572211</v>
          </cell>
        </row>
        <row r="132">
          <cell r="A132">
            <v>40238</v>
          </cell>
          <cell r="B132">
            <v>39.549999999999997</v>
          </cell>
          <cell r="C132">
            <v>46</v>
          </cell>
          <cell r="D132">
            <v>42.48</v>
          </cell>
          <cell r="E132">
            <v>40.840000000000003</v>
          </cell>
          <cell r="F132">
            <v>40.31</v>
          </cell>
          <cell r="G132">
            <v>41.98</v>
          </cell>
          <cell r="I132">
            <v>40.369999999999997</v>
          </cell>
          <cell r="R132">
            <v>52.884064674584828</v>
          </cell>
        </row>
        <row r="133">
          <cell r="A133">
            <v>40269</v>
          </cell>
          <cell r="B133">
            <v>38.1</v>
          </cell>
          <cell r="C133">
            <v>45</v>
          </cell>
          <cell r="D133">
            <v>40.53</v>
          </cell>
          <cell r="E133">
            <v>38.979999999999997</v>
          </cell>
          <cell r="F133">
            <v>41.34</v>
          </cell>
          <cell r="G133">
            <v>40.53</v>
          </cell>
          <cell r="I133">
            <v>39.04</v>
          </cell>
          <cell r="R133">
            <v>49.202998055261787</v>
          </cell>
        </row>
        <row r="134">
          <cell r="A134">
            <v>40299</v>
          </cell>
          <cell r="B134">
            <v>39.06</v>
          </cell>
          <cell r="C134">
            <v>42.99</v>
          </cell>
          <cell r="D134">
            <v>38.57</v>
          </cell>
          <cell r="E134">
            <v>39.49</v>
          </cell>
          <cell r="F134">
            <v>42.1</v>
          </cell>
          <cell r="G134">
            <v>41.49</v>
          </cell>
          <cell r="I134">
            <v>39.54</v>
          </cell>
          <cell r="R134">
            <v>49.291786082494411</v>
          </cell>
        </row>
        <row r="135">
          <cell r="A135">
            <v>40330</v>
          </cell>
          <cell r="B135">
            <v>45.34</v>
          </cell>
          <cell r="C135">
            <v>44.13</v>
          </cell>
          <cell r="D135">
            <v>39.56</v>
          </cell>
          <cell r="E135">
            <v>44.7</v>
          </cell>
          <cell r="F135">
            <v>48.36</v>
          </cell>
          <cell r="G135">
            <v>48.84</v>
          </cell>
          <cell r="I135">
            <v>44.76</v>
          </cell>
          <cell r="R135">
            <v>49.86317198833693</v>
          </cell>
        </row>
        <row r="136">
          <cell r="A136">
            <v>40360</v>
          </cell>
          <cell r="B136">
            <v>56.92</v>
          </cell>
          <cell r="C136">
            <v>53.11</v>
          </cell>
          <cell r="D136">
            <v>47.89</v>
          </cell>
          <cell r="E136">
            <v>55.91</v>
          </cell>
          <cell r="F136">
            <v>61.4</v>
          </cell>
          <cell r="G136">
            <v>61.01</v>
          </cell>
          <cell r="I136">
            <v>55.98</v>
          </cell>
          <cell r="R136">
            <v>50.501603848849065</v>
          </cell>
        </row>
        <row r="137">
          <cell r="A137">
            <v>40391</v>
          </cell>
          <cell r="B137">
            <v>66.569999999999993</v>
          </cell>
          <cell r="C137">
            <v>56.15</v>
          </cell>
          <cell r="D137">
            <v>51.32</v>
          </cell>
          <cell r="E137">
            <v>64.760000000000005</v>
          </cell>
          <cell r="F137">
            <v>67.37</v>
          </cell>
          <cell r="G137">
            <v>71.510000000000005</v>
          </cell>
          <cell r="I137">
            <v>64.849999999999994</v>
          </cell>
          <cell r="R137">
            <v>51.062654158045703</v>
          </cell>
        </row>
        <row r="138">
          <cell r="A138">
            <v>40422</v>
          </cell>
          <cell r="B138">
            <v>53.54</v>
          </cell>
          <cell r="C138">
            <v>50.6</v>
          </cell>
          <cell r="D138">
            <v>45.94</v>
          </cell>
          <cell r="E138">
            <v>59.51</v>
          </cell>
          <cell r="F138">
            <v>53.77</v>
          </cell>
          <cell r="G138">
            <v>57.64</v>
          </cell>
          <cell r="I138">
            <v>53.84</v>
          </cell>
          <cell r="R138">
            <v>50.956075045741152</v>
          </cell>
        </row>
        <row r="139">
          <cell r="A139">
            <v>40452</v>
          </cell>
          <cell r="B139">
            <v>40.99</v>
          </cell>
          <cell r="C139">
            <v>48.72</v>
          </cell>
          <cell r="D139">
            <v>44.96</v>
          </cell>
          <cell r="E139">
            <v>42</v>
          </cell>
          <cell r="F139">
            <v>41.74</v>
          </cell>
          <cell r="G139">
            <v>43.51</v>
          </cell>
          <cell r="I139">
            <v>41.8</v>
          </cell>
          <cell r="R139">
            <v>51.196856587123399</v>
          </cell>
        </row>
        <row r="140">
          <cell r="A140">
            <v>40483</v>
          </cell>
          <cell r="B140">
            <v>40.03</v>
          </cell>
          <cell r="C140">
            <v>46.2</v>
          </cell>
          <cell r="D140">
            <v>43.01</v>
          </cell>
          <cell r="E140">
            <v>44.07</v>
          </cell>
          <cell r="F140">
            <v>41.46</v>
          </cell>
          <cell r="G140">
            <v>42.34</v>
          </cell>
          <cell r="I140">
            <v>41.51</v>
          </cell>
          <cell r="R140">
            <v>53.745572683206859</v>
          </cell>
        </row>
        <row r="141">
          <cell r="A141">
            <v>40513</v>
          </cell>
          <cell r="B141">
            <v>39.549999999999997</v>
          </cell>
          <cell r="C141">
            <v>46.71</v>
          </cell>
          <cell r="D141">
            <v>43.5</v>
          </cell>
          <cell r="E141">
            <v>46.13</v>
          </cell>
          <cell r="F141">
            <v>42.75</v>
          </cell>
          <cell r="G141">
            <v>41.75</v>
          </cell>
          <cell r="I141">
            <v>42.8</v>
          </cell>
          <cell r="R141">
            <v>55.935438305307933</v>
          </cell>
        </row>
        <row r="142">
          <cell r="A142">
            <v>40544</v>
          </cell>
          <cell r="B142">
            <v>39.81</v>
          </cell>
          <cell r="C142">
            <v>48.84</v>
          </cell>
          <cell r="D142">
            <v>45.35</v>
          </cell>
          <cell r="E142">
            <v>45.28</v>
          </cell>
          <cell r="F142">
            <v>42.91</v>
          </cell>
          <cell r="G142">
            <v>42.18</v>
          </cell>
          <cell r="I142">
            <v>42.98</v>
          </cell>
          <cell r="R142">
            <v>42.811695114344069</v>
          </cell>
        </row>
        <row r="143">
          <cell r="A143">
            <v>40575</v>
          </cell>
          <cell r="B143">
            <v>39.81</v>
          </cell>
          <cell r="C143">
            <v>48.02</v>
          </cell>
          <cell r="D143">
            <v>44.44</v>
          </cell>
          <cell r="E143">
            <v>43.15</v>
          </cell>
          <cell r="F143">
            <v>41.31</v>
          </cell>
          <cell r="G143">
            <v>42.18</v>
          </cell>
          <cell r="I143">
            <v>41.37</v>
          </cell>
          <cell r="R143">
            <v>41.959498902000441</v>
          </cell>
        </row>
        <row r="144">
          <cell r="A144">
            <v>40603</v>
          </cell>
          <cell r="B144">
            <v>39.81</v>
          </cell>
          <cell r="C144">
            <v>46.97</v>
          </cell>
          <cell r="D144">
            <v>43.08</v>
          </cell>
          <cell r="E144">
            <v>41.02</v>
          </cell>
          <cell r="F144">
            <v>40.49</v>
          </cell>
          <cell r="G144">
            <v>42.19</v>
          </cell>
          <cell r="I144">
            <v>40.56</v>
          </cell>
          <cell r="R144">
            <v>40.572627098109159</v>
          </cell>
        </row>
        <row r="145">
          <cell r="A145">
            <v>40634</v>
          </cell>
          <cell r="B145">
            <v>38.35</v>
          </cell>
          <cell r="C145">
            <v>46.03</v>
          </cell>
          <cell r="D145">
            <v>41.26</v>
          </cell>
          <cell r="E145">
            <v>39.159999999999997</v>
          </cell>
          <cell r="F145">
            <v>41.52</v>
          </cell>
          <cell r="G145">
            <v>40.729999999999997</v>
          </cell>
          <cell r="I145">
            <v>39.22</v>
          </cell>
          <cell r="R145">
            <v>38.049290805086088</v>
          </cell>
        </row>
        <row r="146">
          <cell r="A146">
            <v>40664</v>
          </cell>
          <cell r="B146">
            <v>39.32</v>
          </cell>
          <cell r="C146">
            <v>44.15</v>
          </cell>
          <cell r="D146">
            <v>39.44</v>
          </cell>
          <cell r="E146">
            <v>39.659999999999997</v>
          </cell>
          <cell r="F146">
            <v>42.29</v>
          </cell>
          <cell r="G146">
            <v>41.7</v>
          </cell>
          <cell r="I146">
            <v>39.72</v>
          </cell>
          <cell r="R146">
            <v>38.112752642054538</v>
          </cell>
        </row>
        <row r="147">
          <cell r="A147">
            <v>40695</v>
          </cell>
          <cell r="B147">
            <v>45.64</v>
          </cell>
          <cell r="C147">
            <v>45.22</v>
          </cell>
          <cell r="D147">
            <v>40.36</v>
          </cell>
          <cell r="E147">
            <v>44.89</v>
          </cell>
          <cell r="F147">
            <v>48.56</v>
          </cell>
          <cell r="G147">
            <v>49</v>
          </cell>
          <cell r="I147">
            <v>44.95</v>
          </cell>
          <cell r="R147">
            <v>38.553678304409793</v>
          </cell>
        </row>
        <row r="148">
          <cell r="A148">
            <v>40725</v>
          </cell>
          <cell r="B148">
            <v>57.3</v>
          </cell>
          <cell r="C148">
            <v>53.63</v>
          </cell>
          <cell r="D148">
            <v>48.11</v>
          </cell>
          <cell r="E148">
            <v>56.14</v>
          </cell>
          <cell r="F148">
            <v>61.65</v>
          </cell>
          <cell r="G148">
            <v>61.19</v>
          </cell>
          <cell r="I148">
            <v>56.22</v>
          </cell>
          <cell r="R148">
            <v>39.047131391116856</v>
          </cell>
        </row>
        <row r="149">
          <cell r="A149">
            <v>40756</v>
          </cell>
          <cell r="B149">
            <v>67.02</v>
          </cell>
          <cell r="C149">
            <v>56.48</v>
          </cell>
          <cell r="D149">
            <v>51.31</v>
          </cell>
          <cell r="E149">
            <v>65.03</v>
          </cell>
          <cell r="F149">
            <v>67.650000000000006</v>
          </cell>
          <cell r="G149">
            <v>71.69</v>
          </cell>
          <cell r="I149">
            <v>65.12</v>
          </cell>
          <cell r="R149">
            <v>39.479679850571564</v>
          </cell>
        </row>
        <row r="150">
          <cell r="A150">
            <v>40787</v>
          </cell>
          <cell r="B150">
            <v>53.9</v>
          </cell>
          <cell r="C150">
            <v>51.28</v>
          </cell>
          <cell r="D150">
            <v>46.3</v>
          </cell>
          <cell r="E150">
            <v>59.75</v>
          </cell>
          <cell r="F150">
            <v>53.98</v>
          </cell>
          <cell r="G150">
            <v>57.8</v>
          </cell>
          <cell r="I150">
            <v>54.06</v>
          </cell>
          <cell r="R150">
            <v>39.389828101675008</v>
          </cell>
        </row>
        <row r="151">
          <cell r="A151">
            <v>40817</v>
          </cell>
          <cell r="B151">
            <v>41.27</v>
          </cell>
          <cell r="C151">
            <v>49.52</v>
          </cell>
          <cell r="D151">
            <v>45.39</v>
          </cell>
          <cell r="E151">
            <v>42.17</v>
          </cell>
          <cell r="F151">
            <v>41.9</v>
          </cell>
          <cell r="G151">
            <v>43.73</v>
          </cell>
          <cell r="I151">
            <v>41.96</v>
          </cell>
          <cell r="R151">
            <v>39.571892261831515</v>
          </cell>
        </row>
        <row r="152">
          <cell r="A152">
            <v>40848</v>
          </cell>
          <cell r="B152">
            <v>40.299999999999997</v>
          </cell>
          <cell r="C152">
            <v>47.16</v>
          </cell>
          <cell r="D152">
            <v>43.57</v>
          </cell>
          <cell r="E152">
            <v>44.24</v>
          </cell>
          <cell r="F152">
            <v>41.62</v>
          </cell>
          <cell r="G152">
            <v>42.57</v>
          </cell>
          <cell r="I152">
            <v>41.68</v>
          </cell>
          <cell r="R152">
            <v>41.873022865624904</v>
          </cell>
        </row>
        <row r="153">
          <cell r="A153">
            <v>40878</v>
          </cell>
          <cell r="B153">
            <v>39.81</v>
          </cell>
          <cell r="C153">
            <v>47.64</v>
          </cell>
          <cell r="D153">
            <v>44.03</v>
          </cell>
          <cell r="E153">
            <v>46.3</v>
          </cell>
          <cell r="F153">
            <v>42.9</v>
          </cell>
          <cell r="G153">
            <v>41.97</v>
          </cell>
          <cell r="I153">
            <v>42.96</v>
          </cell>
          <cell r="R153">
            <v>43.578902663175995</v>
          </cell>
        </row>
        <row r="154">
          <cell r="A154">
            <v>40909</v>
          </cell>
          <cell r="B154">
            <v>40.07</v>
          </cell>
          <cell r="C154">
            <v>49.68</v>
          </cell>
          <cell r="D154">
            <v>45.78</v>
          </cell>
          <cell r="E154">
            <v>45.42</v>
          </cell>
          <cell r="F154">
            <v>43.05</v>
          </cell>
          <cell r="G154">
            <v>42.39</v>
          </cell>
          <cell r="I154">
            <v>43.12</v>
          </cell>
          <cell r="R154">
            <v>42.811695114344069</v>
          </cell>
        </row>
        <row r="155">
          <cell r="A155">
            <v>40940</v>
          </cell>
          <cell r="B155">
            <v>40.07</v>
          </cell>
          <cell r="C155">
            <v>48.92</v>
          </cell>
          <cell r="D155">
            <v>44.94</v>
          </cell>
          <cell r="E155">
            <v>43.29</v>
          </cell>
          <cell r="F155">
            <v>41.44</v>
          </cell>
          <cell r="G155">
            <v>42.39</v>
          </cell>
          <cell r="I155">
            <v>41.5</v>
          </cell>
          <cell r="R155">
            <v>41.959498902000441</v>
          </cell>
        </row>
        <row r="156">
          <cell r="A156">
            <v>40969</v>
          </cell>
          <cell r="B156">
            <v>40.07</v>
          </cell>
          <cell r="C156">
            <v>47.93</v>
          </cell>
          <cell r="D156">
            <v>43.67</v>
          </cell>
          <cell r="E156">
            <v>41.15</v>
          </cell>
          <cell r="F156">
            <v>40.619999999999997</v>
          </cell>
          <cell r="G156">
            <v>42.39</v>
          </cell>
          <cell r="I156">
            <v>40.69</v>
          </cell>
          <cell r="R156">
            <v>40.572627098109159</v>
          </cell>
        </row>
      </sheetData>
      <sheetData sheetId="16">
        <row r="6">
          <cell r="R6" t="str">
            <v>ALBERTA</v>
          </cell>
        </row>
        <row r="13">
          <cell r="A13">
            <v>37218</v>
          </cell>
          <cell r="B13">
            <v>23</v>
          </cell>
          <cell r="C13">
            <v>26</v>
          </cell>
          <cell r="D13">
            <v>24</v>
          </cell>
          <cell r="E13">
            <v>27</v>
          </cell>
          <cell r="F13">
            <v>26.4</v>
          </cell>
          <cell r="G13">
            <v>24</v>
          </cell>
          <cell r="I13">
            <v>20.174999237060501</v>
          </cell>
          <cell r="R13">
            <v>45.099996185302736</v>
          </cell>
        </row>
        <row r="14">
          <cell r="A14">
            <v>37221</v>
          </cell>
          <cell r="B14">
            <v>23</v>
          </cell>
          <cell r="C14">
            <v>26</v>
          </cell>
          <cell r="D14">
            <v>24</v>
          </cell>
          <cell r="E14">
            <v>27</v>
          </cell>
          <cell r="F14">
            <v>26.4</v>
          </cell>
          <cell r="G14">
            <v>24</v>
          </cell>
          <cell r="I14">
            <v>20.174999237060501</v>
          </cell>
          <cell r="R14">
            <v>45.09999237060547</v>
          </cell>
        </row>
        <row r="15">
          <cell r="A15">
            <v>37222</v>
          </cell>
          <cell r="B15">
            <v>23</v>
          </cell>
          <cell r="C15">
            <v>26</v>
          </cell>
          <cell r="D15">
            <v>24</v>
          </cell>
          <cell r="E15">
            <v>27</v>
          </cell>
          <cell r="F15">
            <v>26.4</v>
          </cell>
          <cell r="G15">
            <v>24</v>
          </cell>
          <cell r="I15">
            <v>20.174999237060501</v>
          </cell>
          <cell r="R15">
            <v>45.099996185302736</v>
          </cell>
        </row>
        <row r="16">
          <cell r="A16">
            <v>37223</v>
          </cell>
          <cell r="B16">
            <v>23</v>
          </cell>
          <cell r="C16">
            <v>26</v>
          </cell>
          <cell r="D16">
            <v>24</v>
          </cell>
          <cell r="E16">
            <v>27</v>
          </cell>
          <cell r="F16">
            <v>26.4</v>
          </cell>
          <cell r="G16">
            <v>24</v>
          </cell>
          <cell r="I16">
            <v>20.174999237060501</v>
          </cell>
          <cell r="R16">
            <v>45.099996185302736</v>
          </cell>
        </row>
        <row r="17">
          <cell r="A17">
            <v>37224</v>
          </cell>
          <cell r="B17">
            <v>23</v>
          </cell>
          <cell r="C17">
            <v>26</v>
          </cell>
          <cell r="D17">
            <v>24</v>
          </cell>
          <cell r="E17">
            <v>27</v>
          </cell>
          <cell r="F17">
            <v>26.4</v>
          </cell>
          <cell r="G17">
            <v>24</v>
          </cell>
          <cell r="I17">
            <v>20.174999237060501</v>
          </cell>
          <cell r="R17">
            <v>45.099996185302736</v>
          </cell>
        </row>
        <row r="18">
          <cell r="A18">
            <v>37225</v>
          </cell>
          <cell r="B18">
            <v>23</v>
          </cell>
          <cell r="C18">
            <v>26</v>
          </cell>
          <cell r="D18">
            <v>24</v>
          </cell>
          <cell r="E18">
            <v>27</v>
          </cell>
          <cell r="F18">
            <v>26.4</v>
          </cell>
          <cell r="G18">
            <v>24</v>
          </cell>
          <cell r="I18">
            <v>20.174999237060501</v>
          </cell>
          <cell r="R18">
            <v>45.099996185302736</v>
          </cell>
        </row>
        <row r="19">
          <cell r="A19">
            <v>37228</v>
          </cell>
          <cell r="B19">
            <v>28</v>
          </cell>
          <cell r="C19">
            <v>34</v>
          </cell>
          <cell r="D19">
            <v>33.5</v>
          </cell>
          <cell r="E19">
            <v>33.75</v>
          </cell>
          <cell r="F19">
            <v>31</v>
          </cell>
          <cell r="G19">
            <v>29</v>
          </cell>
          <cell r="I19">
            <v>36.65</v>
          </cell>
          <cell r="R19">
            <v>55</v>
          </cell>
        </row>
        <row r="20">
          <cell r="A20">
            <v>37229</v>
          </cell>
          <cell r="B20">
            <v>28</v>
          </cell>
          <cell r="C20">
            <v>34</v>
          </cell>
          <cell r="D20">
            <v>33.5</v>
          </cell>
          <cell r="E20">
            <v>33.75</v>
          </cell>
          <cell r="F20">
            <v>31</v>
          </cell>
          <cell r="G20">
            <v>29</v>
          </cell>
          <cell r="I20">
            <v>36.65</v>
          </cell>
          <cell r="R20">
            <v>55</v>
          </cell>
        </row>
        <row r="21">
          <cell r="A21">
            <v>37230</v>
          </cell>
          <cell r="B21">
            <v>28</v>
          </cell>
          <cell r="C21">
            <v>34</v>
          </cell>
          <cell r="D21">
            <v>33.5</v>
          </cell>
          <cell r="E21">
            <v>33.75</v>
          </cell>
          <cell r="F21">
            <v>31</v>
          </cell>
          <cell r="G21">
            <v>29</v>
          </cell>
          <cell r="I21">
            <v>36.65</v>
          </cell>
          <cell r="R21">
            <v>55</v>
          </cell>
        </row>
        <row r="22">
          <cell r="A22">
            <v>37231</v>
          </cell>
          <cell r="B22">
            <v>28</v>
          </cell>
          <cell r="C22">
            <v>34</v>
          </cell>
          <cell r="D22">
            <v>33.5</v>
          </cell>
          <cell r="E22">
            <v>33.75</v>
          </cell>
          <cell r="F22">
            <v>31</v>
          </cell>
          <cell r="G22">
            <v>29</v>
          </cell>
          <cell r="I22">
            <v>36.65</v>
          </cell>
          <cell r="R22">
            <v>55</v>
          </cell>
        </row>
        <row r="23">
          <cell r="A23">
            <v>37232</v>
          </cell>
          <cell r="B23">
            <v>28</v>
          </cell>
          <cell r="C23">
            <v>34</v>
          </cell>
          <cell r="D23">
            <v>33.5</v>
          </cell>
          <cell r="E23">
            <v>33.75</v>
          </cell>
          <cell r="F23">
            <v>31</v>
          </cell>
          <cell r="G23">
            <v>29</v>
          </cell>
          <cell r="I23">
            <v>36.65</v>
          </cell>
          <cell r="R23">
            <v>55</v>
          </cell>
        </row>
        <row r="24">
          <cell r="A24">
            <v>37235</v>
          </cell>
          <cell r="B24">
            <v>28</v>
          </cell>
          <cell r="C24">
            <v>34</v>
          </cell>
          <cell r="D24">
            <v>33.5</v>
          </cell>
          <cell r="E24">
            <v>33.75</v>
          </cell>
          <cell r="F24">
            <v>31</v>
          </cell>
          <cell r="G24">
            <v>29</v>
          </cell>
          <cell r="I24">
            <v>25</v>
          </cell>
          <cell r="R24">
            <v>55</v>
          </cell>
        </row>
        <row r="25">
          <cell r="A25">
            <v>37236</v>
          </cell>
          <cell r="B25">
            <v>28</v>
          </cell>
          <cell r="C25">
            <v>34</v>
          </cell>
          <cell r="D25">
            <v>33.5</v>
          </cell>
          <cell r="E25">
            <v>33.75</v>
          </cell>
          <cell r="F25">
            <v>31</v>
          </cell>
          <cell r="G25">
            <v>29</v>
          </cell>
          <cell r="I25">
            <v>25</v>
          </cell>
          <cell r="R25">
            <v>55</v>
          </cell>
        </row>
        <row r="26">
          <cell r="A26">
            <v>37237</v>
          </cell>
          <cell r="B26">
            <v>28</v>
          </cell>
          <cell r="C26">
            <v>34</v>
          </cell>
          <cell r="D26">
            <v>33.5</v>
          </cell>
          <cell r="E26">
            <v>33.75</v>
          </cell>
          <cell r="F26">
            <v>31</v>
          </cell>
          <cell r="G26">
            <v>29</v>
          </cell>
          <cell r="I26">
            <v>25</v>
          </cell>
          <cell r="R26">
            <v>55</v>
          </cell>
        </row>
        <row r="27">
          <cell r="A27">
            <v>37238</v>
          </cell>
          <cell r="B27">
            <v>28</v>
          </cell>
          <cell r="C27">
            <v>34</v>
          </cell>
          <cell r="D27">
            <v>33.5</v>
          </cell>
          <cell r="E27">
            <v>33.75</v>
          </cell>
          <cell r="F27">
            <v>31</v>
          </cell>
          <cell r="G27">
            <v>29</v>
          </cell>
          <cell r="I27">
            <v>25</v>
          </cell>
          <cell r="R27">
            <v>55</v>
          </cell>
        </row>
        <row r="28">
          <cell r="A28">
            <v>37239</v>
          </cell>
          <cell r="B28">
            <v>28</v>
          </cell>
          <cell r="C28">
            <v>34</v>
          </cell>
          <cell r="D28">
            <v>33.5</v>
          </cell>
          <cell r="E28">
            <v>33.75</v>
          </cell>
          <cell r="F28">
            <v>31</v>
          </cell>
          <cell r="G28">
            <v>29</v>
          </cell>
          <cell r="I28">
            <v>25</v>
          </cell>
          <cell r="R28">
            <v>55</v>
          </cell>
        </row>
        <row r="29">
          <cell r="A29">
            <v>37256</v>
          </cell>
          <cell r="B29">
            <v>28</v>
          </cell>
          <cell r="C29">
            <v>34</v>
          </cell>
          <cell r="D29">
            <v>33.5</v>
          </cell>
          <cell r="E29">
            <v>33.75</v>
          </cell>
          <cell r="F29">
            <v>31</v>
          </cell>
          <cell r="G29">
            <v>29</v>
          </cell>
          <cell r="I29">
            <v>31</v>
          </cell>
          <cell r="R29">
            <v>55</v>
          </cell>
        </row>
        <row r="30">
          <cell r="A30">
            <v>37257</v>
          </cell>
          <cell r="B30">
            <v>30</v>
          </cell>
          <cell r="C30">
            <v>33.75</v>
          </cell>
          <cell r="D30">
            <v>33.75</v>
          </cell>
          <cell r="E30">
            <v>34.5</v>
          </cell>
          <cell r="F30">
            <v>33</v>
          </cell>
          <cell r="G30">
            <v>31.5</v>
          </cell>
          <cell r="I30">
            <v>33</v>
          </cell>
          <cell r="R30">
            <v>67.669998168945313</v>
          </cell>
        </row>
        <row r="31">
          <cell r="A31">
            <v>37288</v>
          </cell>
          <cell r="B31">
            <v>30</v>
          </cell>
          <cell r="C31">
            <v>33.65</v>
          </cell>
          <cell r="D31">
            <v>33.75</v>
          </cell>
          <cell r="E31">
            <v>34.25</v>
          </cell>
          <cell r="F31">
            <v>33</v>
          </cell>
          <cell r="G31">
            <v>31.25</v>
          </cell>
          <cell r="I31">
            <v>33</v>
          </cell>
          <cell r="R31">
            <v>66.989989624023437</v>
          </cell>
        </row>
        <row r="32">
          <cell r="A32">
            <v>37316</v>
          </cell>
          <cell r="B32">
            <v>29.5</v>
          </cell>
          <cell r="C32">
            <v>32.5</v>
          </cell>
          <cell r="D32">
            <v>32.5</v>
          </cell>
          <cell r="E32">
            <v>33.25</v>
          </cell>
          <cell r="F32">
            <v>33.25</v>
          </cell>
          <cell r="G32">
            <v>30.75</v>
          </cell>
          <cell r="I32">
            <v>33.25</v>
          </cell>
          <cell r="R32">
            <v>66.539054565429694</v>
          </cell>
        </row>
        <row r="33">
          <cell r="A33">
            <v>37347</v>
          </cell>
          <cell r="B33">
            <v>30</v>
          </cell>
          <cell r="C33">
            <v>30</v>
          </cell>
          <cell r="D33">
            <v>28</v>
          </cell>
          <cell r="E33">
            <v>30.25</v>
          </cell>
          <cell r="F33">
            <v>31.25</v>
          </cell>
          <cell r="G33">
            <v>32</v>
          </cell>
          <cell r="I33">
            <v>30.25</v>
          </cell>
          <cell r="R33">
            <v>56.364267730712889</v>
          </cell>
        </row>
        <row r="34">
          <cell r="A34">
            <v>37377</v>
          </cell>
          <cell r="B34">
            <v>33</v>
          </cell>
          <cell r="C34">
            <v>29.5</v>
          </cell>
          <cell r="D34">
            <v>27</v>
          </cell>
          <cell r="E34">
            <v>30</v>
          </cell>
          <cell r="F34">
            <v>32.75</v>
          </cell>
          <cell r="G34">
            <v>36</v>
          </cell>
          <cell r="I34">
            <v>30</v>
          </cell>
          <cell r="R34">
            <v>57.269291534423829</v>
          </cell>
        </row>
        <row r="35">
          <cell r="A35">
            <v>37408</v>
          </cell>
          <cell r="B35">
            <v>42</v>
          </cell>
          <cell r="C35">
            <v>31.5</v>
          </cell>
          <cell r="D35">
            <v>29</v>
          </cell>
          <cell r="E35">
            <v>36.5</v>
          </cell>
          <cell r="F35">
            <v>38.75</v>
          </cell>
          <cell r="G35">
            <v>47</v>
          </cell>
          <cell r="I35">
            <v>36.5</v>
          </cell>
          <cell r="R35">
            <v>58.294392242431641</v>
          </cell>
        </row>
        <row r="36">
          <cell r="A36">
            <v>37438</v>
          </cell>
          <cell r="B36">
            <v>55</v>
          </cell>
          <cell r="C36">
            <v>46</v>
          </cell>
          <cell r="D36">
            <v>43</v>
          </cell>
          <cell r="E36">
            <v>49.5</v>
          </cell>
          <cell r="F36">
            <v>48.75</v>
          </cell>
          <cell r="G36">
            <v>62</v>
          </cell>
          <cell r="I36">
            <v>48.75</v>
          </cell>
          <cell r="R36">
            <v>51.30380970183036</v>
          </cell>
        </row>
        <row r="37">
          <cell r="A37">
            <v>37469</v>
          </cell>
          <cell r="B37">
            <v>61.5</v>
          </cell>
          <cell r="C37">
            <v>52.5</v>
          </cell>
          <cell r="D37">
            <v>50</v>
          </cell>
          <cell r="E37">
            <v>55.75</v>
          </cell>
          <cell r="F37">
            <v>56.75</v>
          </cell>
          <cell r="G37">
            <v>71.5</v>
          </cell>
          <cell r="I37">
            <v>55.75</v>
          </cell>
          <cell r="R37">
            <v>52.12621237402027</v>
          </cell>
        </row>
        <row r="38">
          <cell r="A38">
            <v>37500</v>
          </cell>
          <cell r="B38">
            <v>49</v>
          </cell>
          <cell r="C38">
            <v>45.5</v>
          </cell>
          <cell r="D38">
            <v>42</v>
          </cell>
          <cell r="E38">
            <v>48.5</v>
          </cell>
          <cell r="F38">
            <v>48.25</v>
          </cell>
          <cell r="G38">
            <v>56</v>
          </cell>
          <cell r="I38">
            <v>48.25</v>
          </cell>
          <cell r="R38">
            <v>52.317672329530204</v>
          </cell>
        </row>
        <row r="39">
          <cell r="A39">
            <v>37530</v>
          </cell>
          <cell r="B39">
            <v>38</v>
          </cell>
          <cell r="C39">
            <v>40</v>
          </cell>
          <cell r="D39">
            <v>40</v>
          </cell>
          <cell r="E39">
            <v>39.5</v>
          </cell>
          <cell r="F39">
            <v>39.25</v>
          </cell>
          <cell r="G39">
            <v>40.5</v>
          </cell>
          <cell r="I39">
            <v>39.25</v>
          </cell>
          <cell r="R39">
            <v>61.267660342424037</v>
          </cell>
        </row>
        <row r="40">
          <cell r="A40">
            <v>37561</v>
          </cell>
          <cell r="B40">
            <v>35.5</v>
          </cell>
          <cell r="C40">
            <v>39</v>
          </cell>
          <cell r="D40">
            <v>39</v>
          </cell>
          <cell r="E40">
            <v>40.5</v>
          </cell>
          <cell r="F40">
            <v>38.25</v>
          </cell>
          <cell r="G40">
            <v>37.5</v>
          </cell>
          <cell r="I40">
            <v>38.25</v>
          </cell>
          <cell r="R40">
            <v>67.325265153583828</v>
          </cell>
        </row>
        <row r="41">
          <cell r="A41">
            <v>37591</v>
          </cell>
          <cell r="B41">
            <v>36.5</v>
          </cell>
          <cell r="C41">
            <v>40</v>
          </cell>
          <cell r="D41">
            <v>40</v>
          </cell>
          <cell r="E41">
            <v>41.5</v>
          </cell>
          <cell r="F41">
            <v>40.25</v>
          </cell>
          <cell r="G41">
            <v>38.5</v>
          </cell>
          <cell r="I41">
            <v>40.25</v>
          </cell>
          <cell r="R41">
            <v>71.849605858648772</v>
          </cell>
        </row>
        <row r="42">
          <cell r="A42">
            <v>37622</v>
          </cell>
          <cell r="B42">
            <v>37.25</v>
          </cell>
          <cell r="C42">
            <v>43.5</v>
          </cell>
          <cell r="D42">
            <v>43</v>
          </cell>
          <cell r="E42">
            <v>43</v>
          </cell>
          <cell r="F42">
            <v>40.75</v>
          </cell>
          <cell r="G42">
            <v>39.25</v>
          </cell>
          <cell r="I42">
            <v>40.75</v>
          </cell>
          <cell r="R42">
            <v>53.597524598711829</v>
          </cell>
        </row>
        <row r="43">
          <cell r="A43">
            <v>37653</v>
          </cell>
          <cell r="B43">
            <v>37.25</v>
          </cell>
          <cell r="C43">
            <v>41.75</v>
          </cell>
          <cell r="D43">
            <v>41</v>
          </cell>
          <cell r="E43">
            <v>41</v>
          </cell>
          <cell r="F43">
            <v>39.25</v>
          </cell>
          <cell r="G43">
            <v>39.25</v>
          </cell>
          <cell r="I43">
            <v>39.25</v>
          </cell>
          <cell r="R43">
            <v>52.454266461686245</v>
          </cell>
        </row>
        <row r="44">
          <cell r="A44">
            <v>37681</v>
          </cell>
          <cell r="B44">
            <v>37.25</v>
          </cell>
          <cell r="C44">
            <v>39.5</v>
          </cell>
          <cell r="D44">
            <v>38</v>
          </cell>
          <cell r="E44">
            <v>39</v>
          </cell>
          <cell r="F44">
            <v>38.5</v>
          </cell>
          <cell r="G44">
            <v>39.25</v>
          </cell>
          <cell r="I44">
            <v>38.5</v>
          </cell>
          <cell r="R44">
            <v>50.986313593267027</v>
          </cell>
        </row>
        <row r="45">
          <cell r="A45">
            <v>37712</v>
          </cell>
          <cell r="B45">
            <v>35.75</v>
          </cell>
          <cell r="C45">
            <v>37.5</v>
          </cell>
          <cell r="D45">
            <v>34</v>
          </cell>
          <cell r="E45">
            <v>37.25</v>
          </cell>
          <cell r="F45">
            <v>39.5</v>
          </cell>
          <cell r="G45">
            <v>37.75</v>
          </cell>
          <cell r="I45">
            <v>37.25</v>
          </cell>
          <cell r="R45">
            <v>49.070036987373825</v>
          </cell>
        </row>
        <row r="46">
          <cell r="A46">
            <v>37742</v>
          </cell>
          <cell r="B46">
            <v>36.75</v>
          </cell>
          <cell r="C46">
            <v>33.5</v>
          </cell>
          <cell r="D46">
            <v>30</v>
          </cell>
          <cell r="E46">
            <v>37.75</v>
          </cell>
          <cell r="F46">
            <v>40.25</v>
          </cell>
          <cell r="G46">
            <v>38.75</v>
          </cell>
          <cell r="I46">
            <v>37.75</v>
          </cell>
          <cell r="R46">
            <v>49.223485701251555</v>
          </cell>
        </row>
        <row r="47">
          <cell r="A47">
            <v>37773</v>
          </cell>
          <cell r="B47">
            <v>43.25</v>
          </cell>
          <cell r="C47">
            <v>35.75</v>
          </cell>
          <cell r="D47">
            <v>32</v>
          </cell>
          <cell r="E47">
            <v>42.75</v>
          </cell>
          <cell r="F47">
            <v>46.25</v>
          </cell>
          <cell r="G47">
            <v>47.75</v>
          </cell>
          <cell r="I47">
            <v>42.75</v>
          </cell>
          <cell r="R47">
            <v>49.781432231800899</v>
          </cell>
        </row>
        <row r="48">
          <cell r="A48">
            <v>37803</v>
          </cell>
          <cell r="B48">
            <v>55.25</v>
          </cell>
          <cell r="C48">
            <v>53.5</v>
          </cell>
          <cell r="D48">
            <v>49</v>
          </cell>
          <cell r="E48">
            <v>53.5</v>
          </cell>
          <cell r="F48">
            <v>58.75</v>
          </cell>
          <cell r="G48">
            <v>61.25</v>
          </cell>
          <cell r="I48">
            <v>53.5</v>
          </cell>
          <cell r="R48">
            <v>50.338221690041799</v>
          </cell>
        </row>
        <row r="49">
          <cell r="A49">
            <v>37834</v>
          </cell>
          <cell r="B49">
            <v>65.25</v>
          </cell>
          <cell r="C49">
            <v>59.5</v>
          </cell>
          <cell r="D49">
            <v>56</v>
          </cell>
          <cell r="E49">
            <v>62</v>
          </cell>
          <cell r="F49">
            <v>64.5</v>
          </cell>
          <cell r="G49">
            <v>73.25</v>
          </cell>
          <cell r="I49">
            <v>62</v>
          </cell>
          <cell r="R49">
            <v>50.763073568003222</v>
          </cell>
        </row>
        <row r="50">
          <cell r="A50">
            <v>37865</v>
          </cell>
          <cell r="B50">
            <v>51.75</v>
          </cell>
          <cell r="C50">
            <v>48.5</v>
          </cell>
          <cell r="D50">
            <v>45</v>
          </cell>
          <cell r="E50">
            <v>57</v>
          </cell>
          <cell r="F50">
            <v>51.5</v>
          </cell>
          <cell r="G50">
            <v>57.75</v>
          </cell>
          <cell r="I50">
            <v>51.5</v>
          </cell>
          <cell r="R50">
            <v>50.87847586432752</v>
          </cell>
        </row>
        <row r="51">
          <cell r="A51">
            <v>37895</v>
          </cell>
          <cell r="B51">
            <v>38.75</v>
          </cell>
          <cell r="C51">
            <v>44.75</v>
          </cell>
          <cell r="D51">
            <v>43</v>
          </cell>
          <cell r="E51">
            <v>40.25</v>
          </cell>
          <cell r="F51">
            <v>40</v>
          </cell>
          <cell r="G51">
            <v>41</v>
          </cell>
          <cell r="I51">
            <v>40</v>
          </cell>
          <cell r="R51">
            <v>51.545289409762638</v>
          </cell>
        </row>
        <row r="52">
          <cell r="A52">
            <v>37926</v>
          </cell>
          <cell r="B52">
            <v>37.75</v>
          </cell>
          <cell r="C52">
            <v>39.75</v>
          </cell>
          <cell r="D52">
            <v>39</v>
          </cell>
          <cell r="E52">
            <v>42.25</v>
          </cell>
          <cell r="F52">
            <v>39.75</v>
          </cell>
          <cell r="G52">
            <v>39.5</v>
          </cell>
          <cell r="I52">
            <v>39.75</v>
          </cell>
          <cell r="R52">
            <v>54.820983375822983</v>
          </cell>
        </row>
        <row r="53">
          <cell r="A53">
            <v>37956</v>
          </cell>
          <cell r="B53">
            <v>37.25</v>
          </cell>
          <cell r="C53">
            <v>40.75</v>
          </cell>
          <cell r="D53">
            <v>40</v>
          </cell>
          <cell r="E53">
            <v>44.25</v>
          </cell>
          <cell r="F53">
            <v>41</v>
          </cell>
          <cell r="G53">
            <v>38.75</v>
          </cell>
          <cell r="I53">
            <v>41</v>
          </cell>
          <cell r="R53">
            <v>57.802933996291173</v>
          </cell>
        </row>
        <row r="54">
          <cell r="A54">
            <v>37987</v>
          </cell>
          <cell r="B54">
            <v>37.96</v>
          </cell>
          <cell r="C54">
            <v>43.86</v>
          </cell>
          <cell r="D54">
            <v>43.1</v>
          </cell>
          <cell r="E54">
            <v>43.47</v>
          </cell>
          <cell r="F54">
            <v>41.2</v>
          </cell>
          <cell r="G54">
            <v>40.159999999999997</v>
          </cell>
          <cell r="I54">
            <v>41.21</v>
          </cell>
          <cell r="R54">
            <v>56.009152679217962</v>
          </cell>
        </row>
        <row r="55">
          <cell r="A55">
            <v>38018</v>
          </cell>
          <cell r="B55">
            <v>37.96</v>
          </cell>
          <cell r="C55">
            <v>42.36</v>
          </cell>
          <cell r="D55">
            <v>41.38</v>
          </cell>
          <cell r="E55">
            <v>41.44</v>
          </cell>
          <cell r="F55">
            <v>39.67</v>
          </cell>
          <cell r="G55">
            <v>40.159999999999997</v>
          </cell>
          <cell r="I55">
            <v>39.69</v>
          </cell>
          <cell r="R55">
            <v>54.695048697155549</v>
          </cell>
        </row>
        <row r="56">
          <cell r="A56">
            <v>38047</v>
          </cell>
          <cell r="B56">
            <v>37.96</v>
          </cell>
          <cell r="C56">
            <v>40.43</v>
          </cell>
          <cell r="D56">
            <v>38.799999999999997</v>
          </cell>
          <cell r="E56">
            <v>39.409999999999997</v>
          </cell>
          <cell r="F56">
            <v>38.909999999999997</v>
          </cell>
          <cell r="G56">
            <v>40.159999999999997</v>
          </cell>
          <cell r="I56">
            <v>38.92</v>
          </cell>
          <cell r="R56">
            <v>52.594757568781567</v>
          </cell>
        </row>
        <row r="57">
          <cell r="A57">
            <v>38078</v>
          </cell>
          <cell r="B57">
            <v>36.57</v>
          </cell>
          <cell r="C57">
            <v>38.71</v>
          </cell>
          <cell r="D57">
            <v>35.369999999999997</v>
          </cell>
          <cell r="E57">
            <v>37.64</v>
          </cell>
          <cell r="F57">
            <v>39.909999999999997</v>
          </cell>
          <cell r="G57">
            <v>38.770000000000003</v>
          </cell>
          <cell r="I57">
            <v>37.65</v>
          </cell>
          <cell r="R57">
            <v>49.664284306600507</v>
          </cell>
        </row>
        <row r="58">
          <cell r="A58">
            <v>38108</v>
          </cell>
          <cell r="B58">
            <v>37.5</v>
          </cell>
          <cell r="C58">
            <v>35.28</v>
          </cell>
          <cell r="D58">
            <v>31.94</v>
          </cell>
          <cell r="E58">
            <v>38.130000000000003</v>
          </cell>
          <cell r="F58">
            <v>40.659999999999997</v>
          </cell>
          <cell r="G58">
            <v>39.700000000000003</v>
          </cell>
          <cell r="I58">
            <v>38.15</v>
          </cell>
          <cell r="R58">
            <v>49.717056762739468</v>
          </cell>
        </row>
        <row r="59">
          <cell r="A59">
            <v>38139</v>
          </cell>
          <cell r="B59">
            <v>43.52</v>
          </cell>
          <cell r="C59">
            <v>37.21</v>
          </cell>
          <cell r="D59">
            <v>33.65</v>
          </cell>
          <cell r="E59">
            <v>43.18</v>
          </cell>
          <cell r="F59">
            <v>46.71</v>
          </cell>
          <cell r="G59">
            <v>47.85</v>
          </cell>
          <cell r="I59">
            <v>43.19</v>
          </cell>
          <cell r="R59">
            <v>50.324699468260192</v>
          </cell>
        </row>
        <row r="60">
          <cell r="A60">
            <v>38169</v>
          </cell>
          <cell r="B60">
            <v>54.64</v>
          </cell>
          <cell r="C60">
            <v>52.44</v>
          </cell>
          <cell r="D60">
            <v>48.25</v>
          </cell>
          <cell r="E60">
            <v>54.02</v>
          </cell>
          <cell r="F60">
            <v>59.33</v>
          </cell>
          <cell r="G60">
            <v>60.24</v>
          </cell>
          <cell r="I60">
            <v>54.04</v>
          </cell>
          <cell r="R60">
            <v>51.01183700388647</v>
          </cell>
        </row>
        <row r="61">
          <cell r="A61">
            <v>38200</v>
          </cell>
          <cell r="B61">
            <v>63.9</v>
          </cell>
          <cell r="C61">
            <v>57.59</v>
          </cell>
          <cell r="D61">
            <v>54.25</v>
          </cell>
          <cell r="E61">
            <v>62.6</v>
          </cell>
          <cell r="F61">
            <v>65.12</v>
          </cell>
          <cell r="G61">
            <v>71.2</v>
          </cell>
          <cell r="I61">
            <v>62.61</v>
          </cell>
          <cell r="R61">
            <v>51.608812089929181</v>
          </cell>
        </row>
        <row r="62">
          <cell r="A62">
            <v>38231</v>
          </cell>
          <cell r="B62">
            <v>51.4</v>
          </cell>
          <cell r="C62">
            <v>48.15</v>
          </cell>
          <cell r="D62">
            <v>44.81</v>
          </cell>
          <cell r="E62">
            <v>57.54</v>
          </cell>
          <cell r="F62">
            <v>51.99</v>
          </cell>
          <cell r="G62">
            <v>57</v>
          </cell>
          <cell r="I62">
            <v>52</v>
          </cell>
          <cell r="R62">
            <v>51.434677640364228</v>
          </cell>
        </row>
        <row r="63">
          <cell r="A63">
            <v>38261</v>
          </cell>
          <cell r="B63">
            <v>39.35</v>
          </cell>
          <cell r="C63">
            <v>44.93</v>
          </cell>
          <cell r="D63">
            <v>43.1</v>
          </cell>
          <cell r="E63">
            <v>40.619999999999997</v>
          </cell>
          <cell r="F63">
            <v>40.369999999999997</v>
          </cell>
          <cell r="G63">
            <v>41.76</v>
          </cell>
          <cell r="I63">
            <v>40.380000000000003</v>
          </cell>
          <cell r="R63">
            <v>51.664640145527827</v>
          </cell>
        </row>
        <row r="64">
          <cell r="A64">
            <v>38292</v>
          </cell>
          <cell r="B64">
            <v>38.42</v>
          </cell>
          <cell r="C64">
            <v>40.64</v>
          </cell>
          <cell r="D64">
            <v>39.659999999999997</v>
          </cell>
          <cell r="E64">
            <v>42.63</v>
          </cell>
          <cell r="F64">
            <v>40.11</v>
          </cell>
          <cell r="G64">
            <v>40.4</v>
          </cell>
          <cell r="I64">
            <v>40.119999999999997</v>
          </cell>
          <cell r="R64">
            <v>54.627499877755497</v>
          </cell>
        </row>
        <row r="65">
          <cell r="A65">
            <v>38322</v>
          </cell>
          <cell r="B65">
            <v>37.96</v>
          </cell>
          <cell r="C65">
            <v>41.5</v>
          </cell>
          <cell r="D65">
            <v>40.520000000000003</v>
          </cell>
          <cell r="E65">
            <v>44.64</v>
          </cell>
          <cell r="F65">
            <v>41.36</v>
          </cell>
          <cell r="G65">
            <v>39.729999999999997</v>
          </cell>
          <cell r="I65">
            <v>41.37</v>
          </cell>
          <cell r="R65">
            <v>57.085310539165143</v>
          </cell>
        </row>
        <row r="66">
          <cell r="A66">
            <v>38353</v>
          </cell>
          <cell r="B66">
            <v>38.22</v>
          </cell>
          <cell r="C66">
            <v>44.14</v>
          </cell>
          <cell r="D66">
            <v>43.17</v>
          </cell>
          <cell r="E66">
            <v>43.83</v>
          </cell>
          <cell r="F66">
            <v>41.53</v>
          </cell>
          <cell r="G66">
            <v>40.54</v>
          </cell>
          <cell r="I66">
            <v>41.56</v>
          </cell>
          <cell r="R66">
            <v>54.743887852325216</v>
          </cell>
        </row>
        <row r="67">
          <cell r="A67">
            <v>38384</v>
          </cell>
          <cell r="B67">
            <v>38.22</v>
          </cell>
          <cell r="C67">
            <v>42.86</v>
          </cell>
          <cell r="D67">
            <v>41.7</v>
          </cell>
          <cell r="E67">
            <v>41.78</v>
          </cell>
          <cell r="F67">
            <v>39.99</v>
          </cell>
          <cell r="G67">
            <v>40.54</v>
          </cell>
          <cell r="I67">
            <v>40.020000000000003</v>
          </cell>
          <cell r="R67">
            <v>53.494760647423476</v>
          </cell>
        </row>
        <row r="68">
          <cell r="A68">
            <v>38412</v>
          </cell>
          <cell r="B68">
            <v>38.22</v>
          </cell>
          <cell r="C68">
            <v>41.21</v>
          </cell>
          <cell r="D68">
            <v>39.5</v>
          </cell>
          <cell r="E68">
            <v>39.729999999999997</v>
          </cell>
          <cell r="F68">
            <v>39.22</v>
          </cell>
          <cell r="G68">
            <v>40.54</v>
          </cell>
          <cell r="I68">
            <v>39.24</v>
          </cell>
          <cell r="R68">
            <v>51.500288643518175</v>
          </cell>
        </row>
        <row r="69">
          <cell r="A69">
            <v>38443</v>
          </cell>
          <cell r="B69">
            <v>36.82</v>
          </cell>
          <cell r="C69">
            <v>39.75</v>
          </cell>
          <cell r="D69">
            <v>36.549999999999997</v>
          </cell>
          <cell r="E69">
            <v>37.93</v>
          </cell>
          <cell r="F69">
            <v>40.229999999999997</v>
          </cell>
          <cell r="G69">
            <v>39.14</v>
          </cell>
          <cell r="I69">
            <v>37.950000000000003</v>
          </cell>
          <cell r="R69">
            <v>48.718807885515055</v>
          </cell>
        </row>
        <row r="70">
          <cell r="A70">
            <v>38473</v>
          </cell>
          <cell r="B70">
            <v>37.76</v>
          </cell>
          <cell r="C70">
            <v>36.81</v>
          </cell>
          <cell r="D70">
            <v>33.61</v>
          </cell>
          <cell r="E70">
            <v>38.43</v>
          </cell>
          <cell r="F70">
            <v>40.98</v>
          </cell>
          <cell r="G70">
            <v>40.08</v>
          </cell>
          <cell r="I70">
            <v>38.450000000000003</v>
          </cell>
          <cell r="R70">
            <v>48.769968188501615</v>
          </cell>
        </row>
        <row r="71">
          <cell r="A71">
            <v>38504</v>
          </cell>
          <cell r="B71">
            <v>43.82</v>
          </cell>
          <cell r="C71">
            <v>38.47</v>
          </cell>
          <cell r="D71">
            <v>35.090000000000003</v>
          </cell>
          <cell r="E71">
            <v>43.51</v>
          </cell>
          <cell r="F71">
            <v>47.07</v>
          </cell>
          <cell r="G71">
            <v>47.95</v>
          </cell>
          <cell r="I71">
            <v>43.53</v>
          </cell>
          <cell r="R71">
            <v>49.348062226763545</v>
          </cell>
        </row>
        <row r="72">
          <cell r="A72">
            <v>38534</v>
          </cell>
          <cell r="B72">
            <v>55.02</v>
          </cell>
          <cell r="C72">
            <v>51.53</v>
          </cell>
          <cell r="D72">
            <v>47.6</v>
          </cell>
          <cell r="E72">
            <v>54.44</v>
          </cell>
          <cell r="F72">
            <v>59.78</v>
          </cell>
          <cell r="G72">
            <v>60.22</v>
          </cell>
          <cell r="I72">
            <v>54.46</v>
          </cell>
          <cell r="R72">
            <v>50.00231400933319</v>
          </cell>
        </row>
        <row r="73">
          <cell r="A73">
            <v>38565</v>
          </cell>
          <cell r="B73">
            <v>64.349999999999994</v>
          </cell>
          <cell r="C73">
            <v>55.95</v>
          </cell>
          <cell r="D73">
            <v>52.75</v>
          </cell>
          <cell r="E73">
            <v>63.07</v>
          </cell>
          <cell r="F73">
            <v>65.61</v>
          </cell>
          <cell r="G73">
            <v>70.989999999999995</v>
          </cell>
          <cell r="I73">
            <v>63.1</v>
          </cell>
          <cell r="R73">
            <v>50.571417047634974</v>
          </cell>
        </row>
        <row r="74">
          <cell r="A74">
            <v>38596</v>
          </cell>
          <cell r="B74">
            <v>51.75</v>
          </cell>
          <cell r="C74">
            <v>47.87</v>
          </cell>
          <cell r="D74">
            <v>44.66</v>
          </cell>
          <cell r="E74">
            <v>57.96</v>
          </cell>
          <cell r="F74">
            <v>52.37</v>
          </cell>
          <cell r="G74">
            <v>56.95</v>
          </cell>
          <cell r="I74">
            <v>52.4</v>
          </cell>
          <cell r="R74">
            <v>50.408557205516679</v>
          </cell>
        </row>
        <row r="75">
          <cell r="A75">
            <v>38626</v>
          </cell>
          <cell r="B75">
            <v>39.619999999999997</v>
          </cell>
          <cell r="C75">
            <v>45.11</v>
          </cell>
          <cell r="D75">
            <v>43.19</v>
          </cell>
          <cell r="E75">
            <v>40.92</v>
          </cell>
          <cell r="F75">
            <v>40.659999999999997</v>
          </cell>
          <cell r="G75">
            <v>42.12</v>
          </cell>
          <cell r="I75">
            <v>40.68</v>
          </cell>
          <cell r="R75">
            <v>50.628551295573722</v>
          </cell>
        </row>
        <row r="76">
          <cell r="A76">
            <v>38657</v>
          </cell>
          <cell r="B76">
            <v>38.69</v>
          </cell>
          <cell r="C76">
            <v>41.44</v>
          </cell>
          <cell r="D76">
            <v>40.24</v>
          </cell>
          <cell r="E76">
            <v>42.94</v>
          </cell>
          <cell r="F76">
            <v>40.4</v>
          </cell>
          <cell r="G76">
            <v>40.83</v>
          </cell>
          <cell r="I76">
            <v>40.42</v>
          </cell>
          <cell r="R76">
            <v>53.44492871254937</v>
          </cell>
        </row>
        <row r="77">
          <cell r="A77">
            <v>38687</v>
          </cell>
          <cell r="B77">
            <v>38.229999999999997</v>
          </cell>
          <cell r="C77">
            <v>42.19</v>
          </cell>
          <cell r="D77">
            <v>40.98</v>
          </cell>
          <cell r="E77">
            <v>44.96</v>
          </cell>
          <cell r="F77">
            <v>41.66</v>
          </cell>
          <cell r="G77">
            <v>40.19</v>
          </cell>
          <cell r="I77">
            <v>41.68</v>
          </cell>
          <cell r="R77">
            <v>55.793497821682401</v>
          </cell>
        </row>
        <row r="78">
          <cell r="A78">
            <v>38718</v>
          </cell>
          <cell r="B78">
            <v>38.49</v>
          </cell>
          <cell r="C78">
            <v>44.87</v>
          </cell>
          <cell r="D78">
            <v>43.43</v>
          </cell>
          <cell r="E78">
            <v>44.12</v>
          </cell>
          <cell r="F78">
            <v>41.81</v>
          </cell>
          <cell r="G78">
            <v>40.909999999999997</v>
          </cell>
          <cell r="I78">
            <v>41.84</v>
          </cell>
          <cell r="R78">
            <v>50.397506913454691</v>
          </cell>
        </row>
        <row r="79">
          <cell r="A79">
            <v>38749</v>
          </cell>
          <cell r="B79">
            <v>38.49</v>
          </cell>
          <cell r="C79">
            <v>43.7</v>
          </cell>
          <cell r="D79">
            <v>42.09</v>
          </cell>
          <cell r="E79">
            <v>42.05</v>
          </cell>
          <cell r="F79">
            <v>40.26</v>
          </cell>
          <cell r="G79">
            <v>40.909999999999997</v>
          </cell>
          <cell r="I79">
            <v>40.29</v>
          </cell>
          <cell r="R79">
            <v>49.314419017475586</v>
          </cell>
        </row>
        <row r="80">
          <cell r="A80">
            <v>38777</v>
          </cell>
          <cell r="B80">
            <v>38.49</v>
          </cell>
          <cell r="C80">
            <v>42.19</v>
          </cell>
          <cell r="D80">
            <v>40.090000000000003</v>
          </cell>
          <cell r="E80">
            <v>39.99</v>
          </cell>
          <cell r="F80">
            <v>39.479999999999997</v>
          </cell>
          <cell r="G80">
            <v>40.909999999999997</v>
          </cell>
          <cell r="I80">
            <v>39.51</v>
          </cell>
          <cell r="R80">
            <v>47.558245427909462</v>
          </cell>
        </row>
        <row r="81">
          <cell r="A81">
            <v>38808</v>
          </cell>
          <cell r="B81">
            <v>37.08</v>
          </cell>
          <cell r="C81">
            <v>40.85</v>
          </cell>
          <cell r="D81">
            <v>37.409999999999997</v>
          </cell>
          <cell r="E81">
            <v>38.18</v>
          </cell>
          <cell r="F81">
            <v>40.49</v>
          </cell>
          <cell r="G81">
            <v>39.5</v>
          </cell>
          <cell r="I81">
            <v>38.21</v>
          </cell>
          <cell r="R81">
            <v>45.092735647926148</v>
          </cell>
        </row>
        <row r="82">
          <cell r="A82">
            <v>38838</v>
          </cell>
          <cell r="B82">
            <v>38.020000000000003</v>
          </cell>
          <cell r="C82">
            <v>38.17</v>
          </cell>
          <cell r="D82">
            <v>34.74</v>
          </cell>
          <cell r="E82">
            <v>38.68</v>
          </cell>
          <cell r="F82">
            <v>41.25</v>
          </cell>
          <cell r="G82">
            <v>40.44</v>
          </cell>
          <cell r="I82">
            <v>38.71</v>
          </cell>
          <cell r="R82">
            <v>45.166957914238424</v>
          </cell>
        </row>
        <row r="83">
          <cell r="A83">
            <v>38869</v>
          </cell>
          <cell r="B83">
            <v>44.12</v>
          </cell>
          <cell r="C83">
            <v>39.69</v>
          </cell>
          <cell r="D83">
            <v>36.08</v>
          </cell>
          <cell r="E83">
            <v>43.8</v>
          </cell>
          <cell r="F83">
            <v>47.38</v>
          </cell>
          <cell r="G83">
            <v>48.08</v>
          </cell>
          <cell r="I83">
            <v>43.83</v>
          </cell>
          <cell r="R83">
            <v>45.717300306579723</v>
          </cell>
        </row>
        <row r="84">
          <cell r="A84">
            <v>38899</v>
          </cell>
          <cell r="B84">
            <v>55.4</v>
          </cell>
          <cell r="C84">
            <v>51.64</v>
          </cell>
          <cell r="D84">
            <v>47.45</v>
          </cell>
          <cell r="E84">
            <v>54.79</v>
          </cell>
          <cell r="F84">
            <v>60.17</v>
          </cell>
          <cell r="G84">
            <v>60.26</v>
          </cell>
          <cell r="I84">
            <v>54.83</v>
          </cell>
          <cell r="R84">
            <v>46.334307768405729</v>
          </cell>
        </row>
        <row r="85">
          <cell r="A85">
            <v>38930</v>
          </cell>
          <cell r="B85">
            <v>64.790000000000006</v>
          </cell>
          <cell r="C85">
            <v>55.68</v>
          </cell>
          <cell r="D85">
            <v>52.13</v>
          </cell>
          <cell r="E85">
            <v>63.48</v>
          </cell>
          <cell r="F85">
            <v>66.040000000000006</v>
          </cell>
          <cell r="G85">
            <v>70.87</v>
          </cell>
          <cell r="I85">
            <v>63.52</v>
          </cell>
          <cell r="R85">
            <v>46.874615572932932</v>
          </cell>
        </row>
        <row r="86">
          <cell r="A86">
            <v>38961</v>
          </cell>
          <cell r="B86">
            <v>52.11</v>
          </cell>
          <cell r="C86">
            <v>48.29</v>
          </cell>
          <cell r="D86">
            <v>44.78</v>
          </cell>
          <cell r="E86">
            <v>58.34</v>
          </cell>
          <cell r="F86">
            <v>52.71</v>
          </cell>
          <cell r="G86">
            <v>56.97</v>
          </cell>
          <cell r="I86">
            <v>52.75</v>
          </cell>
          <cell r="R86">
            <v>46.756606177061386</v>
          </cell>
        </row>
        <row r="87">
          <cell r="A87">
            <v>38991</v>
          </cell>
          <cell r="B87">
            <v>39.9</v>
          </cell>
          <cell r="C87">
            <v>45.77</v>
          </cell>
          <cell r="D87">
            <v>43.44</v>
          </cell>
          <cell r="E87">
            <v>41.19</v>
          </cell>
          <cell r="F87">
            <v>40.93</v>
          </cell>
          <cell r="G87">
            <v>42.47</v>
          </cell>
          <cell r="I87">
            <v>40.96</v>
          </cell>
          <cell r="R87">
            <v>46.981905840739877</v>
          </cell>
        </row>
        <row r="88">
          <cell r="A88">
            <v>39022</v>
          </cell>
          <cell r="B88">
            <v>38.96</v>
          </cell>
          <cell r="C88">
            <v>42.41</v>
          </cell>
          <cell r="D88">
            <v>40.770000000000003</v>
          </cell>
          <cell r="E88">
            <v>43.22</v>
          </cell>
          <cell r="F88">
            <v>40.659999999999997</v>
          </cell>
          <cell r="G88">
            <v>41.22</v>
          </cell>
          <cell r="I88">
            <v>40.69</v>
          </cell>
          <cell r="R88">
            <v>49.482299032822311</v>
          </cell>
        </row>
        <row r="89">
          <cell r="A89">
            <v>39052</v>
          </cell>
          <cell r="B89">
            <v>38.49</v>
          </cell>
          <cell r="C89">
            <v>43.09</v>
          </cell>
          <cell r="D89">
            <v>41.44</v>
          </cell>
          <cell r="E89">
            <v>45.25</v>
          </cell>
          <cell r="F89">
            <v>41.93</v>
          </cell>
          <cell r="G89">
            <v>40.6</v>
          </cell>
          <cell r="I89">
            <v>41.96</v>
          </cell>
          <cell r="R89">
            <v>51.608524831225466</v>
          </cell>
        </row>
        <row r="90">
          <cell r="A90">
            <v>39083</v>
          </cell>
          <cell r="B90">
            <v>38.75</v>
          </cell>
          <cell r="C90">
            <v>45.6</v>
          </cell>
          <cell r="D90">
            <v>43.68</v>
          </cell>
          <cell r="E90">
            <v>44.42</v>
          </cell>
          <cell r="F90">
            <v>42.1</v>
          </cell>
          <cell r="G90">
            <v>41.2</v>
          </cell>
          <cell r="I90">
            <v>42.14</v>
          </cell>
          <cell r="R90">
            <v>51.956182168775449</v>
          </cell>
        </row>
        <row r="91">
          <cell r="A91">
            <v>39114</v>
          </cell>
          <cell r="B91">
            <v>38.75</v>
          </cell>
          <cell r="C91">
            <v>44.53</v>
          </cell>
          <cell r="D91">
            <v>42.47</v>
          </cell>
          <cell r="E91">
            <v>42.34</v>
          </cell>
          <cell r="F91">
            <v>40.53</v>
          </cell>
          <cell r="G91">
            <v>41.2</v>
          </cell>
          <cell r="I91">
            <v>40.57</v>
          </cell>
          <cell r="R91">
            <v>50.843318653758814</v>
          </cell>
        </row>
        <row r="92">
          <cell r="A92">
            <v>39142</v>
          </cell>
          <cell r="B92">
            <v>38.75</v>
          </cell>
          <cell r="C92">
            <v>43.15</v>
          </cell>
          <cell r="D92">
            <v>40.65</v>
          </cell>
          <cell r="E92">
            <v>40.26</v>
          </cell>
          <cell r="F92">
            <v>39.74</v>
          </cell>
          <cell r="G92">
            <v>41.2</v>
          </cell>
          <cell r="I92">
            <v>39.78</v>
          </cell>
          <cell r="R92">
            <v>49.056753488582537</v>
          </cell>
        </row>
        <row r="93">
          <cell r="A93">
            <v>39173</v>
          </cell>
          <cell r="B93">
            <v>37.33</v>
          </cell>
          <cell r="C93">
            <v>41.92</v>
          </cell>
          <cell r="D93">
            <v>38.229999999999997</v>
          </cell>
          <cell r="E93">
            <v>38.44</v>
          </cell>
          <cell r="F93">
            <v>40.76</v>
          </cell>
          <cell r="G93">
            <v>39.79</v>
          </cell>
          <cell r="I93">
            <v>38.47</v>
          </cell>
          <cell r="R93">
            <v>46.556439133774802</v>
          </cell>
        </row>
        <row r="94">
          <cell r="A94">
            <v>39203</v>
          </cell>
          <cell r="B94">
            <v>38.28</v>
          </cell>
          <cell r="C94">
            <v>39.47</v>
          </cell>
          <cell r="D94">
            <v>35.799999999999997</v>
          </cell>
          <cell r="E94">
            <v>38.94</v>
          </cell>
          <cell r="F94">
            <v>41.52</v>
          </cell>
          <cell r="G94">
            <v>40.729999999999997</v>
          </cell>
          <cell r="I94">
            <v>38.979999999999997</v>
          </cell>
          <cell r="R94">
            <v>46.60676871052631</v>
          </cell>
        </row>
        <row r="95">
          <cell r="A95">
            <v>39234</v>
          </cell>
          <cell r="B95">
            <v>44.43</v>
          </cell>
          <cell r="C95">
            <v>40.86</v>
          </cell>
          <cell r="D95">
            <v>37.020000000000003</v>
          </cell>
          <cell r="E95">
            <v>44.08</v>
          </cell>
          <cell r="F95">
            <v>47.69</v>
          </cell>
          <cell r="G95">
            <v>48.27</v>
          </cell>
          <cell r="I95">
            <v>44.12</v>
          </cell>
          <cell r="R95">
            <v>47.132626135142985</v>
          </cell>
        </row>
        <row r="96">
          <cell r="A96">
            <v>39264</v>
          </cell>
          <cell r="B96">
            <v>55.78</v>
          </cell>
          <cell r="C96">
            <v>51.8</v>
          </cell>
          <cell r="D96">
            <v>47.35</v>
          </cell>
          <cell r="E96">
            <v>55.14</v>
          </cell>
          <cell r="F96">
            <v>60.55</v>
          </cell>
          <cell r="G96">
            <v>60.42</v>
          </cell>
          <cell r="I96">
            <v>55.19</v>
          </cell>
          <cell r="R96">
            <v>47.724507165652945</v>
          </cell>
        </row>
        <row r="97">
          <cell r="A97">
            <v>39295</v>
          </cell>
          <cell r="B97">
            <v>65.239999999999995</v>
          </cell>
          <cell r="C97">
            <v>55.5</v>
          </cell>
          <cell r="D97">
            <v>51.61</v>
          </cell>
          <cell r="E97">
            <v>63.88</v>
          </cell>
          <cell r="F97">
            <v>66.459999999999994</v>
          </cell>
          <cell r="G97">
            <v>70.98</v>
          </cell>
          <cell r="I97">
            <v>63.94</v>
          </cell>
          <cell r="R97">
            <v>48.236885319788207</v>
          </cell>
        </row>
        <row r="98">
          <cell r="A98">
            <v>39326</v>
          </cell>
          <cell r="B98">
            <v>52.47</v>
          </cell>
          <cell r="C98">
            <v>48.73</v>
          </cell>
          <cell r="D98">
            <v>44.93</v>
          </cell>
          <cell r="E98">
            <v>58.71</v>
          </cell>
          <cell r="F98">
            <v>53.04</v>
          </cell>
          <cell r="G98">
            <v>57.11</v>
          </cell>
          <cell r="I98">
            <v>53.09</v>
          </cell>
          <cell r="R98">
            <v>48.088570938381146</v>
          </cell>
        </row>
        <row r="99">
          <cell r="A99">
            <v>39356</v>
          </cell>
          <cell r="B99">
            <v>40.17</v>
          </cell>
          <cell r="C99">
            <v>46.43</v>
          </cell>
          <cell r="D99">
            <v>43.72</v>
          </cell>
          <cell r="E99">
            <v>41.44</v>
          </cell>
          <cell r="F99">
            <v>41.18</v>
          </cell>
          <cell r="G99">
            <v>42.75</v>
          </cell>
          <cell r="I99">
            <v>41.22</v>
          </cell>
          <cell r="R99">
            <v>48.283770996883128</v>
          </cell>
        </row>
        <row r="100">
          <cell r="A100">
            <v>39387</v>
          </cell>
          <cell r="B100">
            <v>39.229999999999997</v>
          </cell>
          <cell r="C100">
            <v>43.36</v>
          </cell>
          <cell r="D100">
            <v>41.29</v>
          </cell>
          <cell r="E100">
            <v>43.48</v>
          </cell>
          <cell r="F100">
            <v>40.909999999999997</v>
          </cell>
          <cell r="G100">
            <v>41.54</v>
          </cell>
          <cell r="I100">
            <v>40.94</v>
          </cell>
          <cell r="R100">
            <v>50.882900747245259</v>
          </cell>
        </row>
        <row r="101">
          <cell r="A101">
            <v>39417</v>
          </cell>
          <cell r="B101">
            <v>38.75</v>
          </cell>
          <cell r="C101">
            <v>43.98</v>
          </cell>
          <cell r="D101">
            <v>41.9</v>
          </cell>
          <cell r="E101">
            <v>45.52</v>
          </cell>
          <cell r="F101">
            <v>42.18</v>
          </cell>
          <cell r="G101">
            <v>40.92</v>
          </cell>
          <cell r="I101">
            <v>42.21</v>
          </cell>
          <cell r="R101">
            <v>52.993009237473402</v>
          </cell>
        </row>
        <row r="102">
          <cell r="A102">
            <v>39448</v>
          </cell>
          <cell r="B102">
            <v>39.020000000000003</v>
          </cell>
          <cell r="C102">
            <v>46.33</v>
          </cell>
          <cell r="D102">
            <v>44.09</v>
          </cell>
          <cell r="E102">
            <v>44.68</v>
          </cell>
          <cell r="F102">
            <v>42.35</v>
          </cell>
          <cell r="G102">
            <v>41.48</v>
          </cell>
          <cell r="I102">
            <v>42.39</v>
          </cell>
          <cell r="R102">
            <v>53.372434359945593</v>
          </cell>
        </row>
        <row r="103">
          <cell r="A103">
            <v>39479</v>
          </cell>
          <cell r="B103">
            <v>39.020000000000003</v>
          </cell>
          <cell r="C103">
            <v>45.33</v>
          </cell>
          <cell r="D103">
            <v>42.96</v>
          </cell>
          <cell r="E103">
            <v>42.58</v>
          </cell>
          <cell r="F103">
            <v>40.770000000000003</v>
          </cell>
          <cell r="G103">
            <v>41.48</v>
          </cell>
          <cell r="I103">
            <v>40.81</v>
          </cell>
          <cell r="R103">
            <v>52.259357443225191</v>
          </cell>
        </row>
        <row r="104">
          <cell r="A104">
            <v>39508</v>
          </cell>
          <cell r="B104">
            <v>39.020000000000003</v>
          </cell>
          <cell r="C104">
            <v>44.04</v>
          </cell>
          <cell r="D104">
            <v>41.27</v>
          </cell>
          <cell r="E104">
            <v>40.49</v>
          </cell>
          <cell r="F104">
            <v>39.97</v>
          </cell>
          <cell r="G104">
            <v>41.48</v>
          </cell>
          <cell r="I104">
            <v>40.01</v>
          </cell>
          <cell r="R104">
            <v>50.47309177575233</v>
          </cell>
        </row>
        <row r="105">
          <cell r="A105">
            <v>39539</v>
          </cell>
          <cell r="B105">
            <v>37.590000000000003</v>
          </cell>
          <cell r="C105">
            <v>42.9</v>
          </cell>
          <cell r="D105">
            <v>39.01</v>
          </cell>
          <cell r="E105">
            <v>38.65</v>
          </cell>
          <cell r="F105">
            <v>40.99</v>
          </cell>
          <cell r="G105">
            <v>40.06</v>
          </cell>
          <cell r="I105">
            <v>38.700000000000003</v>
          </cell>
          <cell r="R105">
            <v>47.841650777527015</v>
          </cell>
        </row>
        <row r="106">
          <cell r="A106">
            <v>39569</v>
          </cell>
          <cell r="B106">
            <v>38.54</v>
          </cell>
          <cell r="C106">
            <v>40.6</v>
          </cell>
          <cell r="D106">
            <v>36.76</v>
          </cell>
          <cell r="E106">
            <v>39.15</v>
          </cell>
          <cell r="F106">
            <v>41.75</v>
          </cell>
          <cell r="G106">
            <v>41.01</v>
          </cell>
          <cell r="I106">
            <v>39.200000000000003</v>
          </cell>
          <cell r="R106">
            <v>47.891051159663974</v>
          </cell>
        </row>
        <row r="107">
          <cell r="A107">
            <v>39600</v>
          </cell>
          <cell r="B107">
            <v>44.73</v>
          </cell>
          <cell r="C107">
            <v>41.91</v>
          </cell>
          <cell r="D107">
            <v>37.89</v>
          </cell>
          <cell r="E107">
            <v>44.32</v>
          </cell>
          <cell r="F107">
            <v>47.95</v>
          </cell>
          <cell r="G107">
            <v>48.47</v>
          </cell>
          <cell r="I107">
            <v>44.37</v>
          </cell>
          <cell r="R107">
            <v>48.415569291293373</v>
          </cell>
        </row>
        <row r="108">
          <cell r="A108">
            <v>39630</v>
          </cell>
          <cell r="B108">
            <v>56.16</v>
          </cell>
          <cell r="C108">
            <v>52.14</v>
          </cell>
          <cell r="D108">
            <v>47.51</v>
          </cell>
          <cell r="E108">
            <v>55.44</v>
          </cell>
          <cell r="F108">
            <v>60.88</v>
          </cell>
          <cell r="G108">
            <v>60.63</v>
          </cell>
          <cell r="I108">
            <v>55.49</v>
          </cell>
          <cell r="R108">
            <v>49.006067704814328</v>
          </cell>
        </row>
        <row r="109">
          <cell r="A109">
            <v>39661</v>
          </cell>
          <cell r="B109">
            <v>65.680000000000007</v>
          </cell>
          <cell r="C109">
            <v>55.6</v>
          </cell>
          <cell r="D109">
            <v>51.47</v>
          </cell>
          <cell r="E109">
            <v>64.209999999999994</v>
          </cell>
          <cell r="F109">
            <v>66.8</v>
          </cell>
          <cell r="G109">
            <v>71.16</v>
          </cell>
          <cell r="I109">
            <v>64.28</v>
          </cell>
          <cell r="R109">
            <v>49.517076321356377</v>
          </cell>
        </row>
        <row r="110">
          <cell r="A110">
            <v>39692</v>
          </cell>
          <cell r="B110">
            <v>52.83</v>
          </cell>
          <cell r="C110">
            <v>49.28</v>
          </cell>
          <cell r="D110">
            <v>45.25</v>
          </cell>
          <cell r="E110">
            <v>59.01</v>
          </cell>
          <cell r="F110">
            <v>53.31</v>
          </cell>
          <cell r="G110">
            <v>57.3</v>
          </cell>
          <cell r="I110">
            <v>53.37</v>
          </cell>
          <cell r="R110">
            <v>49.367930928671029</v>
          </cell>
        </row>
        <row r="111">
          <cell r="A111">
            <v>39722</v>
          </cell>
          <cell r="B111">
            <v>40.450000000000003</v>
          </cell>
          <cell r="C111">
            <v>47.12</v>
          </cell>
          <cell r="D111">
            <v>44.13</v>
          </cell>
          <cell r="E111">
            <v>41.65</v>
          </cell>
          <cell r="F111">
            <v>41.39</v>
          </cell>
          <cell r="G111">
            <v>43.03</v>
          </cell>
          <cell r="I111">
            <v>41.43</v>
          </cell>
          <cell r="R111">
            <v>49.562038095479252</v>
          </cell>
        </row>
        <row r="112">
          <cell r="A112">
            <v>39753</v>
          </cell>
          <cell r="B112">
            <v>39.49</v>
          </cell>
          <cell r="C112">
            <v>44.25</v>
          </cell>
          <cell r="D112">
            <v>41.87</v>
          </cell>
          <cell r="E112">
            <v>43.7</v>
          </cell>
          <cell r="F112">
            <v>41.11</v>
          </cell>
          <cell r="G112">
            <v>41.82</v>
          </cell>
          <cell r="I112">
            <v>41.15</v>
          </cell>
          <cell r="R112">
            <v>51.695995734459736</v>
          </cell>
        </row>
        <row r="113">
          <cell r="A113">
            <v>39783</v>
          </cell>
          <cell r="B113">
            <v>39.020000000000003</v>
          </cell>
          <cell r="C113">
            <v>44.84</v>
          </cell>
          <cell r="D113">
            <v>42.44</v>
          </cell>
          <cell r="E113">
            <v>45.74</v>
          </cell>
          <cell r="F113">
            <v>42.38</v>
          </cell>
          <cell r="G113">
            <v>41.22</v>
          </cell>
          <cell r="I113">
            <v>42.42</v>
          </cell>
          <cell r="R113">
            <v>53.818160816571115</v>
          </cell>
        </row>
        <row r="114">
          <cell r="A114">
            <v>39814</v>
          </cell>
          <cell r="B114">
            <v>39.28</v>
          </cell>
          <cell r="C114">
            <v>47.16</v>
          </cell>
          <cell r="D114">
            <v>44.51</v>
          </cell>
          <cell r="E114">
            <v>44.88</v>
          </cell>
          <cell r="F114">
            <v>42.53</v>
          </cell>
          <cell r="G114">
            <v>41.75</v>
          </cell>
          <cell r="I114">
            <v>42.58</v>
          </cell>
          <cell r="R114">
            <v>54.26314254786157</v>
          </cell>
        </row>
        <row r="115">
          <cell r="A115">
            <v>39845</v>
          </cell>
          <cell r="B115">
            <v>39.28</v>
          </cell>
          <cell r="C115">
            <v>46.23</v>
          </cell>
          <cell r="D115">
            <v>43.46</v>
          </cell>
          <cell r="E115">
            <v>42.77</v>
          </cell>
          <cell r="F115">
            <v>40.94</v>
          </cell>
          <cell r="G115">
            <v>41.75</v>
          </cell>
          <cell r="I115">
            <v>40.99</v>
          </cell>
          <cell r="R115">
            <v>53.182997404679504</v>
          </cell>
        </row>
        <row r="116">
          <cell r="A116">
            <v>39873</v>
          </cell>
          <cell r="B116">
            <v>39.28</v>
          </cell>
          <cell r="C116">
            <v>45.02</v>
          </cell>
          <cell r="D116">
            <v>41.88</v>
          </cell>
          <cell r="E116">
            <v>40.659999999999997</v>
          </cell>
          <cell r="F116">
            <v>40.14</v>
          </cell>
          <cell r="G116">
            <v>41.75</v>
          </cell>
          <cell r="I116">
            <v>40.19</v>
          </cell>
          <cell r="R116">
            <v>51.425159454344566</v>
          </cell>
        </row>
        <row r="117">
          <cell r="A117">
            <v>39904</v>
          </cell>
          <cell r="B117">
            <v>37.840000000000003</v>
          </cell>
          <cell r="C117">
            <v>43.95</v>
          </cell>
          <cell r="D117">
            <v>39.78</v>
          </cell>
          <cell r="E117">
            <v>38.82</v>
          </cell>
          <cell r="F117">
            <v>41.16</v>
          </cell>
          <cell r="G117">
            <v>40.31</v>
          </cell>
          <cell r="I117">
            <v>38.869999999999997</v>
          </cell>
          <cell r="R117">
            <v>48.226870841880192</v>
          </cell>
        </row>
        <row r="118">
          <cell r="A118">
            <v>39934</v>
          </cell>
          <cell r="B118">
            <v>38.799999999999997</v>
          </cell>
          <cell r="C118">
            <v>41.8</v>
          </cell>
          <cell r="D118">
            <v>37.68</v>
          </cell>
          <cell r="E118">
            <v>39.32</v>
          </cell>
          <cell r="F118">
            <v>41.92</v>
          </cell>
          <cell r="G118">
            <v>41.27</v>
          </cell>
          <cell r="I118">
            <v>39.369999999999997</v>
          </cell>
          <cell r="R118">
            <v>48.307307710744432</v>
          </cell>
        </row>
        <row r="119">
          <cell r="A119">
            <v>39965</v>
          </cell>
          <cell r="B119">
            <v>45.03</v>
          </cell>
          <cell r="C119">
            <v>43.03</v>
          </cell>
          <cell r="D119">
            <v>38.74</v>
          </cell>
          <cell r="E119">
            <v>44.51</v>
          </cell>
          <cell r="F119">
            <v>48.15</v>
          </cell>
          <cell r="G119">
            <v>48.68</v>
          </cell>
          <cell r="I119">
            <v>44.56</v>
          </cell>
          <cell r="R119">
            <v>48.866173973934679</v>
          </cell>
        </row>
        <row r="120">
          <cell r="A120">
            <v>39995</v>
          </cell>
          <cell r="B120">
            <v>56.54</v>
          </cell>
          <cell r="C120">
            <v>52.61</v>
          </cell>
          <cell r="D120">
            <v>47.69</v>
          </cell>
          <cell r="E120">
            <v>55.67</v>
          </cell>
          <cell r="F120">
            <v>61.14</v>
          </cell>
          <cell r="G120">
            <v>60.84</v>
          </cell>
          <cell r="I120">
            <v>55.74</v>
          </cell>
          <cell r="R120">
            <v>49.491617911932273</v>
          </cell>
        </row>
        <row r="121">
          <cell r="A121">
            <v>40026</v>
          </cell>
          <cell r="B121">
            <v>66.13</v>
          </cell>
          <cell r="C121">
            <v>55.86</v>
          </cell>
          <cell r="D121">
            <v>51.38</v>
          </cell>
          <cell r="E121">
            <v>64.489999999999995</v>
          </cell>
          <cell r="F121">
            <v>67.09</v>
          </cell>
          <cell r="G121">
            <v>71.36</v>
          </cell>
          <cell r="I121">
            <v>64.56</v>
          </cell>
          <cell r="R121">
            <v>50.039866203703006</v>
          </cell>
        </row>
        <row r="122">
          <cell r="A122">
            <v>40057</v>
          </cell>
          <cell r="B122">
            <v>53.18</v>
          </cell>
          <cell r="C122">
            <v>49.93</v>
          </cell>
          <cell r="D122">
            <v>45.59</v>
          </cell>
          <cell r="E122">
            <v>59.26</v>
          </cell>
          <cell r="F122">
            <v>53.54</v>
          </cell>
          <cell r="G122">
            <v>57.49</v>
          </cell>
          <cell r="I122">
            <v>53.6</v>
          </cell>
          <cell r="R122">
            <v>49.925980541256649</v>
          </cell>
        </row>
        <row r="123">
          <cell r="A123">
            <v>40087</v>
          </cell>
          <cell r="B123">
            <v>40.72</v>
          </cell>
          <cell r="C123">
            <v>47.92</v>
          </cell>
          <cell r="D123">
            <v>44.54</v>
          </cell>
          <cell r="E123">
            <v>41.82</v>
          </cell>
          <cell r="F123">
            <v>41.57</v>
          </cell>
          <cell r="G123">
            <v>43.29</v>
          </cell>
          <cell r="I123">
            <v>41.61</v>
          </cell>
          <cell r="R123">
            <v>50.156743968143687</v>
          </cell>
        </row>
        <row r="124">
          <cell r="A124">
            <v>40118</v>
          </cell>
          <cell r="B124">
            <v>39.76</v>
          </cell>
          <cell r="C124">
            <v>45.23</v>
          </cell>
          <cell r="D124">
            <v>42.44</v>
          </cell>
          <cell r="E124">
            <v>43.88</v>
          </cell>
          <cell r="F124">
            <v>41.29</v>
          </cell>
          <cell r="G124">
            <v>42.1</v>
          </cell>
          <cell r="I124">
            <v>41.33</v>
          </cell>
          <cell r="R124">
            <v>53.073390404155766</v>
          </cell>
        </row>
        <row r="125">
          <cell r="A125">
            <v>40148</v>
          </cell>
          <cell r="B125">
            <v>39.28</v>
          </cell>
          <cell r="C125">
            <v>45.78</v>
          </cell>
          <cell r="D125">
            <v>42.97</v>
          </cell>
          <cell r="E125">
            <v>45.94</v>
          </cell>
          <cell r="F125">
            <v>42.56</v>
          </cell>
          <cell r="G125">
            <v>41.5</v>
          </cell>
          <cell r="I125">
            <v>42.61</v>
          </cell>
          <cell r="R125">
            <v>55.23556591196504</v>
          </cell>
        </row>
        <row r="126">
          <cell r="A126">
            <v>40179</v>
          </cell>
          <cell r="B126">
            <v>39.54</v>
          </cell>
          <cell r="C126">
            <v>48</v>
          </cell>
          <cell r="D126">
            <v>44.93</v>
          </cell>
          <cell r="E126">
            <v>45.07</v>
          </cell>
          <cell r="F126">
            <v>42.71</v>
          </cell>
          <cell r="G126">
            <v>41.96</v>
          </cell>
          <cell r="I126">
            <v>42.77</v>
          </cell>
          <cell r="R126">
            <v>55.72618834227606</v>
          </cell>
        </row>
        <row r="127">
          <cell r="A127">
            <v>40210</v>
          </cell>
          <cell r="B127">
            <v>39.54</v>
          </cell>
          <cell r="C127">
            <v>47.13</v>
          </cell>
          <cell r="D127">
            <v>43.95</v>
          </cell>
          <cell r="E127">
            <v>42.95</v>
          </cell>
          <cell r="F127">
            <v>41.12</v>
          </cell>
          <cell r="G127">
            <v>41.96</v>
          </cell>
          <cell r="I127">
            <v>41.17</v>
          </cell>
          <cell r="R127">
            <v>54.647155154572211</v>
          </cell>
        </row>
        <row r="128">
          <cell r="A128">
            <v>40238</v>
          </cell>
          <cell r="B128">
            <v>39.549999999999997</v>
          </cell>
          <cell r="C128">
            <v>46</v>
          </cell>
          <cell r="D128">
            <v>42.48</v>
          </cell>
          <cell r="E128">
            <v>40.840000000000003</v>
          </cell>
          <cell r="F128">
            <v>40.31</v>
          </cell>
          <cell r="G128">
            <v>41.98</v>
          </cell>
          <cell r="I128">
            <v>40.369999999999997</v>
          </cell>
          <cell r="R128">
            <v>52.884064674584828</v>
          </cell>
        </row>
        <row r="129">
          <cell r="A129">
            <v>40269</v>
          </cell>
          <cell r="B129">
            <v>38.1</v>
          </cell>
          <cell r="C129">
            <v>45</v>
          </cell>
          <cell r="D129">
            <v>40.53</v>
          </cell>
          <cell r="E129">
            <v>38.979999999999997</v>
          </cell>
          <cell r="F129">
            <v>41.34</v>
          </cell>
          <cell r="G129">
            <v>40.53</v>
          </cell>
          <cell r="I129">
            <v>39.04</v>
          </cell>
          <cell r="R129">
            <v>49.202998055261787</v>
          </cell>
        </row>
        <row r="130">
          <cell r="A130">
            <v>40299</v>
          </cell>
          <cell r="B130">
            <v>39.06</v>
          </cell>
          <cell r="C130">
            <v>42.99</v>
          </cell>
          <cell r="D130">
            <v>38.57</v>
          </cell>
          <cell r="E130">
            <v>39.49</v>
          </cell>
          <cell r="F130">
            <v>42.1</v>
          </cell>
          <cell r="G130">
            <v>41.49</v>
          </cell>
          <cell r="I130">
            <v>39.54</v>
          </cell>
          <cell r="R130">
            <v>49.291786082494411</v>
          </cell>
        </row>
        <row r="131">
          <cell r="A131">
            <v>40330</v>
          </cell>
          <cell r="B131">
            <v>45.34</v>
          </cell>
          <cell r="C131">
            <v>44.13</v>
          </cell>
          <cell r="D131">
            <v>39.56</v>
          </cell>
          <cell r="E131">
            <v>44.7</v>
          </cell>
          <cell r="F131">
            <v>48.36</v>
          </cell>
          <cell r="G131">
            <v>48.84</v>
          </cell>
          <cell r="I131">
            <v>44.76</v>
          </cell>
          <cell r="R131">
            <v>49.86317198833693</v>
          </cell>
        </row>
        <row r="132">
          <cell r="A132">
            <v>40360</v>
          </cell>
          <cell r="B132">
            <v>56.92</v>
          </cell>
          <cell r="C132">
            <v>53.11</v>
          </cell>
          <cell r="D132">
            <v>47.89</v>
          </cell>
          <cell r="E132">
            <v>55.91</v>
          </cell>
          <cell r="F132">
            <v>61.4</v>
          </cell>
          <cell r="G132">
            <v>61.01</v>
          </cell>
          <cell r="I132">
            <v>55.98</v>
          </cell>
          <cell r="R132">
            <v>50.501603848849065</v>
          </cell>
        </row>
        <row r="133">
          <cell r="A133">
            <v>40391</v>
          </cell>
          <cell r="B133">
            <v>66.569999999999993</v>
          </cell>
          <cell r="C133">
            <v>56.15</v>
          </cell>
          <cell r="D133">
            <v>51.32</v>
          </cell>
          <cell r="E133">
            <v>64.760000000000005</v>
          </cell>
          <cell r="F133">
            <v>67.37</v>
          </cell>
          <cell r="G133">
            <v>71.510000000000005</v>
          </cell>
          <cell r="I133">
            <v>64.849999999999994</v>
          </cell>
          <cell r="R133">
            <v>51.062654158045703</v>
          </cell>
        </row>
        <row r="134">
          <cell r="A134">
            <v>40422</v>
          </cell>
          <cell r="B134">
            <v>53.54</v>
          </cell>
          <cell r="C134">
            <v>50.6</v>
          </cell>
          <cell r="D134">
            <v>45.94</v>
          </cell>
          <cell r="E134">
            <v>59.51</v>
          </cell>
          <cell r="F134">
            <v>53.77</v>
          </cell>
          <cell r="G134">
            <v>57.64</v>
          </cell>
          <cell r="I134">
            <v>53.84</v>
          </cell>
          <cell r="R134">
            <v>50.956075045741152</v>
          </cell>
        </row>
        <row r="135">
          <cell r="A135">
            <v>40452</v>
          </cell>
          <cell r="B135">
            <v>40.99</v>
          </cell>
          <cell r="C135">
            <v>48.72</v>
          </cell>
          <cell r="D135">
            <v>44.96</v>
          </cell>
          <cell r="E135">
            <v>42</v>
          </cell>
          <cell r="F135">
            <v>41.74</v>
          </cell>
          <cell r="G135">
            <v>43.51</v>
          </cell>
          <cell r="I135">
            <v>41.8</v>
          </cell>
          <cell r="R135">
            <v>51.196856587123399</v>
          </cell>
        </row>
        <row r="136">
          <cell r="A136">
            <v>40483</v>
          </cell>
          <cell r="B136">
            <v>40.03</v>
          </cell>
          <cell r="C136">
            <v>46.2</v>
          </cell>
          <cell r="D136">
            <v>43.01</v>
          </cell>
          <cell r="E136">
            <v>44.07</v>
          </cell>
          <cell r="F136">
            <v>41.46</v>
          </cell>
          <cell r="G136">
            <v>42.34</v>
          </cell>
          <cell r="I136">
            <v>41.51</v>
          </cell>
          <cell r="R136">
            <v>53.745572683206859</v>
          </cell>
        </row>
        <row r="137">
          <cell r="A137">
            <v>40513</v>
          </cell>
          <cell r="B137">
            <v>39.549999999999997</v>
          </cell>
          <cell r="C137">
            <v>46.71</v>
          </cell>
          <cell r="D137">
            <v>43.5</v>
          </cell>
          <cell r="E137">
            <v>46.13</v>
          </cell>
          <cell r="F137">
            <v>42.75</v>
          </cell>
          <cell r="G137">
            <v>41.75</v>
          </cell>
          <cell r="I137">
            <v>42.8</v>
          </cell>
          <cell r="R137">
            <v>55.935438305307933</v>
          </cell>
        </row>
        <row r="138">
          <cell r="A138">
            <v>40544</v>
          </cell>
          <cell r="B138">
            <v>39.81</v>
          </cell>
          <cell r="C138">
            <v>48.84</v>
          </cell>
          <cell r="D138">
            <v>45.35</v>
          </cell>
          <cell r="E138">
            <v>45.28</v>
          </cell>
          <cell r="F138">
            <v>42.91</v>
          </cell>
          <cell r="G138">
            <v>42.18</v>
          </cell>
          <cell r="I138">
            <v>42.98</v>
          </cell>
          <cell r="R138">
            <v>42.811695114344069</v>
          </cell>
        </row>
        <row r="139">
          <cell r="A139">
            <v>40575</v>
          </cell>
          <cell r="B139">
            <v>39.81</v>
          </cell>
          <cell r="C139">
            <v>48.02</v>
          </cell>
          <cell r="D139">
            <v>44.44</v>
          </cell>
          <cell r="E139">
            <v>43.15</v>
          </cell>
          <cell r="F139">
            <v>41.31</v>
          </cell>
          <cell r="G139">
            <v>42.18</v>
          </cell>
          <cell r="I139">
            <v>41.37</v>
          </cell>
          <cell r="R139">
            <v>41.959498902000441</v>
          </cell>
        </row>
        <row r="140">
          <cell r="A140">
            <v>40603</v>
          </cell>
          <cell r="B140">
            <v>39.81</v>
          </cell>
          <cell r="C140">
            <v>46.97</v>
          </cell>
          <cell r="D140">
            <v>43.08</v>
          </cell>
          <cell r="E140">
            <v>41.02</v>
          </cell>
          <cell r="F140">
            <v>40.49</v>
          </cell>
          <cell r="G140">
            <v>42.19</v>
          </cell>
          <cell r="I140">
            <v>40.56</v>
          </cell>
          <cell r="R140">
            <v>40.572627098109159</v>
          </cell>
        </row>
        <row r="141">
          <cell r="A141">
            <v>40634</v>
          </cell>
          <cell r="B141">
            <v>38.35</v>
          </cell>
          <cell r="C141">
            <v>46.03</v>
          </cell>
          <cell r="D141">
            <v>41.26</v>
          </cell>
          <cell r="E141">
            <v>39.159999999999997</v>
          </cell>
          <cell r="F141">
            <v>41.52</v>
          </cell>
          <cell r="G141">
            <v>40.729999999999997</v>
          </cell>
          <cell r="I141">
            <v>39.22</v>
          </cell>
          <cell r="R141">
            <v>38.049290805086088</v>
          </cell>
        </row>
        <row r="142">
          <cell r="A142">
            <v>40664</v>
          </cell>
          <cell r="B142">
            <v>39.32</v>
          </cell>
          <cell r="C142">
            <v>44.15</v>
          </cell>
          <cell r="D142">
            <v>39.44</v>
          </cell>
          <cell r="E142">
            <v>39.659999999999997</v>
          </cell>
          <cell r="F142">
            <v>42.29</v>
          </cell>
          <cell r="G142">
            <v>41.7</v>
          </cell>
          <cell r="I142">
            <v>39.72</v>
          </cell>
          <cell r="R142">
            <v>38.112752642054538</v>
          </cell>
        </row>
        <row r="143">
          <cell r="A143">
            <v>40695</v>
          </cell>
          <cell r="B143">
            <v>45.64</v>
          </cell>
          <cell r="C143">
            <v>45.22</v>
          </cell>
          <cell r="D143">
            <v>40.36</v>
          </cell>
          <cell r="E143">
            <v>44.89</v>
          </cell>
          <cell r="F143">
            <v>48.56</v>
          </cell>
          <cell r="G143">
            <v>49</v>
          </cell>
          <cell r="I143">
            <v>44.95</v>
          </cell>
          <cell r="R143">
            <v>38.553678304409793</v>
          </cell>
        </row>
        <row r="144">
          <cell r="A144">
            <v>40725</v>
          </cell>
          <cell r="B144">
            <v>57.3</v>
          </cell>
          <cell r="C144">
            <v>53.63</v>
          </cell>
          <cell r="D144">
            <v>48.11</v>
          </cell>
          <cell r="E144">
            <v>56.14</v>
          </cell>
          <cell r="F144">
            <v>61.65</v>
          </cell>
          <cell r="G144">
            <v>61.19</v>
          </cell>
          <cell r="I144">
            <v>56.22</v>
          </cell>
          <cell r="R144">
            <v>39.047131391116856</v>
          </cell>
        </row>
        <row r="145">
          <cell r="A145">
            <v>40756</v>
          </cell>
          <cell r="B145">
            <v>67.02</v>
          </cell>
          <cell r="C145">
            <v>56.48</v>
          </cell>
          <cell r="D145">
            <v>51.31</v>
          </cell>
          <cell r="E145">
            <v>65.03</v>
          </cell>
          <cell r="F145">
            <v>67.650000000000006</v>
          </cell>
          <cell r="G145">
            <v>71.69</v>
          </cell>
          <cell r="I145">
            <v>65.12</v>
          </cell>
          <cell r="R145">
            <v>39.479679850571564</v>
          </cell>
        </row>
        <row r="146">
          <cell r="A146">
            <v>40787</v>
          </cell>
          <cell r="B146">
            <v>53.9</v>
          </cell>
          <cell r="C146">
            <v>51.28</v>
          </cell>
          <cell r="D146">
            <v>46.3</v>
          </cell>
          <cell r="E146">
            <v>59.75</v>
          </cell>
          <cell r="F146">
            <v>53.98</v>
          </cell>
          <cell r="G146">
            <v>57.8</v>
          </cell>
          <cell r="I146">
            <v>54.06</v>
          </cell>
          <cell r="R146">
            <v>39.389828101675008</v>
          </cell>
        </row>
        <row r="147">
          <cell r="A147">
            <v>40817</v>
          </cell>
          <cell r="B147">
            <v>41.27</v>
          </cell>
          <cell r="C147">
            <v>49.52</v>
          </cell>
          <cell r="D147">
            <v>45.39</v>
          </cell>
          <cell r="E147">
            <v>42.17</v>
          </cell>
          <cell r="F147">
            <v>41.9</v>
          </cell>
          <cell r="G147">
            <v>43.73</v>
          </cell>
          <cell r="I147">
            <v>41.96</v>
          </cell>
          <cell r="R147">
            <v>39.571892261831515</v>
          </cell>
        </row>
        <row r="148">
          <cell r="A148">
            <v>40848</v>
          </cell>
          <cell r="B148">
            <v>40.299999999999997</v>
          </cell>
          <cell r="C148">
            <v>47.16</v>
          </cell>
          <cell r="D148">
            <v>43.57</v>
          </cell>
          <cell r="E148">
            <v>44.24</v>
          </cell>
          <cell r="F148">
            <v>41.62</v>
          </cell>
          <cell r="G148">
            <v>42.57</v>
          </cell>
          <cell r="I148">
            <v>41.68</v>
          </cell>
          <cell r="R148">
            <v>41.873022865624904</v>
          </cell>
        </row>
        <row r="149">
          <cell r="A149">
            <v>40878</v>
          </cell>
          <cell r="B149">
            <v>39.81</v>
          </cell>
          <cell r="C149">
            <v>47.64</v>
          </cell>
          <cell r="D149">
            <v>44.03</v>
          </cell>
          <cell r="E149">
            <v>46.3</v>
          </cell>
          <cell r="F149">
            <v>42.9</v>
          </cell>
          <cell r="G149">
            <v>41.97</v>
          </cell>
          <cell r="I149">
            <v>42.96</v>
          </cell>
          <cell r="R149">
            <v>43.578902663175995</v>
          </cell>
        </row>
        <row r="150">
          <cell r="A150">
            <v>40909</v>
          </cell>
          <cell r="B150">
            <v>40.07</v>
          </cell>
          <cell r="C150">
            <v>49.68</v>
          </cell>
          <cell r="D150">
            <v>45.78</v>
          </cell>
          <cell r="E150">
            <v>45.42</v>
          </cell>
          <cell r="F150">
            <v>43.05</v>
          </cell>
          <cell r="G150">
            <v>42.39</v>
          </cell>
          <cell r="I150">
            <v>43.12</v>
          </cell>
          <cell r="R150">
            <v>42.811695114344069</v>
          </cell>
        </row>
        <row r="151">
          <cell r="A151">
            <v>40940</v>
          </cell>
          <cell r="B151">
            <v>40.07</v>
          </cell>
          <cell r="C151">
            <v>48.92</v>
          </cell>
          <cell r="D151">
            <v>44.94</v>
          </cell>
          <cell r="E151">
            <v>43.29</v>
          </cell>
          <cell r="F151">
            <v>41.44</v>
          </cell>
          <cell r="G151">
            <v>42.39</v>
          </cell>
          <cell r="I151">
            <v>41.5</v>
          </cell>
          <cell r="R151">
            <v>41.959498902000441</v>
          </cell>
        </row>
        <row r="152">
          <cell r="A152">
            <v>40969</v>
          </cell>
          <cell r="B152">
            <v>40.07</v>
          </cell>
          <cell r="C152">
            <v>47.93</v>
          </cell>
          <cell r="D152">
            <v>43.67</v>
          </cell>
          <cell r="E152">
            <v>41.15</v>
          </cell>
          <cell r="F152">
            <v>40.619999999999997</v>
          </cell>
          <cell r="G152">
            <v>42.39</v>
          </cell>
          <cell r="I152">
            <v>40.69</v>
          </cell>
          <cell r="R152">
            <v>40.572627098109159</v>
          </cell>
        </row>
      </sheetData>
      <sheetData sheetId="17" refreshError="1"/>
      <sheetData sheetId="18" refreshError="1"/>
      <sheetData sheetId="19">
        <row r="38">
          <cell r="B38">
            <v>28</v>
          </cell>
          <cell r="C38">
            <v>34</v>
          </cell>
          <cell r="D38">
            <v>33.5</v>
          </cell>
          <cell r="E38">
            <v>33.75</v>
          </cell>
          <cell r="F38">
            <v>31</v>
          </cell>
          <cell r="G38">
            <v>29</v>
          </cell>
          <cell r="I38">
            <v>31</v>
          </cell>
          <cell r="R38">
            <v>55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3"/>
    </sheetNames>
    <definedNames>
      <definedName name="copyancillary"/>
      <definedName name="rollprior"/>
    </definedNames>
    <sheetDataSet>
      <sheetData sheetId="0">
        <row r="28">
          <cell r="M28">
            <v>-0.29000000000000004</v>
          </cell>
          <cell r="P28">
            <v>-0.2200000000000002</v>
          </cell>
          <cell r="R28">
            <v>-0.17499999999999999</v>
          </cell>
          <cell r="V28">
            <v>-0.16250000000000001</v>
          </cell>
          <cell r="AB28">
            <v>0.08</v>
          </cell>
          <cell r="AH28">
            <v>0.31</v>
          </cell>
        </row>
        <row r="29">
          <cell r="M29">
            <v>-0.45000000000000018</v>
          </cell>
          <cell r="P29">
            <v>-0.18000000000000016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-0.33000000000000007</v>
          </cell>
          <cell r="P30">
            <v>-0.28000000000000025</v>
          </cell>
          <cell r="R30">
            <v>-0.22</v>
          </cell>
          <cell r="S30">
            <v>0</v>
          </cell>
          <cell r="V30">
            <v>-0.21124999999999999</v>
          </cell>
          <cell r="W30">
            <v>-1.2499999999999734E-3</v>
          </cell>
          <cell r="Y30">
            <v>-0.15958333333333333</v>
          </cell>
          <cell r="AB30">
            <v>-0.15357142857142861</v>
          </cell>
          <cell r="AC30">
            <v>-1.0000000000000009E-2</v>
          </cell>
          <cell r="AE30">
            <v>-4.1428571428571426E-2</v>
          </cell>
          <cell r="AH30">
            <v>6.2000000000000013E-2</v>
          </cell>
        </row>
        <row r="31">
          <cell r="M31">
            <v>-0.20999999999999996</v>
          </cell>
          <cell r="P31">
            <v>-0.2200000000000002</v>
          </cell>
          <cell r="R31">
            <v>-0.19500000000000001</v>
          </cell>
          <cell r="S31">
            <v>-1.0000000000000009E-2</v>
          </cell>
          <cell r="V31">
            <v>-0.18</v>
          </cell>
          <cell r="W31">
            <v>-1.2500000000000289E-3</v>
          </cell>
          <cell r="Y31">
            <v>-0.12625</v>
          </cell>
          <cell r="AB31">
            <v>5.1428571428571421E-2</v>
          </cell>
          <cell r="AC31">
            <v>4.2857142857142844E-2</v>
          </cell>
          <cell r="AE31">
            <v>0.21</v>
          </cell>
          <cell r="AH31">
            <v>8.5000000000000006E-2</v>
          </cell>
        </row>
        <row r="33">
          <cell r="M33">
            <v>-0.56500000000000017</v>
          </cell>
          <cell r="P33">
            <v>-0.59000000000000008</v>
          </cell>
          <cell r="R33">
            <v>-0.44</v>
          </cell>
          <cell r="S33">
            <v>4.4999999999999984E-2</v>
          </cell>
          <cell r="V33">
            <v>-0.36749999999999999</v>
          </cell>
          <cell r="W33">
            <v>2.3749999999999993E-2</v>
          </cell>
          <cell r="Y33">
            <v>-0.28708333333333336</v>
          </cell>
          <cell r="AB33">
            <v>-0.36000000000000004</v>
          </cell>
          <cell r="AC33">
            <v>1.4999999999999958E-2</v>
          </cell>
          <cell r="AE33">
            <v>-0.32</v>
          </cell>
          <cell r="AH33">
            <v>-0.22000000000000003</v>
          </cell>
        </row>
        <row r="34">
          <cell r="M34">
            <v>-0.36000000000000032</v>
          </cell>
          <cell r="P34">
            <v>-0.40000000000000036</v>
          </cell>
          <cell r="R34">
            <v>-0.27500000000000002</v>
          </cell>
          <cell r="S34">
            <v>9.9999999999999534E-3</v>
          </cell>
          <cell r="V34">
            <v>-0.23749999999999999</v>
          </cell>
          <cell r="W34">
            <v>6.2500000000000056E-3</v>
          </cell>
          <cell r="Y34">
            <v>-0.204375</v>
          </cell>
          <cell r="AB34">
            <v>-0.16</v>
          </cell>
          <cell r="AC34">
            <v>0</v>
          </cell>
          <cell r="AE34">
            <v>-0.13119047619047616</v>
          </cell>
          <cell r="AH34">
            <v>-0.155</v>
          </cell>
        </row>
        <row r="35">
          <cell r="M35">
            <v>-0.29500000000000037</v>
          </cell>
          <cell r="P35">
            <v>-0.32000000000000028</v>
          </cell>
          <cell r="R35">
            <v>-0.215</v>
          </cell>
          <cell r="S35">
            <v>5.0000000000000044E-3</v>
          </cell>
          <cell r="V35">
            <v>-0.18750000000000003</v>
          </cell>
          <cell r="W35">
            <v>1.2499999999999734E-3</v>
          </cell>
          <cell r="Y35">
            <v>-0.16395833333333334</v>
          </cell>
          <cell r="AB35">
            <v>-0.10499999999999998</v>
          </cell>
          <cell r="AC35">
            <v>-3.5714285714284755E-4</v>
          </cell>
          <cell r="AE35">
            <v>-7.86904761904762E-2</v>
          </cell>
          <cell r="AH35">
            <v>-0.1275</v>
          </cell>
        </row>
        <row r="36">
          <cell r="M36">
            <v>-0.24000000000000021</v>
          </cell>
          <cell r="P36">
            <v>-0.24000000000000021</v>
          </cell>
          <cell r="R36">
            <v>-0.1525</v>
          </cell>
          <cell r="S36">
            <v>1.0000000000000009E-2</v>
          </cell>
          <cell r="V36">
            <v>-0.15</v>
          </cell>
          <cell r="W36">
            <v>1.0000000000000009E-2</v>
          </cell>
          <cell r="Y36">
            <v>-0.13916666666666666</v>
          </cell>
          <cell r="AB36">
            <v>-0.15</v>
          </cell>
          <cell r="AC36">
            <v>0</v>
          </cell>
          <cell r="AE36">
            <v>-0.14000000000000001</v>
          </cell>
          <cell r="AH36">
            <v>-0.15</v>
          </cell>
        </row>
        <row r="39">
          <cell r="M39">
            <v>-0.86500000000000021</v>
          </cell>
          <cell r="P39">
            <v>-0.7300000000000002</v>
          </cell>
          <cell r="R39">
            <v>-0.60499999999999998</v>
          </cell>
          <cell r="S39">
            <v>7.5000000000000067E-2</v>
          </cell>
          <cell r="V39">
            <v>-0.50875000000000004</v>
          </cell>
          <cell r="W39">
            <v>4.6250000000000013E-2</v>
          </cell>
          <cell r="Y39">
            <v>-0.4054166666666667</v>
          </cell>
          <cell r="AB39">
            <v>-0.59</v>
          </cell>
          <cell r="AC39">
            <v>1.4999999999999902E-2</v>
          </cell>
          <cell r="AE39">
            <v>-0.56000000000000016</v>
          </cell>
          <cell r="AH39">
            <v>-0.29799999999999999</v>
          </cell>
        </row>
        <row r="40">
          <cell r="M40">
            <v>-0.37000000000000011</v>
          </cell>
          <cell r="P40">
            <v>-0.30000000000000027</v>
          </cell>
          <cell r="R40">
            <v>-0.13</v>
          </cell>
          <cell r="S40">
            <v>-4.0000000000000008E-2</v>
          </cell>
          <cell r="V40">
            <v>-0.16625000000000001</v>
          </cell>
          <cell r="W40">
            <v>-4.0000000000000008E-2</v>
          </cell>
          <cell r="Y40">
            <v>-0.18833333333333335</v>
          </cell>
          <cell r="AB40">
            <v>-0.32999999999999996</v>
          </cell>
          <cell r="AC40">
            <v>-2.0000000000000018E-2</v>
          </cell>
          <cell r="AE40">
            <v>-0.38000000000000006</v>
          </cell>
          <cell r="AH40">
            <v>0.09</v>
          </cell>
        </row>
        <row r="41">
          <cell r="M41">
            <v>-0.40000000000000036</v>
          </cell>
          <cell r="P41">
            <v>-0.30000000000000027</v>
          </cell>
          <cell r="R41">
            <v>-0.18</v>
          </cell>
          <cell r="S41">
            <v>0</v>
          </cell>
          <cell r="V41">
            <v>-0.21625</v>
          </cell>
          <cell r="W41">
            <v>0</v>
          </cell>
          <cell r="Y41">
            <v>-0.19833333333333336</v>
          </cell>
          <cell r="AB41">
            <v>-0.38</v>
          </cell>
          <cell r="AC41">
            <v>0</v>
          </cell>
          <cell r="AE41">
            <v>-0.40999999999999992</v>
          </cell>
          <cell r="AH41">
            <v>0.04</v>
          </cell>
        </row>
        <row r="42">
          <cell r="M42">
            <v>-0.40799999999999992</v>
          </cell>
          <cell r="P42">
            <v>-0.36000000000000032</v>
          </cell>
          <cell r="R42">
            <v>-0.36906945416600001</v>
          </cell>
          <cell r="S42">
            <v>0</v>
          </cell>
          <cell r="V42">
            <v>-0.47476736354150006</v>
          </cell>
          <cell r="W42">
            <v>0</v>
          </cell>
          <cell r="Y42">
            <v>-0.49511960386194753</v>
          </cell>
          <cell r="AB42">
            <v>-0.5099999999999999</v>
          </cell>
          <cell r="AC42">
            <v>0</v>
          </cell>
          <cell r="AE42">
            <v>-0.49500000000000016</v>
          </cell>
          <cell r="AH42">
            <v>-0.43499999999999994</v>
          </cell>
        </row>
        <row r="43">
          <cell r="M43">
            <v>-0.8600000000000001</v>
          </cell>
          <cell r="P43">
            <v>-0.80000000000000027</v>
          </cell>
          <cell r="R43">
            <v>-0.65500000000000003</v>
          </cell>
          <cell r="S43">
            <v>7.4999999999999956E-2</v>
          </cell>
          <cell r="V43">
            <v>-0.56499999999999995</v>
          </cell>
          <cell r="W43">
            <v>3.6250000000000004E-2</v>
          </cell>
          <cell r="Y43">
            <v>-0.46375000000000011</v>
          </cell>
          <cell r="AB43">
            <v>-0.70000000000000007</v>
          </cell>
          <cell r="AC43">
            <v>1.4999999999999902E-2</v>
          </cell>
          <cell r="AE43">
            <v>-0.66999999999999982</v>
          </cell>
          <cell r="AH43">
            <v>-0.34299999999999997</v>
          </cell>
        </row>
        <row r="49">
          <cell r="L49">
            <v>2.4300000000000002</v>
          </cell>
          <cell r="O49">
            <v>2.4300000000000002</v>
          </cell>
          <cell r="R49">
            <v>2.798</v>
          </cell>
          <cell r="V49">
            <v>2.9604999999999997</v>
          </cell>
          <cell r="AB49">
            <v>3.1058571428571429</v>
          </cell>
          <cell r="AH49">
            <v>3.5939999999999999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-9.8636827763997508E-4</v>
          </cell>
          <cell r="AB42">
            <v>-1.3150448558692713E-3</v>
          </cell>
          <cell r="AH42">
            <v>2.6324010484329399E-3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2.145</v>
      </c>
      <c r="L28" s="59">
        <f>LOOKUP($K$15+1,CurveFetch!D$8:D$1000,CurveFetch!F$8:F$1000)</f>
        <v>2.16</v>
      </c>
      <c r="M28" s="59">
        <f>L28-$L$49</f>
        <v>-0.11999999999999966</v>
      </c>
      <c r="N28" s="124">
        <f>M28-'[27]Gas Average Basis'!M28</f>
        <v>0.17000000000000037</v>
      </c>
      <c r="O28" s="59">
        <f>LOOKUP($K$15+2,CurveFetch!$D$8:$D$1000,CurveFetch!$F$8:$F$1000)</f>
        <v>2.1</v>
      </c>
      <c r="P28" s="59">
        <f>O28-$O$49</f>
        <v>-0.17999999999999972</v>
      </c>
      <c r="Q28" s="124">
        <f>P28-'[27]Gas Average Basis'!P28</f>
        <v>4.000000000000048E-2</v>
      </c>
      <c r="R28" s="59">
        <f ca="1">IF(R$22,AveragePrices($F$21,R$23,R$24,$AJ28:$AJ28),AveragePrices($F$15,R$23,R$24,$AL28:$AL28))</f>
        <v>-0.15</v>
      </c>
      <c r="S28" s="124">
        <f ca="1">R28-'[27]Gas Average Basis'!R28</f>
        <v>2.4999999999999994E-2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-0.15125000000000002</v>
      </c>
      <c r="W28" s="124">
        <f ca="1">V28-'[27]Gas Average Basis'!V28</f>
        <v>1.1249999999999982E-2</v>
      </c>
      <c r="X28" s="59">
        <f ca="1">IF(X$22,AveragePrices($F$21,X$23,X$24,$AJ28:$AJ28),AveragePrices($F$15,X$23,X$24,$AL28:$AL28))</f>
        <v>-0.1516666666666667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AB28-'[27]Gas Average Basis'!AB28</f>
        <v>0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0.21833333333333335</v>
      </c>
      <c r="AG28" s="124">
        <v>-0.03</v>
      </c>
      <c r="AH28" s="59">
        <f ca="1">IF(AH$22,AveragePrices($F$21,AH$23,AH$24,$AJ28:$AJ28),AveragePrices($F$15,AH$23,AH$24,$AL28:$AL28))</f>
        <v>0.29799999999999999</v>
      </c>
      <c r="AI28" s="89">
        <f ca="1">AH28-'[27]Gas Average Basis'!AH28</f>
        <v>-1.2000000000000011E-2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1.9750000000000001</v>
      </c>
      <c r="L29" s="59">
        <f>LOOKUP($K$15+1,CurveFetch!D$8:D$1000,CurveFetch!Q$8:Q$1000)</f>
        <v>2.09</v>
      </c>
      <c r="M29" s="59">
        <f>L29-$L$49</f>
        <v>-0.18999999999999995</v>
      </c>
      <c r="N29" s="124">
        <f>M29-'[27]Gas Average Basis'!M29</f>
        <v>0.26000000000000023</v>
      </c>
      <c r="O29" s="59">
        <f>LOOKUP($K$15+2,CurveFetch!$D$8:$D$1000,CurveFetch!$Q$8:$Q$1000)</f>
        <v>2.1</v>
      </c>
      <c r="P29" s="59">
        <f>O29-$O$49</f>
        <v>-0.17999999999999972</v>
      </c>
      <c r="Q29" s="124">
        <f>P29-'[27]Gas Average Basis'!P29</f>
        <v>4.4408920985006262E-16</v>
      </c>
      <c r="R29" s="59">
        <f ca="1">IF(R$22,AveragePrices($F$21,R$23,R$24,$AJ29:$AJ29),AveragePrices($F$15,R$23,R$24,$AL29:$AL29))</f>
        <v>0.01</v>
      </c>
      <c r="S29" s="124">
        <f ca="1">R29-'[27]Gas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T29-'[27]Gas Average Basis'!S29</f>
        <v>#VALUE!</v>
      </c>
      <c r="V29" s="59">
        <f t="shared" ca="1" si="0"/>
        <v>2.8750000000000001E-2</v>
      </c>
      <c r="W29" s="124">
        <f ca="1">V29-'[27]Gas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X29-'[27]Gas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Z29-'[27]Gas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AB29-'[27]Gas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AD29-'[27]Gas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AF29-'[27]Gas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AH29-'[27]Gas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2.08</v>
      </c>
      <c r="L30" s="59">
        <f>LOOKUP($K$15+1,CurveFetch!D$8:D$1000,CurveFetch!G$8:G$1000)</f>
        <v>2.11</v>
      </c>
      <c r="M30" s="59">
        <f>L30-$L$49</f>
        <v>-0.16999999999999993</v>
      </c>
      <c r="N30" s="124">
        <f>M30-'[27]Gas Average Basis'!M30</f>
        <v>0.16000000000000014</v>
      </c>
      <c r="O30" s="59">
        <f>LOOKUP($K$15+2,CurveFetch!$D$8:$D$1000,CurveFetch!$G$8:$G$1000)</f>
        <v>2.04</v>
      </c>
      <c r="P30" s="59">
        <f>O30-$O$49</f>
        <v>-0.23999999999999977</v>
      </c>
      <c r="Q30" s="124">
        <f>P30-'[27]Gas Average Basis'!P30</f>
        <v>4.000000000000048E-2</v>
      </c>
      <c r="R30" s="59">
        <f ca="1">IF(R$22,AveragePrices($F$21,R$23,R$24,$AJ30:$AJ30),AveragePrices($F$15,R$23,R$24,$AL30:$AL30))</f>
        <v>-0.21</v>
      </c>
      <c r="S30" s="124">
        <f ca="1">R30-'[27]Gas Average Basis'!R30</f>
        <v>1.0000000000000009E-2</v>
      </c>
      <c r="T30" s="59" t="e">
        <f ca="1">IF(T$22,AveragePrices($F$21,T$23,T$24,$AJ30:$AJ30),AveragePrices($F$15,T$23,T$24,$AL30:$AL30))</f>
        <v>#VALUE!</v>
      </c>
      <c r="U30" s="124" t="e">
        <f ca="1">T30-'[27]Gas Average Basis'!S30</f>
        <v>#VALUE!</v>
      </c>
      <c r="V30" s="59">
        <f t="shared" ca="1" si="0"/>
        <v>-0.21</v>
      </c>
      <c r="W30" s="124">
        <f ca="1">V30-'[27]Gas Average Basis'!V30</f>
        <v>1.2500000000000011E-3</v>
      </c>
      <c r="X30" s="59">
        <f ca="1">IF(X$22,AveragePrices($F$21,X$23,X$24,$AJ30:$AJ30),AveragePrices($F$15,X$23,X$24,$AL30:$AL30))</f>
        <v>-0.21</v>
      </c>
      <c r="Y30" s="124">
        <f ca="1">X30-'[27]Gas Average Basis'!W30</f>
        <v>-0.20875000000000002</v>
      </c>
      <c r="Z30" s="59">
        <f ca="1">IF(Z$22,AveragePrices($F$21,Z$23,Z$24,$AJ30:$AJ30),AveragePrices($F$15,Z$23,Z$24,$AL30:$AL30))</f>
        <v>-0.255</v>
      </c>
      <c r="AA30" s="124">
        <f ca="1">Z30-'[27]Gas Average Basis'!Y30</f>
        <v>-9.5416666666666677E-2</v>
      </c>
      <c r="AB30" s="59">
        <f ca="1">IF(AB$22,AveragePrices($F$21,AB$23,AB$24,$AJ30:$AJ30),AveragePrices($F$15,AB$23,AB$24,$AL30:$AL30))</f>
        <v>-0.15357142857142861</v>
      </c>
      <c r="AC30" s="124">
        <f ca="1">AB30-'[27]Gas Average Basis'!AB30</f>
        <v>0</v>
      </c>
      <c r="AD30" s="59">
        <f ca="1">IF(AD$22,AveragePrices($F$21,AD$23,AD$24,$AJ30:$AJ30),AveragePrices($F$15,AD$23,AD$24,$AL30:$AL30))</f>
        <v>-7.0000000000000007E-2</v>
      </c>
      <c r="AE30" s="124">
        <f ca="1">AD30-'[27]Gas Average Basis'!AC30</f>
        <v>-0.06</v>
      </c>
      <c r="AF30" s="59">
        <f ca="1">IF(AF$22,AveragePrices($F$21,AF$23,AF$24,$AJ30:$AJ30),AveragePrices($F$15,AF$23,AF$24,$AL30:$AL30))</f>
        <v>-1.0000000000000004E-2</v>
      </c>
      <c r="AG30" s="124">
        <f ca="1">AF30-'[27]Gas Average Basis'!AE30</f>
        <v>3.1428571428571424E-2</v>
      </c>
      <c r="AH30" s="59">
        <f ca="1">IF(AH$22,AveragePrices($F$21,AH$23,AH$24,$AJ30:$AJ30),AveragePrices($F$15,AH$23,AH$24,$AL30:$AL30))</f>
        <v>6.2000000000000013E-2</v>
      </c>
      <c r="AI30" s="89">
        <f ca="1">AH30-'[27]Gas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2.1949999999999998</v>
      </c>
      <c r="L31" s="59">
        <f>LOOKUP($K$15+1,CurveFetch!D$8:D$1000,CurveFetch!H$8:H$1000)</f>
        <v>2.2000000000000002</v>
      </c>
      <c r="M31" s="59">
        <f>L31-$L$49</f>
        <v>-7.9999999999999627E-2</v>
      </c>
      <c r="N31" s="124">
        <f>M31-'[27]Gas Average Basis'!M31</f>
        <v>0.13000000000000034</v>
      </c>
      <c r="O31" s="59">
        <f>LOOKUP($K$15+2,CurveFetch!$D$8:$D$1000,CurveFetch!$H$8:$H$1000)</f>
        <v>2.11</v>
      </c>
      <c r="P31" s="59">
        <f>O31-$O$49</f>
        <v>-0.16999999999999993</v>
      </c>
      <c r="Q31" s="124">
        <f>P31-'[27]Gas Average Basis'!P31</f>
        <v>5.0000000000000266E-2</v>
      </c>
      <c r="R31" s="59">
        <f ca="1">IF(R$22,AveragePrices($F$21,R$23,R$24,$AJ31:$AJ31),AveragePrices($F$15,R$23,R$24,$AL31:$AL31))</f>
        <v>-0.19500000000000001</v>
      </c>
      <c r="S31" s="124">
        <f ca="1">R31-'[27]Gas Average Basis'!R31</f>
        <v>0</v>
      </c>
      <c r="T31" s="59" t="e">
        <f ca="1">IF(T$22,AveragePrices($F$21,T$23,T$24,$AJ31:$AJ31),AveragePrices($F$15,T$23,T$24,$AL31:$AL31))</f>
        <v>#VALUE!</v>
      </c>
      <c r="U31" s="124" t="e">
        <f ca="1">T31-'[27]Gas Average Basis'!S31</f>
        <v>#VALUE!</v>
      </c>
      <c r="V31" s="59">
        <f t="shared" ca="1" si="0"/>
        <v>-0.17499999999999999</v>
      </c>
      <c r="W31" s="124">
        <f ca="1">V31-'[27]Gas Average Basis'!V31</f>
        <v>5.0000000000000044E-3</v>
      </c>
      <c r="X31" s="59">
        <f ca="1">IF(X$22,AveragePrices($F$21,X$23,X$24,$AJ31:$AJ31),AveragePrices($F$15,X$23,X$24,$AL31:$AL31))</f>
        <v>-0.16833333333333333</v>
      </c>
      <c r="Y31" s="124">
        <f ca="1">X31-'[27]Gas Average Basis'!W31</f>
        <v>-0.16708333333333331</v>
      </c>
      <c r="Z31" s="59">
        <f ca="1">IF(Z$22,AveragePrices($F$21,Z$23,Z$24,$AJ31:$AJ31),AveragePrices($F$15,Z$23,Z$24,$AL31:$AL31))</f>
        <v>-3.8333333333333337E-2</v>
      </c>
      <c r="AA31" s="124">
        <f ca="1">Z31-'[27]Gas Average Basis'!Y31</f>
        <v>8.7916666666666671E-2</v>
      </c>
      <c r="AB31" s="59">
        <f ca="1">IF(AB$22,AveragePrices($F$21,AB$23,AB$24,$AJ31:$AJ31),AveragePrices($F$15,AB$23,AB$24,$AL31:$AL31))</f>
        <v>5.1428571428571428E-2</v>
      </c>
      <c r="AC31" s="124">
        <f ca="1">AB31-'[27]Gas Average Basis'!AB31</f>
        <v>0</v>
      </c>
      <c r="AD31" s="59">
        <f ca="1">IF(AD$22,AveragePrices($F$21,AD$23,AD$24,$AJ31:$AJ31),AveragePrices($F$15,AD$23,AD$24,$AL31:$AL31))</f>
        <v>0.13500000000000001</v>
      </c>
      <c r="AE31" s="124">
        <f ca="1">AD31-'[27]Gas Average Basis'!AC31</f>
        <v>9.2142857142857165E-2</v>
      </c>
      <c r="AF31" s="59">
        <f ca="1">IF(AF$22,AveragePrices($F$21,AF$23,AF$24,$AJ31:$AJ31),AveragePrices($F$15,AF$23,AF$24,$AL31:$AL31))</f>
        <v>8.0000000000000016E-2</v>
      </c>
      <c r="AG31" s="124">
        <f ca="1">AF31-'[27]Gas Average Basis'!AE31</f>
        <v>-0.12999999999999998</v>
      </c>
      <c r="AH31" s="59">
        <f ca="1">IF(AH$22,AveragePrices($F$21,AH$23,AH$24,$AJ31:$AJ31),AveragePrices($F$15,AH$23,AH$24,$AL31:$AL31))</f>
        <v>8.5000000000000006E-2</v>
      </c>
      <c r="AI31" s="89">
        <f ca="1">AH31-'[27]Gas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1.7350000000000001</v>
      </c>
      <c r="L33" s="59">
        <f>LOOKUP($K$15+1,CurveFetch!D$8:D$1000,CurveFetch!K$8:K$1000)</f>
        <v>2.0099999999999998</v>
      </c>
      <c r="M33" s="59">
        <f>L33-$L$49</f>
        <v>-0.27</v>
      </c>
      <c r="N33" s="124">
        <f>M33-'[27]Gas Average Basis'!M33</f>
        <v>0.29500000000000015</v>
      </c>
      <c r="O33" s="59">
        <f>LOOKUP($K$15+2,CurveFetch!$D$8:$D$1000,CurveFetch!$K$8:$K$1000)</f>
        <v>1.79</v>
      </c>
      <c r="P33" s="59">
        <f>O33-$O$49</f>
        <v>-0.48999999999999977</v>
      </c>
      <c r="Q33" s="124">
        <f>P33-'[27]Gas Average Basis'!P33</f>
        <v>0.10000000000000031</v>
      </c>
      <c r="R33" s="59">
        <f ca="1">IF(R$22,AveragePrices($F$21,R$23,R$24,$AJ33:$AJ33),AveragePrices($F$15,R$23,R$24,$AL33:$AL33))</f>
        <v>-0.44</v>
      </c>
      <c r="S33" s="124">
        <f ca="1">R33-'[27]Gas Average Basis'!R33</f>
        <v>0</v>
      </c>
      <c r="T33" s="59" t="e">
        <f ca="1">IF(T$22,AveragePrices($F$21,T$23,T$24,$AJ33:$AJ33),AveragePrices($F$15,T$23,T$24,$AL33:$AL33))</f>
        <v>#VALUE!</v>
      </c>
      <c r="U33" s="124" t="e">
        <f ca="1">T33-'[27]Gas Average Basis'!S33</f>
        <v>#VALUE!</v>
      </c>
      <c r="V33" s="59">
        <f t="shared" ca="1" si="0"/>
        <v>-0.37375000000000003</v>
      </c>
      <c r="W33" s="124">
        <f ca="1">V33-'[27]Gas Average Basis'!V33</f>
        <v>-6.2500000000000333E-3</v>
      </c>
      <c r="X33" s="59">
        <f ca="1">IF(X$22,AveragePrices($F$21,X$23,X$24,$AJ33:$AJ33),AveragePrices($F$15,X$23,X$24,$AL33:$AL33))</f>
        <v>-0.35166666666666674</v>
      </c>
      <c r="Y33" s="124">
        <f ca="1">X33-'[27]Gas Average Basis'!W33</f>
        <v>-0.37541666666666673</v>
      </c>
      <c r="Z33" s="59">
        <f ca="1">IF(Z$22,AveragePrices($F$21,Z$23,Z$24,$AJ33:$AJ33),AveragePrices($F$15,Z$23,Z$24,$AL33:$AL33))</f>
        <v>-0.38500000000000001</v>
      </c>
      <c r="AA33" s="124">
        <f ca="1">Z33-'[27]Gas Average Basis'!Y33</f>
        <v>-9.7916666666666652E-2</v>
      </c>
      <c r="AB33" s="59">
        <f ca="1">IF(AB$22,AveragePrices($F$21,AB$23,AB$24,$AJ33:$AJ33),AveragePrices($F$15,AB$23,AB$24,$AL33:$AL33))</f>
        <v>-0.36000000000000004</v>
      </c>
      <c r="AC33" s="124">
        <f ca="1">AB33-'[27]Gas Average Basis'!AB33</f>
        <v>0</v>
      </c>
      <c r="AD33" s="59">
        <f ca="1">IF(AD$22,AveragePrices($F$21,AD$23,AD$24,$AJ33:$AJ33),AveragePrices($F$15,AD$23,AD$24,$AL33:$AL33))</f>
        <v>-0.34</v>
      </c>
      <c r="AE33" s="124">
        <f ca="1">AD33-'[27]Gas Average Basis'!AC33</f>
        <v>-0.35499999999999998</v>
      </c>
      <c r="AF33" s="59">
        <f ca="1">IF(AF$22,AveragePrices($F$21,AF$23,AF$24,$AJ33:$AJ33),AveragePrices($F$15,AF$23,AF$24,$AL33:$AL33))</f>
        <v>-0.26166666666666666</v>
      </c>
      <c r="AG33" s="124">
        <f ca="1">AF33-'[27]Gas Average Basis'!AE33</f>
        <v>5.8333333333333348E-2</v>
      </c>
      <c r="AH33" s="59">
        <f ca="1">IF(AH$22,AveragePrices($F$21,AH$23,AH$24,$AJ33:$AJ33),AveragePrices($F$15,AH$23,AH$24,$AL33:$AL33))</f>
        <v>-0.22000000000000003</v>
      </c>
      <c r="AI33" s="89">
        <f ca="1">AH33-'[27]Gas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2.0750000000000002</v>
      </c>
      <c r="L34" s="59">
        <f>LOOKUP($K$15+1,CurveFetch!D$8:D$1000,CurveFetch!R$8:R$1000)</f>
        <v>2.02</v>
      </c>
      <c r="M34" s="59">
        <f>L34-$L$49</f>
        <v>-0.25999999999999979</v>
      </c>
      <c r="N34" s="124">
        <f>M34-'[27]Gas Average Basis'!M34</f>
        <v>0.10000000000000053</v>
      </c>
      <c r="O34" s="59">
        <f>LOOKUP($K$15+2,CurveFetch!$D$8:$D$1000,CurveFetch!$R$8:$R$1000)</f>
        <v>1.93</v>
      </c>
      <c r="P34" s="59">
        <f>O34-$O$49</f>
        <v>-0.34999999999999987</v>
      </c>
      <c r="Q34" s="124">
        <f>P34-'[27]Gas Average Basis'!P34</f>
        <v>5.0000000000000488E-2</v>
      </c>
      <c r="R34" s="59">
        <f ca="1">IF(R$22,AveragePrices($F$21,R$23,R$24,$AJ34:$AJ34),AveragePrices($F$15,R$23,R$24,$AL34:$AL34))</f>
        <v>-0.27</v>
      </c>
      <c r="S34" s="124">
        <f ca="1">R34-'[27]Gas Average Basis'!R34</f>
        <v>5.0000000000000044E-3</v>
      </c>
      <c r="T34" s="59" t="e">
        <f ca="1">IF(T$22,AveragePrices($F$21,T$23,T$24,$AJ34:$AJ34),AveragePrices($F$15,T$23,T$24,$AL34:$AL34))</f>
        <v>#VALUE!</v>
      </c>
      <c r="U34" s="124" t="e">
        <f ca="1">T34-'[27]Gas Average Basis'!S34</f>
        <v>#VALUE!</v>
      </c>
      <c r="V34" s="59">
        <f t="shared" ca="1" si="0"/>
        <v>-0.23624999999999999</v>
      </c>
      <c r="W34" s="124">
        <f ca="1">V34-'[27]Gas Average Basis'!V34</f>
        <v>1.2500000000000011E-3</v>
      </c>
      <c r="X34" s="59">
        <f ca="1">IF(X$22,AveragePrices($F$21,X$23,X$24,$AJ34:$AJ34),AveragePrices($F$15,X$23,X$24,$AL34:$AL34))</f>
        <v>-0.22499999999999998</v>
      </c>
      <c r="Y34" s="124">
        <f ca="1">X34-'[27]Gas Average Basis'!W34</f>
        <v>-0.23124999999999998</v>
      </c>
      <c r="Z34" s="59">
        <f ca="1">IF(Z$22,AveragePrices($F$21,Z$23,Z$24,$AJ34:$AJ34),AveragePrices($F$15,Z$23,Z$24,$AL34:$AL34))</f>
        <v>-0.17333333333333334</v>
      </c>
      <c r="AA34" s="124">
        <f ca="1">Z34-'[27]Gas Average Basis'!Y34</f>
        <v>3.1041666666666662E-2</v>
      </c>
      <c r="AB34" s="59">
        <f ca="1">IF(AB$22,AveragePrices($F$21,AB$23,AB$24,$AJ34:$AJ34),AveragePrices($F$15,AB$23,AB$24,$AL34:$AL34))</f>
        <v>-0.16</v>
      </c>
      <c r="AC34" s="124">
        <f ca="1">AB34-'[27]Gas Average Basis'!AB34</f>
        <v>0</v>
      </c>
      <c r="AD34" s="59">
        <f ca="1">IF(AD$22,AveragePrices($F$21,AD$23,AD$24,$AJ34:$AJ34),AveragePrices($F$15,AD$23,AD$24,$AL34:$AL34))</f>
        <v>-0.13833333333333334</v>
      </c>
      <c r="AE34" s="124">
        <f ca="1">AD34-'[27]Gas Average Basis'!AC34</f>
        <v>-0.13833333333333334</v>
      </c>
      <c r="AF34" s="59">
        <f ca="1">IF(AF$22,AveragePrices($F$21,AF$23,AF$24,$AJ34:$AJ34),AveragePrices($F$15,AF$23,AF$24,$AL34:$AL34))</f>
        <v>-0.16666666666666666</v>
      </c>
      <c r="AG34" s="124">
        <f ca="1">AF34-'[27]Gas Average Basis'!AE34</f>
        <v>-3.5476190476190494E-2</v>
      </c>
      <c r="AH34" s="59">
        <f ca="1">IF(AH$22,AveragePrices($F$21,AH$23,AH$24,$AJ34:$AJ34),AveragePrices($F$15,AH$23,AH$24,$AL34:$AL34))</f>
        <v>-0.1575</v>
      </c>
      <c r="AI34" s="89">
        <f ca="1">AH34-'[27]Gas Average Basis'!AH34</f>
        <v>-2.5000000000000022E-3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2.125</v>
      </c>
      <c r="L35" s="59">
        <f>LOOKUP($K$15+1,CurveFetch!D$8:D$1000,CurveFetch!L$8:L$1000)</f>
        <v>2.0750000000000002</v>
      </c>
      <c r="M35" s="59">
        <f>L35-$L$49</f>
        <v>-0.20499999999999963</v>
      </c>
      <c r="N35" s="124">
        <f>M35-'[27]Gas Average Basis'!M35</f>
        <v>9.0000000000000746E-2</v>
      </c>
      <c r="O35" s="59">
        <f>LOOKUP($K$15+2,CurveFetch!$D$8:$D$1000,CurveFetch!$L$8:$L$1000)</f>
        <v>1.98</v>
      </c>
      <c r="P35" s="59">
        <f>O35-$O$49</f>
        <v>-0.29999999999999982</v>
      </c>
      <c r="Q35" s="124">
        <f>P35-'[27]Gas Average Basis'!P35</f>
        <v>2.0000000000000462E-2</v>
      </c>
      <c r="R35" s="59">
        <f ca="1">IF(R$22,AveragePrices($F$21,R$23,R$24,$AJ35:$AJ35),AveragePrices($F$15,R$23,R$24,$AL35:$AL35))</f>
        <v>-0.20499999999999999</v>
      </c>
      <c r="S35" s="124">
        <f ca="1">R35-'[27]Gas Average Basis'!R35</f>
        <v>1.0000000000000009E-2</v>
      </c>
      <c r="T35" s="59" t="e">
        <f ca="1">IF(T$22,AveragePrices($F$21,T$23,T$24,$AJ35:$AJ35),AveragePrices($F$15,T$23,T$24,$AL35:$AL35))</f>
        <v>#VALUE!</v>
      </c>
      <c r="U35" s="124" t="e">
        <f ca="1">T35-'[27]Gas Average Basis'!S35</f>
        <v>#VALUE!</v>
      </c>
      <c r="V35" s="59">
        <f t="shared" ca="1" si="0"/>
        <v>-0.18375</v>
      </c>
      <c r="W35" s="124">
        <f ca="1">V35-'[27]Gas Average Basis'!V35</f>
        <v>3.7500000000000311E-3</v>
      </c>
      <c r="X35" s="59">
        <f ca="1">IF(X$22,AveragePrices($F$21,X$23,X$24,$AJ35:$AJ35),AveragePrices($F$15,X$23,X$24,$AL35:$AL35))</f>
        <v>-0.17666666666666667</v>
      </c>
      <c r="Y35" s="124">
        <f ca="1">X35-'[27]Gas Average Basis'!W35</f>
        <v>-0.17791666666666664</v>
      </c>
      <c r="Z35" s="59">
        <f ca="1">IF(Z$22,AveragePrices($F$21,Z$23,Z$24,$AJ35:$AJ35),AveragePrices($F$15,Z$23,Z$24,$AL35:$AL35))</f>
        <v>-0.12</v>
      </c>
      <c r="AA35" s="124">
        <f ca="1">Z35-'[27]Gas Average Basis'!Y35</f>
        <v>4.3958333333333349E-2</v>
      </c>
      <c r="AB35" s="59">
        <f ca="1">IF(AB$22,AveragePrices($F$21,AB$23,AB$24,$AJ35:$AJ35),AveragePrices($F$15,AB$23,AB$24,$AL35:$AL35))</f>
        <v>-0.10499999999999998</v>
      </c>
      <c r="AC35" s="124">
        <f ca="1">AB35-'[27]Gas Average Basis'!AB35</f>
        <v>0</v>
      </c>
      <c r="AD35" s="59">
        <f ca="1">IF(AD$22,AveragePrices($F$21,AD$23,AD$24,$AJ35:$AJ35),AveragePrices($F$15,AD$23,AD$24,$AL35:$AL35))</f>
        <v>-8.0833333333333326E-2</v>
      </c>
      <c r="AE35" s="124">
        <f ca="1">AD35-'[27]Gas Average Basis'!AC35</f>
        <v>-8.0476190476190479E-2</v>
      </c>
      <c r="AF35" s="59">
        <f ca="1">IF(AF$22,AveragePrices($F$21,AF$23,AF$24,$AJ35:$AJ35),AveragePrices($F$15,AF$23,AF$24,$AL35:$AL35))</f>
        <v>-0.12916666666666668</v>
      </c>
      <c r="AG35" s="124">
        <f ca="1">AF35-'[27]Gas Average Basis'!AE35</f>
        <v>-5.047619047619048E-2</v>
      </c>
      <c r="AH35" s="59">
        <f ca="1">IF(AH$22,AveragePrices($F$21,AH$23,AH$24,$AJ35:$AJ35),AveragePrices($F$15,AH$23,AH$24,$AL35:$AL35))</f>
        <v>-0.1275</v>
      </c>
      <c r="AI35" s="89">
        <f ca="1">AH35-'[27]Gas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2.15</v>
      </c>
      <c r="L36" s="59">
        <f>LOOKUP($K$15+1,CurveFetch!D$8:D$1000,CurveFetch!P$8:P$1000)</f>
        <v>2.04</v>
      </c>
      <c r="M36" s="59">
        <f>L36-$L$49</f>
        <v>-0.23999999999999977</v>
      </c>
      <c r="N36" s="124">
        <f>M36-'[27]Gas Average Basis'!M36</f>
        <v>4.4408920985006262E-16</v>
      </c>
      <c r="O36" s="59">
        <f>LOOKUP($K$15+2,CurveFetch!$D$8:$D$1000,CurveFetch!$P$8:$P$1000)</f>
        <v>2.04</v>
      </c>
      <c r="P36" s="59">
        <f>O36-$O$49</f>
        <v>-0.23999999999999977</v>
      </c>
      <c r="Q36" s="124">
        <f>P36-'[27]Gas Average Basis'!P36</f>
        <v>4.4408920985006262E-16</v>
      </c>
      <c r="R36" s="59">
        <f ca="1">IF(R$22,AveragePrices($F$21,R$23,R$24,$AJ36:$AJ36),AveragePrices($F$15,R$23,R$24,$AL36:$AL36))</f>
        <v>-0.1525</v>
      </c>
      <c r="S36" s="124">
        <f ca="1">R36-'[27]Gas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T36-'[27]Gas Average Basis'!S36</f>
        <v>#VALUE!</v>
      </c>
      <c r="V36" s="59">
        <f t="shared" ca="1" si="0"/>
        <v>-0.15</v>
      </c>
      <c r="W36" s="124">
        <f ca="1">V36-'[27]Gas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X36-'[27]Gas Average Basis'!W36</f>
        <v>-0.15916666666666668</v>
      </c>
      <c r="Z36" s="59">
        <f ca="1">IF(Z$22,AveragePrices($F$21,Z$23,Z$24,$AJ36:$AJ36),AveragePrices($F$15,Z$23,Z$24,$AL36:$AL36))</f>
        <v>-0.15</v>
      </c>
      <c r="AA36" s="124">
        <f ca="1">Z36-'[27]Gas Average Basis'!Y36</f>
        <v>-1.0833333333333334E-2</v>
      </c>
      <c r="AB36" s="59">
        <f ca="1">IF(AB$22,AveragePrices($F$21,AB$23,AB$24,$AJ36:$AJ36),AveragePrices($F$15,AB$23,AB$24,$AL36:$AL36))</f>
        <v>-0.15</v>
      </c>
      <c r="AC36" s="124">
        <f ca="1">AB36-'[27]Gas Average Basis'!AB36</f>
        <v>0</v>
      </c>
      <c r="AD36" s="59">
        <f ca="1">IF(AD$22,AveragePrices($F$21,AD$23,AD$24,$AJ36:$AJ36),AveragePrices($F$15,AD$23,AD$24,$AL36:$AL36))</f>
        <v>-0.15</v>
      </c>
      <c r="AE36" s="124">
        <f ca="1">AD36-'[27]Gas Average Basis'!AC36</f>
        <v>-0.15</v>
      </c>
      <c r="AF36" s="59">
        <f ca="1">IF(AF$22,AveragePrices($F$21,AF$23,AF$24,$AJ36:$AJ36),AveragePrices($F$15,AF$23,AF$24,$AL36:$AL36))</f>
        <v>-0.15083333333333335</v>
      </c>
      <c r="AG36" s="124">
        <f ca="1">AF36-'[27]Gas Average Basis'!AE36</f>
        <v>-1.0833333333333334E-2</v>
      </c>
      <c r="AH36" s="59">
        <f ca="1">IF(AH$22,AveragePrices($F$21,AH$23,AH$24,$AJ36:$AJ36),AveragePrices($F$15,AH$23,AH$24,$AL36:$AL36))</f>
        <v>-0.15</v>
      </c>
      <c r="AI36" s="89">
        <f ca="1">AH36-'[27]Gas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1.595</v>
      </c>
      <c r="L39" s="59">
        <f>LOOKUP($K$15+1,CurveFetch!D$8:D$1000,CurveFetch!I$8:I$1000)</f>
        <v>1.9</v>
      </c>
      <c r="M39" s="59">
        <f>L39-$L$49</f>
        <v>-0.37999999999999989</v>
      </c>
      <c r="N39" s="124">
        <f>M39-'[27]Gas Average Basis'!M39</f>
        <v>0.48500000000000032</v>
      </c>
      <c r="O39" s="59">
        <f>LOOKUP($K$15+2,CurveFetch!$D$8:$D$1000,CurveFetch!$I$8:$I$1000)</f>
        <v>1.62</v>
      </c>
      <c r="P39" s="59">
        <f>O39-$O$49</f>
        <v>-0.6599999999999997</v>
      </c>
      <c r="Q39" s="124">
        <f>P39-'[27]Gas Average Basis'!P39</f>
        <v>7.0000000000000506E-2</v>
      </c>
      <c r="R39" s="59">
        <f ca="1">IF(R$22,AveragePrices($F$21,R$23,R$24,$AJ39:$AJ39),AveragePrices($F$15,R$23,R$24,$AL39:$AL39))</f>
        <v>-0.57499999999999996</v>
      </c>
      <c r="S39" s="124">
        <f ca="1">R39-'[27]Gas Average Basis'!R39</f>
        <v>3.0000000000000027E-2</v>
      </c>
      <c r="T39" s="59" t="e">
        <f ca="1">IF(T$22,AveragePrices($F$21,T$23,T$24,$AJ39:$AJ39),AveragePrices($F$15,T$23,T$24,$AL39:$AL39))</f>
        <v>#VALUE!</v>
      </c>
      <c r="U39" s="124" t="e">
        <f ca="1">T39-'[27]Gas Average Basis'!S39</f>
        <v>#VALUE!</v>
      </c>
      <c r="V39" s="59">
        <f ca="1">IF(V$22,AveragePrices($F$21,V$23,V$24,$AJ39:$AJ39),AveragePrices($F$15,V$23,V$24,$AL39:$AL39))</f>
        <v>-0.49375000000000002</v>
      </c>
      <c r="W39" s="124">
        <f ca="1">V39-'[27]Gas Average Basis'!V39</f>
        <v>1.5000000000000013E-2</v>
      </c>
      <c r="X39" s="59">
        <f ca="1">IF(X$22,AveragePrices($F$21,X$23,X$24,$AJ39:$AJ39),AveragePrices($F$15,X$23,X$24,$AL39:$AL39))</f>
        <v>-0.46666666666666662</v>
      </c>
      <c r="Y39" s="124">
        <f ca="1">X39-'[27]Gas Average Basis'!W39</f>
        <v>-0.51291666666666669</v>
      </c>
      <c r="Z39" s="59">
        <f ca="1">IF(Z$22,AveragePrices($F$21,Z$23,Z$24,$AJ39:$AJ39),AveragePrices($F$15,Z$23,Z$24,$AL39:$AL39))</f>
        <v>-0.59</v>
      </c>
      <c r="AA39" s="124">
        <f ca="1">Z39-'[27]Gas Average Basis'!Y39</f>
        <v>-0.18458333333333327</v>
      </c>
      <c r="AB39" s="59">
        <f ca="1">IF(AB$22,AveragePrices($F$21,AB$23,AB$24,$AJ39:$AJ39),AveragePrices($F$15,AB$23,AB$24,$AL39:$AL39))</f>
        <v>-0.59</v>
      </c>
      <c r="AC39" s="124">
        <f ca="1">AB39-'[27]Gas Average Basis'!AB39</f>
        <v>0</v>
      </c>
      <c r="AD39" s="59">
        <f ca="1">IF(AD$22,AveragePrices($F$21,AD$23,AD$24,$AJ39:$AJ39),AveragePrices($F$15,AD$23,AD$24,$AL39:$AL39))</f>
        <v>-0.59</v>
      </c>
      <c r="AE39" s="124">
        <f ca="1">AD39-'[27]Gas Average Basis'!AC39</f>
        <v>-0.60499999999999987</v>
      </c>
      <c r="AF39" s="59">
        <f ca="1">IF(AF$22,AveragePrices($F$21,AF$23,AF$24,$AJ39:$AJ39),AveragePrices($F$15,AF$23,AF$24,$AL39:$AL39))</f>
        <v>-0.41333333333333333</v>
      </c>
      <c r="AG39" s="124">
        <f ca="1">AF39-'[27]Gas Average Basis'!AE39</f>
        <v>0.14666666666666683</v>
      </c>
      <c r="AH39" s="59">
        <f ca="1">IF(AH$22,AveragePrices($F$21,AH$23,AH$24,$AJ39:$AJ39),AveragePrices($F$15,AH$23,AH$24,$AL39:$AL39))</f>
        <v>-0.29799999999999999</v>
      </c>
      <c r="AI39" s="89">
        <f ca="1">AH39-'[27]Gas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2.02</v>
      </c>
      <c r="L40" s="59">
        <f>LOOKUP($K$15+1,CurveFetch!D$8:D$1000,CurveFetch!J$8:J$1000)</f>
        <v>2.0649999999999999</v>
      </c>
      <c r="M40" s="59">
        <f>L40-$L$49</f>
        <v>-0.21499999999999986</v>
      </c>
      <c r="N40" s="124">
        <f>M40-'[27]Gas Average Basis'!M40</f>
        <v>0.15500000000000025</v>
      </c>
      <c r="O40" s="59">
        <f>LOOKUP($K$15+2,CurveFetch!$D$8:$D$1000,CurveFetch!$J$8:$J$1000)</f>
        <v>1.99</v>
      </c>
      <c r="P40" s="59">
        <f>O40-$O$49</f>
        <v>-0.28999999999999981</v>
      </c>
      <c r="Q40" s="124">
        <f>P40-'[27]Gas Average Basis'!P40</f>
        <v>1.0000000000000453E-2</v>
      </c>
      <c r="R40" s="59">
        <f ca="1">IF(R$22,AveragePrices($F$21,R$23,R$24,$AJ40:$AJ40),AveragePrices($F$15,R$23,R$24,$AL40:$AL40))</f>
        <v>-0.105</v>
      </c>
      <c r="S40" s="124">
        <f ca="1">R40-'[27]Gas Average Basis'!R40</f>
        <v>2.5000000000000008E-2</v>
      </c>
      <c r="T40" s="59" t="e">
        <f ca="1">IF(T$22,AveragePrices($F$21,T$23,T$24,$AJ40:$AJ40),AveragePrices($F$15,T$23,T$24,$AL40:$AL40))</f>
        <v>#VALUE!</v>
      </c>
      <c r="U40" s="124" t="e">
        <f ca="1">T40-'[27]Gas Average Basis'!S40</f>
        <v>#VALUE!</v>
      </c>
      <c r="V40" s="59">
        <f ca="1">IF(V$22,AveragePrices($F$21,V$23,V$24,$AJ40:$AJ40),AveragePrices($F$15,V$23,V$24,$AL40:$AL40))</f>
        <v>-0.14500000000000002</v>
      </c>
      <c r="W40" s="124">
        <f ca="1">V40-'[27]Gas Average Basis'!V40</f>
        <v>2.1249999999999991E-2</v>
      </c>
      <c r="X40" s="59">
        <f ca="1">IF(X$22,AveragePrices($F$21,X$23,X$24,$AJ40:$AJ40),AveragePrices($F$15,X$23,X$24,$AL40:$AL40))</f>
        <v>-0.15833333333333333</v>
      </c>
      <c r="Y40" s="124">
        <f ca="1">X40-'[27]Gas Average Basis'!W40</f>
        <v>-0.11833333333333332</v>
      </c>
      <c r="Z40" s="59">
        <f ca="1">IF(Z$22,AveragePrices($F$21,Z$23,Z$24,$AJ40:$AJ40),AveragePrices($F$15,Z$23,Z$24,$AL40:$AL40))</f>
        <v>-0.31</v>
      </c>
      <c r="AA40" s="124">
        <f ca="1">Z40-'[27]Gas Average Basis'!Y40</f>
        <v>-0.12166666666666665</v>
      </c>
      <c r="AB40" s="59">
        <f ca="1">IF(AB$22,AveragePrices($F$21,AB$23,AB$24,$AJ40:$AJ40),AveragePrices($F$15,AB$23,AB$24,$AL40:$AL40))</f>
        <v>-0.32</v>
      </c>
      <c r="AC40" s="124">
        <f ca="1">AB40-'[27]Gas Average Basis'!AB40</f>
        <v>9.9999999999999534E-3</v>
      </c>
      <c r="AD40" s="59">
        <f ca="1">IF(AD$22,AveragePrices($F$21,AD$23,AD$24,$AJ40:$AJ40),AveragePrices($F$15,AD$23,AD$24,$AL40:$AL40))</f>
        <v>-0.36999999999999994</v>
      </c>
      <c r="AE40" s="124">
        <f ca="1">AD40-'[27]Gas Average Basis'!AC40</f>
        <v>-0.34999999999999992</v>
      </c>
      <c r="AF40" s="59">
        <f ca="1">IF(AF$22,AveragePrices($F$21,AF$23,AF$24,$AJ40:$AJ40),AveragePrices($F$15,AF$23,AF$24,$AL40:$AL40))</f>
        <v>4.6666666666666669E-2</v>
      </c>
      <c r="AG40" s="124">
        <f ca="1">AF40-'[27]Gas Average Basis'!AE40</f>
        <v>0.42666666666666675</v>
      </c>
      <c r="AH40" s="59">
        <f ca="1">IF(AH$22,AveragePrices($F$21,AH$23,AH$24,$AJ40:$AJ40),AveragePrices($F$15,AH$23,AH$24,$AL40:$AL40))</f>
        <v>0.1</v>
      </c>
      <c r="AI40" s="89">
        <f ca="1">AH40-'[27]Gas Average Basis'!AH40</f>
        <v>1.0000000000000009E-2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2.02</v>
      </c>
      <c r="L41" s="59">
        <f>LOOKUP($K$15+1,CurveFetch!D$8:D$1000,CurveFetch!M$8:M$1000)</f>
        <v>1.98</v>
      </c>
      <c r="M41" s="59">
        <f>L41-$L$49</f>
        <v>-0.29999999999999982</v>
      </c>
      <c r="N41" s="124">
        <f>M41-'[27]Gas Average Basis'!M41</f>
        <v>0.10000000000000053</v>
      </c>
      <c r="O41" s="59">
        <f>LOOKUP($K$15+2,CurveFetch!$D$8:$D$1000,CurveFetch!$M$8:$M$1000)</f>
        <v>1.99</v>
      </c>
      <c r="P41" s="59">
        <f>O41-$O$49</f>
        <v>-0.28999999999999981</v>
      </c>
      <c r="Q41" s="124">
        <f>P41-'[27]Gas Average Basis'!P41</f>
        <v>1.0000000000000453E-2</v>
      </c>
      <c r="R41" s="59">
        <f ca="1">IF(R$22,AveragePrices($F$21,R$23,R$24,$AJ41:$AJ41),AveragePrices($F$15,R$23,R$24,$AL41:$AL41))</f>
        <v>-0.18</v>
      </c>
      <c r="S41" s="124">
        <f ca="1">R41-'[27]Gas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T41-'[27]Gas Average Basis'!S41</f>
        <v>#VALUE!</v>
      </c>
      <c r="V41" s="59">
        <f ca="1">IF(V$22,AveragePrices($F$21,V$23,V$24,$AJ41:$AJ41),AveragePrices($F$15,V$23,V$24,$AL41:$AL41))</f>
        <v>-0.21625</v>
      </c>
      <c r="W41" s="124">
        <f ca="1">V41-'[27]Gas Average Basis'!V41</f>
        <v>0</v>
      </c>
      <c r="X41" s="59">
        <f ca="1">IF(X$22,AveragePrices($F$21,X$23,X$24,$AJ41:$AJ41),AveragePrices($F$15,X$23,X$24,$AL41:$AL41))</f>
        <v>-0.22833333333333336</v>
      </c>
      <c r="Y41" s="124">
        <f ca="1">X41-'[27]Gas Average Basis'!W41</f>
        <v>-0.22833333333333336</v>
      </c>
      <c r="Z41" s="59">
        <f ca="1">IF(Z$22,AveragePrices($F$21,Z$23,Z$24,$AJ41:$AJ41),AveragePrices($F$15,Z$23,Z$24,$AL41:$AL41))</f>
        <v>-0.36999999999999994</v>
      </c>
      <c r="AA41" s="124">
        <f ca="1">Z41-'[27]Gas Average Basis'!Y41</f>
        <v>-0.17166666666666658</v>
      </c>
      <c r="AB41" s="59">
        <f ca="1">IF(AB$22,AveragePrices($F$21,AB$23,AB$24,$AJ41:$AJ41),AveragePrices($F$15,AB$23,AB$24,$AL41:$AL41))</f>
        <v>-0.38</v>
      </c>
      <c r="AC41" s="124">
        <f ca="1">AB41-'[27]Gas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AD41-'[27]Gas Average Basis'!AC41</f>
        <v>-0.43</v>
      </c>
      <c r="AF41" s="59">
        <f ca="1">IF(AF$22,AveragePrices($F$21,AF$23,AF$24,$AJ41:$AJ41),AveragePrices($F$15,AF$23,AF$24,$AL41:$AL41))</f>
        <v>-1.3333333333333327E-2</v>
      </c>
      <c r="AG41" s="124">
        <f ca="1">AF41-'[27]Gas Average Basis'!AE41</f>
        <v>0.39666666666666661</v>
      </c>
      <c r="AH41" s="59">
        <f ca="1">IF(AH$22,AveragePrices($F$21,AH$23,AH$24,$AJ41:$AJ41),AveragePrices($F$15,AH$23,AH$24,$AL41:$AL41))</f>
        <v>0.04</v>
      </c>
      <c r="AI41" s="89">
        <f ca="1">AH41-'[27]Gas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2.02</v>
      </c>
      <c r="L42" s="59">
        <f>LOOKUP($K$15+1,CurveFetch!D$8:D$1000,CurveFetch!N$8:N$1000)</f>
        <v>1.8960000000000001</v>
      </c>
      <c r="M42" s="59">
        <f>L42-$L$49</f>
        <v>-0.38399999999999967</v>
      </c>
      <c r="N42" s="124">
        <f>M42-'[27]Gas Average Basis'!M42</f>
        <v>2.4000000000000243E-2</v>
      </c>
      <c r="O42" s="59">
        <f>LOOKUP($K$15+2,CurveFetch!$D$8:$D$1000,CurveFetch!$N$8:$N$1000)</f>
        <v>1.889</v>
      </c>
      <c r="P42" s="59">
        <f>O42-$O$49</f>
        <v>-0.39099999999999979</v>
      </c>
      <c r="Q42" s="124">
        <f>P42-'[27]Gas Average Basis'!P42</f>
        <v>-3.0999999999999472E-2</v>
      </c>
      <c r="R42" s="59">
        <f ca="1">IF(R$22,AveragePrices($F$21,R$23,R$24,$AJ42:$AJ42),AveragePrices($F$15,R$23,R$24,$AL42:$AL42))</f>
        <v>-0.36906945416600001</v>
      </c>
      <c r="S42" s="124">
        <f ca="1">R42-'[27]Gas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T42-'[27]Gas Average Basis'!S42</f>
        <v>#VALUE!</v>
      </c>
      <c r="V42" s="59">
        <f t="shared" ca="1" si="0"/>
        <v>-0.47476736354150006</v>
      </c>
      <c r="W42" s="124">
        <f ca="1">V42-'[27]Gas Average Basis'!V42</f>
        <v>0</v>
      </c>
      <c r="X42" s="59">
        <f ca="1">IF(X$22,AveragePrices($F$21,X$23,X$24,$AJ42:$AJ42),AveragePrices($F$15,X$23,X$24,$AL42:$AL42))</f>
        <v>-0.51000000000000012</v>
      </c>
      <c r="Y42" s="124">
        <f ca="1">X42-'[27]Gas Average Basis'!W42</f>
        <v>-0.51000000000000012</v>
      </c>
      <c r="Z42" s="59">
        <f ca="1">IF(Z$22,AveragePrices($F$21,Z$23,Z$24,$AJ42:$AJ42),AveragePrices($F$15,Z$23,Z$24,$AL42:$AL42))</f>
        <v>-0.51</v>
      </c>
      <c r="AA42" s="124">
        <f ca="1">Z42-'[27]Gas Average Basis'!Y42</f>
        <v>-1.4880396138052476E-2</v>
      </c>
      <c r="AB42" s="59">
        <f ca="1">IF(AB$22,AveragePrices($F$21,AB$23,AB$24,$AJ42:$AJ42),AveragePrices($F$15,AB$23,AB$24,$AL42:$AL42))</f>
        <v>-0.5099999999999999</v>
      </c>
      <c r="AC42" s="124">
        <f ca="1">AB42-'[27]Gas Average Basis'!AB42</f>
        <v>0</v>
      </c>
      <c r="AD42" s="59">
        <f ca="1">IF(AD$22,AveragePrices($F$21,AD$23,AD$24,$AJ42:$AJ42),AveragePrices($F$15,AD$23,AD$24,$AL42:$AL42))</f>
        <v>-0.51</v>
      </c>
      <c r="AE42" s="124">
        <f ca="1">AD42-'[27]Gas Average Basis'!AC42</f>
        <v>-0.51</v>
      </c>
      <c r="AF42" s="59">
        <f ca="1">IF(AF$22,AveragePrices($F$21,AF$23,AF$24,$AJ42:$AJ42),AveragePrices($F$15,AF$23,AF$24,$AL42:$AL42))</f>
        <v>-0.46</v>
      </c>
      <c r="AG42" s="124">
        <f ca="1">AF42-'[27]Gas Average Basis'!AE42</f>
        <v>3.5000000000000142E-2</v>
      </c>
      <c r="AH42" s="59">
        <f ca="1">IF(AH$22,AveragePrices($F$21,AH$23,AH$24,$AJ42:$AJ42),AveragePrices($F$15,AH$23,AH$24,$AL42:$AL42))</f>
        <v>-0.43499999999999994</v>
      </c>
      <c r="AI42" s="89">
        <f ca="1">AH42-'[27]Gas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1.595</v>
      </c>
      <c r="L43" s="59">
        <f>LOOKUP($K$15+1,CurveFetch!D$8:D$1000,CurveFetch!O$8:O$1000)</f>
        <v>1.885</v>
      </c>
      <c r="M43" s="59">
        <f>L43-$L$49</f>
        <v>-0.3949999999999998</v>
      </c>
      <c r="N43" s="124">
        <f>M43-'[27]Gas Average Basis'!M43</f>
        <v>0.4650000000000003</v>
      </c>
      <c r="O43" s="59">
        <f>LOOKUP($K$15+2,CurveFetch!$D$8:$D$1000,CurveFetch!$O$8:$O$1000)</f>
        <v>1.52</v>
      </c>
      <c r="P43" s="59">
        <f>O43-$O$49</f>
        <v>-0.75999999999999979</v>
      </c>
      <c r="Q43" s="124">
        <f>P43-'[27]Gas Average Basis'!P43</f>
        <v>4.000000000000048E-2</v>
      </c>
      <c r="R43" s="59">
        <f ca="1">IF(R$22,AveragePrices($F$21,R$23,R$24,$AJ43:$AJ43),AveragePrices($F$15,R$23,R$24,$AL43:$AL43))</f>
        <v>-0.625</v>
      </c>
      <c r="S43" s="124">
        <f ca="1">R43-'[27]Gas Average Basis'!R43</f>
        <v>3.0000000000000027E-2</v>
      </c>
      <c r="T43" s="59" t="e">
        <f ca="1">IF(T$22,AveragePrices($F$21,T$23,T$24,$AJ43:$AJ43),AveragePrices($F$15,T$23,T$24,$AL43:$AL43))</f>
        <v>#VALUE!</v>
      </c>
      <c r="U43" s="124" t="e">
        <f ca="1">T43-'[27]Gas Average Basis'!S43</f>
        <v>#VALUE!</v>
      </c>
      <c r="V43" s="59">
        <f t="shared" ca="1" si="0"/>
        <v>-0.55000000000000004</v>
      </c>
      <c r="W43" s="124">
        <f ca="1">V43-'[27]Gas Average Basis'!V43</f>
        <v>1.4999999999999902E-2</v>
      </c>
      <c r="X43" s="59">
        <f ca="1">IF(X$22,AveragePrices($F$21,X$23,X$24,$AJ43:$AJ43),AveragePrices($F$15,X$23,X$24,$AL43:$AL43))</f>
        <v>-0.52500000000000002</v>
      </c>
      <c r="Y43" s="124">
        <f ca="1">X43-'[27]Gas Average Basis'!W43</f>
        <v>-0.56125000000000003</v>
      </c>
      <c r="Z43" s="59">
        <f ca="1">IF(Z$22,AveragePrices($F$21,Z$23,Z$24,$AJ43:$AJ43),AveragePrices($F$15,Z$23,Z$24,$AL43:$AL43))</f>
        <v>-0.69999999999999984</v>
      </c>
      <c r="AA43" s="124">
        <f ca="1">Z43-'[27]Gas Average Basis'!Y43</f>
        <v>-0.23624999999999974</v>
      </c>
      <c r="AB43" s="59">
        <f ca="1">IF(AB$22,AveragePrices($F$21,AB$23,AB$24,$AJ43:$AJ43),AveragePrices($F$15,AB$23,AB$24,$AL43:$AL43))</f>
        <v>-0.70000000000000007</v>
      </c>
      <c r="AC43" s="124">
        <f ca="1">AB43-'[27]Gas Average Basis'!AB43</f>
        <v>0</v>
      </c>
      <c r="AD43" s="59">
        <f ca="1">IF(AD$22,AveragePrices($F$21,AD$23,AD$24,$AJ43:$AJ43),AveragePrices($F$15,AD$23,AD$24,$AL43:$AL43))</f>
        <v>-0.69999999999999984</v>
      </c>
      <c r="AE43" s="124">
        <f ca="1">AD43-'[27]Gas Average Basis'!AC43</f>
        <v>-0.71499999999999975</v>
      </c>
      <c r="AF43" s="59">
        <f ca="1">IF(AF$22,AveragePrices($F$21,AF$23,AF$24,$AJ43:$AJ43),AveragePrices($F$15,AF$23,AF$24,$AL43:$AL43))</f>
        <v>-0.48</v>
      </c>
      <c r="AG43" s="124">
        <f ca="1">AF43-'[27]Gas Average Basis'!AE43</f>
        <v>0.18999999999999984</v>
      </c>
      <c r="AH43" s="59">
        <f ca="1">IF(AH$22,AveragePrices($F$21,AH$23,AH$24,$AJ43:$AJ43),AveragePrices($F$15,AH$23,AH$24,$AL43:$AL43))</f>
        <v>-0.34299999999999997</v>
      </c>
      <c r="AI43" s="89">
        <f ca="1">AH43-'[27]Gas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>
        <f>LOOKUP($K$15,CurveFetch!$D$8:$D$1000,CurveFetch!$E$8:$E$1000)</f>
        <v>2.395</v>
      </c>
      <c r="L49" s="59">
        <f>LOOKUP($K$15+1,CurveFetch!D$8:D$1000,CurveFetch!E$8:E$1000)</f>
        <v>2.2799999999999998</v>
      </c>
      <c r="M49" s="59"/>
      <c r="N49" s="124">
        <f>L49-'[27]Gas Average Basis'!L49</f>
        <v>-0.15000000000000036</v>
      </c>
      <c r="O49" s="59">
        <f>LOOKUP($K$15+2,CurveFetch!$D$8:$D$1000,CurveFetch!$E$8:$E$1000)</f>
        <v>2.2799999999999998</v>
      </c>
      <c r="P49" s="59"/>
      <c r="Q49" s="124">
        <f>O49-'[27]Gas Average Basis'!O49</f>
        <v>-0.15000000000000036</v>
      </c>
      <c r="R49" s="59">
        <f ca="1">IF(R$22,AveragePrices($F$21,R$23,R$24,$AJ49:$AJ49),AveragePrices($F$15,R$23,R$24,$AL49:$AL49))</f>
        <v>2.6760000000000002</v>
      </c>
      <c r="S49" s="124">
        <f ca="1">R49-'[27]Gas Average Basis'!R49</f>
        <v>-0.12199999999999989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2.8540000000000001</v>
      </c>
      <c r="W49" s="124">
        <f ca="1">V49-'[27]Gas Average Basis'!V49</f>
        <v>-0.10649999999999959</v>
      </c>
      <c r="X49" s="59">
        <f ca="1">IF(X$22,AveragePrices($F$21,X$23,X$24,$AJ49:$AJ49),AveragePrices($F$15,X$23,X$24,$AL49:$AL49))</f>
        <v>2.9133333333333336</v>
      </c>
      <c r="Y49" s="124"/>
      <c r="Z49" s="59">
        <f ca="1">IF(Z$22,AveragePrices($F$21,Z$23,Z$24,$AJ49:$AJ49),AveragePrices($F$15,Z$23,Z$24,$AL49:$AL49))</f>
        <v>2.9486666666666665</v>
      </c>
      <c r="AA49" s="124"/>
      <c r="AB49" s="59">
        <f ca="1">IF(AB$22,AveragePrices($F$21,AB$23,AB$24,$AJ49:$AJ49),AveragePrices($F$15,AB$23,AB$24,$AL49:$AL49))</f>
        <v>3.0301428571428568</v>
      </c>
      <c r="AC49" s="124">
        <f ca="1">AB49-'[27]Gas Average Basis'!AB49</f>
        <v>-7.5714285714286067E-2</v>
      </c>
      <c r="AD49" s="59">
        <f ca="1">IF(AD$22,AveragePrices($F$21,AD$23,AD$24,$AJ49:$AJ49),AveragePrices($F$15,AD$23,AD$24,$AL49:$AL49))</f>
        <v>3.0746666666666669</v>
      </c>
      <c r="AE49" s="124"/>
      <c r="AF49" s="59">
        <f ca="1">IF(AF$22,AveragePrices($F$21,AF$23,AF$24,$AJ49:$AJ49),AveragePrices($F$15,AF$23,AF$24,$AL49:$AL49))</f>
        <v>3.3376666666666668</v>
      </c>
      <c r="AG49" s="124"/>
      <c r="AH49" s="59">
        <f ca="1">IF(AH$22,AveragePrices($F$21,AH$23,AH$24,$AJ49:$AJ49),AveragePrices($F$15,AH$23,AH$24,$AL49:$AL49))</f>
        <v>3.528</v>
      </c>
      <c r="AI49" s="89">
        <f ca="1">AH49-'[27]Gas Average Basis'!AH49</f>
        <v>-6.5999999999999837E-2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37204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2.145</v>
      </c>
      <c r="L60" s="59">
        <f>(M60-2)/L30</f>
        <v>9.8578199052132707</v>
      </c>
      <c r="M60" s="187">
        <v>22.8</v>
      </c>
      <c r="N60" s="59">
        <f>(PowerPrices!C9-2)/O30</f>
        <v>10.742296918767506</v>
      </c>
      <c r="O60" s="187">
        <f>PowerPrices!C9</f>
        <v>23.914285714285715</v>
      </c>
      <c r="P60" s="59">
        <f ca="1">(PowerPrices!D9-2)/(R$49+R30)</f>
        <v>12.773722627737225</v>
      </c>
      <c r="Q60" s="187">
        <f ca="1">PowerPrices!D9</f>
        <v>33.5</v>
      </c>
      <c r="R60" s="59">
        <f ca="1">(AVERAGE(PowerPrices!$D9,PowerPrices!$E9,PowerPrices!$H9,PowerPrices!$I9,PowerPrices!$K9)-2)/($V$49+$V30)</f>
        <v>10.998892370866653</v>
      </c>
      <c r="S60" s="187">
        <f ca="1">(AVERAGE(PowerPrices!$D9,PowerPrices!$E9,PowerPrices!$H9,PowerPrices!$I9,PowerPrices!$K9))</f>
        <v>31.08107142857143</v>
      </c>
      <c r="T60" s="59"/>
      <c r="U60" s="124"/>
      <c r="V60" s="59">
        <f ca="1">(AVERAGE(PowerPrices!$H9,PowerPrices!$I9,PowerPrices!$K9)-2)/($X$49+$X30)</f>
        <v>10.604192355117139</v>
      </c>
      <c r="W60" s="187">
        <f>AVERAGE(PowerPrices!$H9,PowerPrices!$I9,PowerPrices!$K9)</f>
        <v>30.666666666666668</v>
      </c>
      <c r="X60" s="59">
        <f ca="1">(AVERAGE(PowerPrices!$L9,PowerPrices!$M9,PowerPrices!$N9)-2)/($Z$49+$Z30)</f>
        <v>9.6522707585694842</v>
      </c>
      <c r="Y60" s="124"/>
      <c r="Z60" s="187">
        <f>AVERAGE(PowerPrices!$L9,PowerPrices!$M9,PowerPrices!$N9)</f>
        <v>28</v>
      </c>
      <c r="AA60" s="124"/>
      <c r="AB60" s="59">
        <f ca="1">(AVERAGE(PowerPrices!$L9,PowerPrices!$M9,PowerPrices!$N9,PowerPrices!$P9,PowerPrices!$Q9,PowerPrices!$R9,PowerPrices!$T9)-2)/($AB$49+$AB30)</f>
        <v>12.167262614223283</v>
      </c>
      <c r="AC60" s="187">
        <f>AVERAGE(PowerPrices!$L9,PowerPrices!$M9,PowerPrices!$N9,PowerPrices!$P9,PowerPrices!$Q9,PowerPrices!$R9,PowerPrices!$T9)</f>
        <v>37</v>
      </c>
      <c r="AD60" s="59">
        <f ca="1">(AVERAGE(PowerPrices!$P9,PowerPrices!$Q9,PowerPrices!$R9)-2)/($AD$49+$AD30)</f>
        <v>14.31107166629687</v>
      </c>
      <c r="AE60" s="124"/>
      <c r="AF60" s="187">
        <f>AVERAGE(PowerPrices!$P9,PowerPrices!$Q9,PowerPrices!$R9)</f>
        <v>45</v>
      </c>
      <c r="AG60" s="124"/>
      <c r="AH60" s="59">
        <f ca="1">(PowerPrices!$S9-2)/($AF$49+$AF30)</f>
        <v>11.319242712611437</v>
      </c>
      <c r="AI60" s="187">
        <f>PowerPrices!$S9</f>
        <v>39.666666666666664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1.9750000000000001</v>
      </c>
      <c r="L61" s="59">
        <f>(M61-2)/(L28+0.2)</f>
        <v>10.169491525423727</v>
      </c>
      <c r="M61" s="187">
        <v>26</v>
      </c>
      <c r="N61" s="59">
        <f>(PowerPrices!C11-2)/(O28+0.2)</f>
        <v>10.838509316770184</v>
      </c>
      <c r="O61" s="187">
        <f>PowerPrices!C11</f>
        <v>26.928571428571427</v>
      </c>
      <c r="P61" s="59">
        <f ca="1">(PowerPrices!D11-2)/(R$49+R28+0.2)</f>
        <v>11.647101980924429</v>
      </c>
      <c r="Q61" s="187">
        <f ca="1">PowerPrices!D11</f>
        <v>33.75</v>
      </c>
      <c r="R61" s="59">
        <f ca="1">(AVERAGE(PowerPrices!$D11,PowerPrices!$E11,PowerPrices!$H11,PowerPrices!$I11,PowerPrices!$K11)-2)/($V$49+$V28+0.2)</f>
        <v>10.417153684314135</v>
      </c>
      <c r="S61" s="187">
        <f ca="1">AVERAGE(PowerPrices!$D11,PowerPrices!$E11,PowerPrices!$H11,PowerPrices!$I11,PowerPrices!$K11)</f>
        <v>32.238392857142856</v>
      </c>
      <c r="T61" s="59"/>
      <c r="U61" s="124"/>
      <c r="V61" s="59">
        <f ca="1">(AVERAGE(PowerPrices!$H11,PowerPrices!$I11,PowerPrices!$K11)-2)/($X$49+$X28+0.2)</f>
        <v>10.15756893640968</v>
      </c>
      <c r="W61" s="187">
        <f>AVERAGE(PowerPrices!$H11,PowerPrices!$I11,PowerPrices!$K11)</f>
        <v>32.083333333333336</v>
      </c>
      <c r="X61" s="59">
        <f ca="1">(AVERAGE(PowerPrices!$L11,PowerPrices!$M11,PowerPrices!$N11)-2)/($Z$49+$Z28+0.2)</f>
        <v>9.9134245404018788</v>
      </c>
      <c r="Y61" s="124"/>
      <c r="Z61" s="187">
        <f>AVERAGE(PowerPrices!$L11,PowerPrices!$M11,PowerPrices!$N11)</f>
        <v>32.916666666666664</v>
      </c>
      <c r="AA61" s="124"/>
      <c r="AB61" s="59">
        <f ca="1">(AVERAGE(PowerPrices!$L11,PowerPrices!$M11,PowerPrices!$N11,PowerPrices!$P11,PowerPrices!$Q11,PowerPrices!$R11,PowerPrices!$T11)-2)/($AB$49+$AB28+0.2)</f>
        <v>11.99775581545898</v>
      </c>
      <c r="AC61" s="187">
        <f>AVERAGE(PowerPrices!$L11,PowerPrices!$M11,PowerPrices!$N11,PowerPrices!$P11,PowerPrices!$Q11,PowerPrices!$R11,PowerPrices!$T11)</f>
        <v>41.714285714285715</v>
      </c>
      <c r="AD61" s="59">
        <f ca="1">(AVERAGE(PowerPrices!$P11,PowerPrices!$Q11,PowerPrices!$R11)-2)/($AD$49+$AD28+0.2)</f>
        <v>14.262959745149145</v>
      </c>
      <c r="AE61" s="124"/>
      <c r="AF61" s="187">
        <f>AVERAGE(PowerPrices!$P11,PowerPrices!$Q11,PowerPrices!$R11)</f>
        <v>51.25</v>
      </c>
      <c r="AG61" s="124"/>
      <c r="AH61" s="59">
        <f ca="1">(PowerPrices!$S11-2)/($AF$49+$AF28+0.2)</f>
        <v>10.250266240681576</v>
      </c>
      <c r="AI61" s="187">
        <f>PowerPrices!$S11</f>
        <v>40.5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2.08</v>
      </c>
      <c r="L62" s="59">
        <f>(M62-2)/(L31+0.33)</f>
        <v>9.1422924901185763</v>
      </c>
      <c r="M62" s="187">
        <v>25.13</v>
      </c>
      <c r="N62" s="59">
        <f>(PowerPrices!C13-2)/(O31+0.33)</f>
        <v>9.9628220140515218</v>
      </c>
      <c r="O62" s="187">
        <f>PowerPrices!C13</f>
        <v>26.309285714285711</v>
      </c>
      <c r="P62" s="59">
        <f ca="1">(PowerPrices!D13-2)/(R$49+R31+0.33)</f>
        <v>10.316613304873709</v>
      </c>
      <c r="Q62" s="187">
        <f ca="1">PowerPrices!D13</f>
        <v>31</v>
      </c>
      <c r="R62" s="59">
        <f ca="1">(AVERAGE(PowerPrices!$D13,PowerPrices!$E13,PowerPrices!$H13,PowerPrices!$I13,PowerPrices!$K13)-2)/($V$49+$V31+0.33)</f>
        <v>9.7534717276741194</v>
      </c>
      <c r="S62" s="187">
        <f ca="1">AVERAGE(PowerPrices!$D13,PowerPrices!$E13,PowerPrices!$H13,PowerPrices!$I13,PowerPrices!$K13)</f>
        <v>31.348196428571431</v>
      </c>
      <c r="T62" s="59"/>
      <c r="U62" s="124"/>
      <c r="V62" s="59">
        <f ca="1">(AVERAGE(PowerPrices!$H13,PowerPrices!$I13,PowerPrices!$K13)-2)/($X$49+$X31+0.33)</f>
        <v>9.8102981029810277</v>
      </c>
      <c r="W62" s="187">
        <f>AVERAGE(PowerPrices!$H13,PowerPrices!$I13,PowerPrices!$K13)</f>
        <v>32.166666666666664</v>
      </c>
      <c r="X62" s="59">
        <f ca="1">(AVERAGE(PowerPrices!$L13,PowerPrices!$M13,PowerPrices!$N13)-2)/($Z$49+$Z31+0.33)</f>
        <v>10.261289990741695</v>
      </c>
      <c r="Y62" s="124"/>
      <c r="Z62" s="187">
        <f>AVERAGE(PowerPrices!$L13,PowerPrices!$M13,PowerPrices!$N13)</f>
        <v>35.25</v>
      </c>
      <c r="AA62" s="124"/>
      <c r="AB62" s="59">
        <f ca="1">(AVERAGE(PowerPrices!$L13,PowerPrices!$M13,PowerPrices!$N13,PowerPrices!$P13,PowerPrices!$Q13,PowerPrices!$R13,PowerPrices!$T13)-2)/($AB$49+$AB31+0.33)</f>
        <v>11.923705037477493</v>
      </c>
      <c r="AC62" s="187">
        <f>AVERAGE(PowerPrices!$L13,PowerPrices!$M13,PowerPrices!$N13,PowerPrices!$P13,PowerPrices!$Q13,PowerPrices!$R13,PowerPrices!$T13)</f>
        <v>42.678571428571431</v>
      </c>
      <c r="AD62" s="59">
        <f ca="1">(AVERAGE(PowerPrices!$P13,PowerPrices!$Q13,PowerPrices!$R13)-2)/($AD$49+$AD31+0.33)</f>
        <v>13.91373952349562</v>
      </c>
      <c r="AE62" s="124"/>
      <c r="AF62" s="187">
        <f>AVERAGE(PowerPrices!$P13,PowerPrices!$Q13,PowerPrices!$R13)</f>
        <v>51.25</v>
      </c>
      <c r="AG62" s="124"/>
      <c r="AH62" s="59">
        <f ca="1">(PowerPrices!$S13-2)/($AF$49+$AF31+0.33)</f>
        <v>9.9395179222627412</v>
      </c>
      <c r="AI62" s="187">
        <f>PowerPrices!$S13</f>
        <v>39.25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2.1949999999999998</v>
      </c>
      <c r="L63" s="59">
        <f>(M63-2)/(L34+0.12)</f>
        <v>7.990654205607477</v>
      </c>
      <c r="M63" s="187">
        <v>19.100000000000001</v>
      </c>
      <c r="N63" s="59">
        <f>(PowerPrices!C14-2)/(O34+0.12)</f>
        <v>10.10801393728223</v>
      </c>
      <c r="O63" s="187">
        <f>PowerPrices!C14</f>
        <v>22.721428571428572</v>
      </c>
      <c r="P63" s="59">
        <f ca="1">(PowerPrices!D14-2)/(R$49+R34+0.12)</f>
        <v>10.292953285827394</v>
      </c>
      <c r="Q63" s="187">
        <f ca="1">PowerPrices!D14</f>
        <v>28</v>
      </c>
      <c r="R63" s="59">
        <f ca="1">(AVERAGE(PowerPrices!$D14,PowerPrices!$E14,PowerPrices!$H14,PowerPrices!$I14,PowerPrices!$K14)-2)/($V$49+$V34+0.12)</f>
        <v>9.7722973766257475</v>
      </c>
      <c r="S63" s="187">
        <f ca="1">AVERAGE(PowerPrices!$D14,PowerPrices!$E14,PowerPrices!$H14,PowerPrices!$I14,PowerPrices!$K14)</f>
        <v>28.754107142857141</v>
      </c>
      <c r="T63" s="59"/>
      <c r="U63" s="124"/>
      <c r="V63" s="59">
        <f ca="1">(AVERAGE(PowerPrices!$H14,PowerPrices!$I14,PowerPrices!$K14)-2)/($X$49+$X34+0.12)</f>
        <v>9.9406528189910972</v>
      </c>
      <c r="W63" s="187">
        <f>AVERAGE(PowerPrices!$H14,PowerPrices!$I14,PowerPrices!$K14)</f>
        <v>29.916666666666668</v>
      </c>
      <c r="X63" s="59">
        <f ca="1">(AVERAGE(PowerPrices!$L14,PowerPrices!$M14,PowerPrices!$N14)-2)/($Z$49+$Z34+0.12)</f>
        <v>11.973290352291043</v>
      </c>
      <c r="Y63" s="124"/>
      <c r="Z63" s="187">
        <f>AVERAGE(PowerPrices!$L14,PowerPrices!$M14,PowerPrices!$N14)</f>
        <v>36.666666666666664</v>
      </c>
      <c r="AA63" s="124"/>
      <c r="AB63" s="59">
        <f ca="1">(AVERAGE(PowerPrices!$L14,PowerPrices!$M14,PowerPrices!$N14,PowerPrices!$P14,PowerPrices!$Q14,PowerPrices!$R14,PowerPrices!$T14)-2)/($AB$49+$AB34+0.12)</f>
        <v>14.308919784052364</v>
      </c>
      <c r="AC63" s="187">
        <f>AVERAGE(PowerPrices!$L14,PowerPrices!$M14,PowerPrices!$N14,PowerPrices!$P14,PowerPrices!$Q14,PowerPrices!$R14,PowerPrices!$T14)</f>
        <v>44.785714285714285</v>
      </c>
      <c r="AD63" s="59">
        <f ca="1">(AVERAGE(PowerPrices!$P14,PowerPrices!$Q14,PowerPrices!$R14)-2)/($AD$49+$AD34+0.12)</f>
        <v>17.395572036208961</v>
      </c>
      <c r="AE63" s="124"/>
      <c r="AF63" s="187">
        <f>AVERAGE(PowerPrices!$P14,PowerPrices!$Q14,PowerPrices!$R14)</f>
        <v>55.166666666666664</v>
      </c>
      <c r="AG63" s="124"/>
      <c r="AH63" s="59">
        <f ca="1">(PowerPrices!$S14-2)/($AF$49+$AF34+0.12)</f>
        <v>10.533778993213813</v>
      </c>
      <c r="AI63" s="187">
        <f>PowerPrices!$S14</f>
        <v>36.666666666666664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R28-'[27]Gas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V28-'[27]Gas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AB28-'[27]Gas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AH28-'[27]Gas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R29-'[27]Gas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T29-'[27]Gas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V29-'[27]Gas Average PhyIdx'!V29</f>
        <v>0</v>
      </c>
      <c r="X29" s="59">
        <f ca="1">IF(X$22,AveragePrices($F$21,X$23,X$24,$AJ29:$AJ29),AveragePrices($F$15,X$23,X$24,$AL29:$AL29))</f>
        <v>0</v>
      </c>
      <c r="Y29" s="124">
        <f ca="1">X29-'[27]Gas Average Basis'!W29</f>
        <v>0</v>
      </c>
      <c r="Z29" s="59">
        <f ca="1">IF(Z$22,AveragePrices($F$21,Z$23,Z$24,$AJ29:$AJ29),AveragePrices($F$15,Z$23,Z$24,$AL29:$AL29))</f>
        <v>0</v>
      </c>
      <c r="AA29" s="124">
        <f ca="1">Z29-'[27]Gas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AB29-'[27]Gas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AD29-'[27]Gas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AF29-'[27]Gas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AH29-'[27]Gas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R30-'[27]Gas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T30-'[27]Gas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V30-'[27]Gas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X30-'[27]Gas Average Basis'!W30</f>
        <v>2.1249999999999974E-2</v>
      </c>
      <c r="Z30" s="59">
        <f ca="1">IF(Z$22,AveragePrices($F$21,Z$23,Z$24,$AJ30:$AJ30),AveragePrices($F$15,Z$23,Z$24,$AL30:$AL30))</f>
        <v>0.02</v>
      </c>
      <c r="AA30" s="124">
        <f ca="1">Z30-'[27]Gas Average Basis'!Y30</f>
        <v>0.17958333333333332</v>
      </c>
      <c r="AB30" s="59">
        <f ca="1">IF(AB$22,AveragePrices($F$21,AB$23,AB$24,$AJ30:$AJ30),AveragePrices($F$15,AB$23,AB$24,$AL30:$AL30))</f>
        <v>0.02</v>
      </c>
      <c r="AC30" s="124">
        <f ca="1">AB30-'[27]Gas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AD30-'[27]Gas Average Basis'!AC30</f>
        <v>3.0000000000000009E-2</v>
      </c>
      <c r="AF30" s="59">
        <f ca="1">IF(AF$22,AveragePrices($F$21,AF$23,AF$24,$AJ30:$AJ30),AveragePrices($F$15,AF$23,AF$24,$AL30:$AL30))</f>
        <v>3.3333333333333333E-2</v>
      </c>
      <c r="AG30" s="124">
        <f ca="1">AF30-'[27]Gas Average Basis'!AE30</f>
        <v>7.4761904761904752E-2</v>
      </c>
      <c r="AH30" s="59">
        <f ca="1">IF(AH$22,AveragePrices($F$21,AH$23,AH$24,$AJ30:$AJ30),AveragePrices($F$15,AH$23,AH$24,$AL30:$AL30))</f>
        <v>0.04</v>
      </c>
      <c r="AI30" s="89">
        <f ca="1">AH30-'[27]Gas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R31-'[27]Gas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T31-'[27]Gas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V31-'[27]Gas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X31-'[27]Gas Average Basis'!W31</f>
        <v>-8.7499999999999713E-3</v>
      </c>
      <c r="Z31" s="59">
        <f ca="1">IF(Z$22,AveragePrices($F$21,Z$23,Z$24,$AJ31:$AJ31),AveragePrices($F$15,Z$23,Z$24,$AL31:$AL31))</f>
        <v>-0.01</v>
      </c>
      <c r="AA31" s="124">
        <f ca="1">Z31-'[27]Gas Average Basis'!Y31</f>
        <v>0.11625000000000001</v>
      </c>
      <c r="AB31" s="59">
        <f ca="1">IF(AB$22,AveragePrices($F$21,AB$23,AB$24,$AJ31:$AJ31),AveragePrices($F$15,AB$23,AB$24,$AL31:$AL31))</f>
        <v>-0.01</v>
      </c>
      <c r="AC31" s="124">
        <f ca="1">AB31-'[27]Gas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AD31-'[27]Gas Average Basis'!AC31</f>
        <v>-5.2857142857142846E-2</v>
      </c>
      <c r="AF31" s="59">
        <f ca="1">IF(AF$22,AveragePrices($F$21,AF$23,AF$24,$AJ31:$AJ31),AveragePrices($F$15,AF$23,AF$24,$AL31:$AL31))</f>
        <v>0.01</v>
      </c>
      <c r="AG31" s="124">
        <f ca="1">AF31-'[27]Gas Average Basis'!AE31</f>
        <v>-0.19999999999999998</v>
      </c>
      <c r="AH31" s="59">
        <f ca="1">IF(AH$22,AveragePrices($F$21,AH$23,AH$24,$AJ31:$AJ31),AveragePrices($F$15,AH$23,AH$24,$AL31:$AL31))</f>
        <v>0.02</v>
      </c>
      <c r="AI31" s="89">
        <f ca="1">AH31-'[27]Gas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R33-'[27]Gas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T33-'[27]Gas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V33-'[27]Gas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X33-'[27]Gas Average Basis'!W33</f>
        <v>-3.3749999999999995E-2</v>
      </c>
      <c r="Z33" s="59">
        <f ca="1">IF(Z$22,AveragePrices($F$21,Z$23,Z$24,$AJ33:$AJ33),AveragePrices($F$15,Z$23,Z$24,$AL33:$AL33))</f>
        <v>0</v>
      </c>
      <c r="AA33" s="124">
        <f ca="1">Z33-'[27]Gas Average Basis'!Y33</f>
        <v>0.28708333333333336</v>
      </c>
      <c r="AB33" s="59">
        <f ca="1">IF(AB$22,AveragePrices($F$21,AB$23,AB$24,$AJ33:$AJ33),AveragePrices($F$15,AB$23,AB$24,$AL33:$AL33))</f>
        <v>0</v>
      </c>
      <c r="AC33" s="124">
        <f ca="1">AB33-'[27]Gas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AD33-'[27]Gas Average Basis'!AC33</f>
        <v>-1.4999999999999958E-2</v>
      </c>
      <c r="AF33" s="59">
        <f ca="1">IF(AF$22,AveragePrices($F$21,AF$23,AF$24,$AJ33:$AJ33),AveragePrices($F$15,AF$23,AF$24,$AL33:$AL33))</f>
        <v>0</v>
      </c>
      <c r="AG33" s="124">
        <f ca="1">AF33-'[27]Gas Average Basis'!AE33</f>
        <v>0.32</v>
      </c>
      <c r="AH33" s="59">
        <f ca="1">IF(AH$22,AveragePrices($F$21,AH$23,AH$24,$AJ33:$AJ33),AveragePrices($F$15,AH$23,AH$24,$AL33:$AL33))</f>
        <v>0</v>
      </c>
      <c r="AI33" s="89">
        <f ca="1">AH33-'[27]Gas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R34-'[27]Gas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T34-'[27]Gas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V34-'[27]Gas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X34-'[27]Gas Average Basis'!W34</f>
        <v>-3.3750000000000002E-2</v>
      </c>
      <c r="Z34" s="59">
        <f ca="1">IF(Z$22,AveragePrices($F$21,Z$23,Z$24,$AJ34:$AJ34),AveragePrices($F$15,Z$23,Z$24,$AL34:$AL34))</f>
        <v>-0.01</v>
      </c>
      <c r="AA34" s="124">
        <f ca="1">Z34-'[27]Gas Average Basis'!Y34</f>
        <v>0.19437499999999999</v>
      </c>
      <c r="AB34" s="59">
        <f ca="1">IF(AB$22,AveragePrices($F$21,AB$23,AB$24,$AJ34:$AJ34),AveragePrices($F$15,AB$23,AB$24,$AL34:$AL34))</f>
        <v>-0.01</v>
      </c>
      <c r="AC34" s="124">
        <f ca="1">AB34-'[27]Gas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AD34-'[27]Gas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AF34-'[27]Gas Average Basis'!AE34</f>
        <v>0.12785714285714284</v>
      </c>
      <c r="AH34" s="59">
        <f ca="1">IF(AH$22,AveragePrices($F$21,AH$23,AH$24,$AJ34:$AJ34),AveragePrices($F$15,AH$23,AH$24,$AL34:$AL34))</f>
        <v>0</v>
      </c>
      <c r="AI34" s="89">
        <f ca="1">AH34-'[27]Gas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R35-'[27]Gas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T35-'[27]Gas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V35-'[27]Gas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X35-'[27]Gas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Z35-'[27]Gas Average Basis'!Y35</f>
        <v>0.16395833333333334</v>
      </c>
      <c r="AB35" s="59">
        <f ca="1">IF(AB$22,AveragePrices($F$21,AB$23,AB$24,$AJ35:$AJ35),AveragePrices($F$15,AB$23,AB$24,$AL35:$AL35))</f>
        <v>0</v>
      </c>
      <c r="AC35" s="124">
        <f ca="1">AB35-'[27]Gas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AD35-'[27]Gas Average Basis'!AC35</f>
        <v>3.5714285714284755E-4</v>
      </c>
      <c r="AF35" s="59">
        <f ca="1">IF(AF$22,AveragePrices($F$21,AF$23,AF$24,$AJ35:$AJ35),AveragePrices($F$15,AF$23,AF$24,$AL35:$AL35))</f>
        <v>0</v>
      </c>
      <c r="AG35" s="124">
        <f ca="1">AF35-'[27]Gas Average Basis'!AE35</f>
        <v>7.86904761904762E-2</v>
      </c>
      <c r="AH35" s="59">
        <f ca="1">IF(AH$22,AveragePrices($F$21,AH$23,AH$24,$AJ35:$AJ35),AveragePrices($F$15,AH$23,AH$24,$AL35:$AL35))</f>
        <v>0</v>
      </c>
      <c r="AI35" s="89">
        <f ca="1">AH35-'[27]Gas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R36-'[27]Gas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T36-'[27]Gas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V36-'[27]Gas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X36-'[27]Gas Average Basis'!W36</f>
        <v>-1.500000000000001E-2</v>
      </c>
      <c r="Z36" s="59">
        <f ca="1">IF(Z$22,AveragePrices($F$21,Z$23,Z$24,$AJ36:$AJ36),AveragePrices($F$15,Z$23,Z$24,$AL36:$AL36))</f>
        <v>-1.4999999999999999E-2</v>
      </c>
      <c r="AA36" s="124">
        <f ca="1">Z36-'[27]Gas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AB36-'[27]Gas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AD36-'[27]Gas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AF36-'[27]Gas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AH36-'[27]Gas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R39-'[27]Gas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T39-'[27]Gas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V39-'[27]Gas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X39-'[27]Gas Average Basis'!W39</f>
        <v>-3.1250000000000014E-2</v>
      </c>
      <c r="Z39" s="59">
        <f ca="1">IF(Z$22,AveragePrices($F$21,Z$23,Z$24,$AJ39:$AJ39),AveragePrices($F$15,Z$23,Z$24,$AL39:$AL39))</f>
        <v>0.02</v>
      </c>
      <c r="AA39" s="124">
        <f ca="1">Z39-'[27]Gas Average Basis'!Y39</f>
        <v>0.42541666666666672</v>
      </c>
      <c r="AB39" s="59">
        <f ca="1">IF(AB$22,AveragePrices($F$21,AB$23,AB$24,$AJ39:$AJ39),AveragePrices($F$15,AB$23,AB$24,$AL39:$AL39))</f>
        <v>1.7142857142857144E-2</v>
      </c>
      <c r="AC39" s="124">
        <f ca="1">AB39-'[27]Gas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AD39-'[27]Gas Average Basis'!AC39</f>
        <v>-1.6666666666665681E-3</v>
      </c>
      <c r="AF39" s="59">
        <f ca="1">IF(AF$22,AveragePrices($F$21,AF$23,AF$24,$AJ39:$AJ39),AveragePrices($F$15,AF$23,AF$24,$AL39:$AL39))</f>
        <v>2.4999999999999998E-2</v>
      </c>
      <c r="AG39" s="124">
        <f ca="1">AF39-'[27]Gas Average Basis'!AE39</f>
        <v>0.58500000000000019</v>
      </c>
      <c r="AH39" s="59">
        <f ca="1">IF(AH$22,AveragePrices($F$21,AH$23,AH$24,$AJ39:$AJ39),AveragePrices($F$15,AH$23,AH$24,$AL39:$AL39))</f>
        <v>2.7500000000000004E-2</v>
      </c>
      <c r="AI39" s="89">
        <f ca="1">AH39-'[27]Gas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R40-'[27]Gas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T40-'[27]Gas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V40-'[27]Gas Average PhyIdx'!V40</f>
        <v>0</v>
      </c>
      <c r="X40" s="59">
        <f ca="1">IF(X$22,AveragePrices($F$21,X$23,X$24,$AJ40:$AJ40),AveragePrices($F$15,X$23,X$24,$AL40:$AL40))</f>
        <v>0</v>
      </c>
      <c r="Y40" s="124">
        <f ca="1">X40-'[27]Gas Average Basis'!W40</f>
        <v>4.0000000000000008E-2</v>
      </c>
      <c r="Z40" s="59">
        <f ca="1">IF(Z$22,AveragePrices($F$21,Z$23,Z$24,$AJ40:$AJ40),AveragePrices($F$15,Z$23,Z$24,$AL40:$AL40))</f>
        <v>0</v>
      </c>
      <c r="AA40" s="124">
        <f ca="1">Z40-'[27]Gas Average Basis'!Y40</f>
        <v>0.18833333333333335</v>
      </c>
      <c r="AB40" s="59">
        <f ca="1">IF(AB$22,AveragePrices($F$21,AB$23,AB$24,$AJ40:$AJ40),AveragePrices($F$15,AB$23,AB$24,$AL40:$AL40))</f>
        <v>0</v>
      </c>
      <c r="AC40" s="124">
        <f ca="1">AB40-'[27]Gas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AD40-'[27]Gas Average Basis'!AC40</f>
        <v>2.0000000000000018E-2</v>
      </c>
      <c r="AF40" s="59">
        <f ca="1">IF(AF$22,AveragePrices($F$21,AF$23,AF$24,$AJ40:$AJ40),AveragePrices($F$15,AF$23,AF$24,$AL40:$AL40))</f>
        <v>0</v>
      </c>
      <c r="AG40" s="124">
        <f ca="1">AF40-'[27]Gas Average Basis'!AE40</f>
        <v>0.38000000000000006</v>
      </c>
      <c r="AH40" s="59">
        <f ca="1">IF(AH$22,AveragePrices($F$21,AH$23,AH$24,$AJ40:$AJ40),AveragePrices($F$15,AH$23,AH$24,$AL40:$AL40))</f>
        <v>0</v>
      </c>
      <c r="AI40" s="89">
        <f ca="1">AH40-'[27]Gas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R41-'[27]Gas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T41-'[27]Gas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V41-'[27]Gas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X41-'[27]Gas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Z41-'[27]Gas Average Basis'!Y41</f>
        <v>0.20833333333333337</v>
      </c>
      <c r="AB41" s="59">
        <f ca="1">IF(AB$22,AveragePrices($F$21,AB$23,AB$24,$AJ41:$AJ41),AveragePrices($F$15,AB$23,AB$24,$AL41:$AL41))</f>
        <v>0.01</v>
      </c>
      <c r="AC41" s="124">
        <f ca="1">AB41-'[27]Gas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AD41-'[27]Gas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AF41-'[27]Gas Average Basis'!AE41</f>
        <v>0.4466666666666666</v>
      </c>
      <c r="AH41" s="59">
        <f ca="1">IF(AH$22,AveragePrices($F$21,AH$23,AH$24,$AJ41:$AJ41),AveragePrices($F$15,AH$23,AH$24,$AL41:$AL41))</f>
        <v>0.05</v>
      </c>
      <c r="AI41" s="89">
        <f ca="1">AH41-'[27]Gas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R42-'[27]Gas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T42-'[27]Gas Average Basis'!S42</f>
        <v>#VALUE!</v>
      </c>
      <c r="V42" s="59">
        <f ca="1">IF(V$22,AveragePrices($F$21,V$23,V$24,$AJ42:$AJ42),AveragePrices($F$15,V$23,V$24,$AL42:$AL42))</f>
        <v>-9.8636827763997508E-4</v>
      </c>
      <c r="W42" s="124">
        <f ca="1">V42-'[27]Gas Average PhyIdx'!V42</f>
        <v>0</v>
      </c>
      <c r="X42" s="59">
        <f ca="1">IF(X$22,AveragePrices($F$21,X$23,X$24,$AJ42:$AJ42),AveragePrices($F$15,X$23,X$24,$AL42:$AL42))</f>
        <v>-1.3151577035199668E-3</v>
      </c>
      <c r="Y42" s="124">
        <f ca="1">X42-'[27]Gas Average Basis'!W42</f>
        <v>-1.3151577035199668E-3</v>
      </c>
      <c r="Z42" s="59">
        <f ca="1">IF(Z$22,AveragePrices($F$21,Z$23,Z$24,$AJ42:$AJ42),AveragePrices($F$15,Z$23,Z$24,$AL42:$AL42))</f>
        <v>-1.3149216501695668E-3</v>
      </c>
      <c r="AA42" s="124">
        <f ca="1">Z42-'[27]Gas Average Basis'!Y42</f>
        <v>0.49380468221177798</v>
      </c>
      <c r="AB42" s="59">
        <f ca="1">IF(AB$22,AveragePrices($F$21,AB$23,AB$24,$AJ42:$AJ42),AveragePrices($F$15,AB$23,AB$24,$AL42:$AL42))</f>
        <v>-1.3150448558692713E-3</v>
      </c>
      <c r="AC42" s="124">
        <f ca="1">AB42-'[27]Gas Average PhyIdx'!AB42</f>
        <v>0</v>
      </c>
      <c r="AD42" s="59">
        <f ca="1">IF(AD$22,AveragePrices($F$21,AD$23,AD$24,$AJ42:$AJ42),AveragePrices($F$15,AD$23,AD$24,$AL42:$AL42))</f>
        <v>-1.3150647533694E-3</v>
      </c>
      <c r="AE42" s="124">
        <f ca="1">AD42-'[27]Gas Average Basis'!AC42</f>
        <v>-1.3150647533694E-3</v>
      </c>
      <c r="AF42" s="59">
        <f ca="1">IF(AF$22,AveragePrices($F$21,AF$23,AF$24,$AJ42:$AJ42),AveragePrices($F$15,AF$23,AF$24,$AL42:$AL42))</f>
        <v>-1.3155574317523335E-3</v>
      </c>
      <c r="AG42" s="124">
        <f ca="1">AF42-'[27]Gas Average Basis'!AE42</f>
        <v>0.49368444256824784</v>
      </c>
      <c r="AH42" s="59">
        <f ca="1">IF(AH$22,AveragePrices($F$21,AH$23,AH$24,$AJ42:$AJ42),AveragePrices($F$15,AH$23,AH$24,$AL42:$AL42))</f>
        <v>2.6324010484329399E-3</v>
      </c>
      <c r="AI42" s="89">
        <f ca="1">AH42-'[27]Gas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R43-'[27]Gas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T43-'[27]Gas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V43-'[27]Gas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X43-'[27]Gas Average Basis'!W43</f>
        <v>-1.6250000000000004E-2</v>
      </c>
      <c r="Z43" s="59">
        <f ca="1">IF(Z$22,AveragePrices($F$21,Z$23,Z$24,$AJ43:$AJ43),AveragePrices($F$15,Z$23,Z$24,$AL43:$AL43))</f>
        <v>0.01</v>
      </c>
      <c r="AA43" s="124">
        <f ca="1">Z43-'[27]Gas Average Basis'!Y43</f>
        <v>0.47375000000000012</v>
      </c>
      <c r="AB43" s="59">
        <f ca="1">IF(AB$22,AveragePrices($F$21,AB$23,AB$24,$AJ43:$AJ43),AveragePrices($F$15,AB$23,AB$24,$AL43:$AL43))</f>
        <v>1.3214285714285715E-2</v>
      </c>
      <c r="AC43" s="124">
        <f ca="1">AB43-'[27]Gas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AD43-'[27]Gas Average Basis'!AC43</f>
        <v>-4.1666666666665686E-3</v>
      </c>
      <c r="AF43" s="59">
        <f ca="1">IF(AF$22,AveragePrices($F$21,AF$23,AF$24,$AJ43:$AJ43),AveragePrices($F$15,AF$23,AF$24,$AL43:$AL43))</f>
        <v>0.03</v>
      </c>
      <c r="AG43" s="124">
        <f ca="1">AF43-'[27]Gas Average Basis'!AE43</f>
        <v>0.69999999999999984</v>
      </c>
      <c r="AH43" s="59">
        <f ca="1">IF(AH$22,AveragePrices($F$21,AH$23,AH$24,$AJ43:$AJ43),AveragePrices($F$15,AH$23,AH$24,$AL43:$AL43))</f>
        <v>0.03</v>
      </c>
      <c r="AI43" s="89">
        <f ca="1">AH43-'[27]Gas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R28-'[27]Gas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V28-'[27]Gas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AB28-'[27]Gas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AH28-'[27]Gas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R29-'[27]Gas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T29-'[27]Gas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V29-'[27]Gas Average FinIdx'!V29</f>
        <v>0</v>
      </c>
      <c r="X29" s="59">
        <f ca="1">IF(X$22,AveragePrices($F$21,X$23,X$24,$AJ29:$AJ29),AveragePrices($F$15,X$23,X$24,$AL29:$AL29))</f>
        <v>0</v>
      </c>
      <c r="Y29" s="124">
        <f ca="1">X29-'[27]Gas Average Basis'!W29</f>
        <v>0</v>
      </c>
      <c r="Z29" s="59">
        <f ca="1">IF(Z$22,AveragePrices($F$21,Z$23,Z$24,$AJ29:$AJ29),AveragePrices($F$15,Z$23,Z$24,$AL29:$AL29))</f>
        <v>0</v>
      </c>
      <c r="AA29" s="124">
        <f ca="1">Z29-'[27]Gas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AB29-'[27]Gas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AD29-'[27]Gas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AF29-'[27]Gas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AH29-'[27]Gas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R30-'[27]Gas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T30-'[27]Gas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V30-'[27]Gas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X30-'[27]Gas Average Basis'!W30</f>
        <v>3.1249999999999972E-2</v>
      </c>
      <c r="Z30" s="59">
        <f ca="1">IF(Z$22,AveragePrices($F$21,Z$23,Z$24,$AJ30:$AJ30),AveragePrices($F$15,Z$23,Z$24,$AL30:$AL30))</f>
        <v>0.02</v>
      </c>
      <c r="AA30" s="124">
        <f ca="1">Z30-'[27]Gas Average Basis'!Y30</f>
        <v>0.17958333333333332</v>
      </c>
      <c r="AB30" s="59">
        <f ca="1">IF(AB$22,AveragePrices($F$21,AB$23,AB$24,$AJ30:$AJ30),AveragePrices($F$15,AB$23,AB$24,$AL30:$AL30))</f>
        <v>2.4285714285714282E-2</v>
      </c>
      <c r="AC30" s="124">
        <f ca="1">AB30-'[27]Gas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AD30-'[27]Gas Average Basis'!AC30</f>
        <v>4.0000000000000008E-2</v>
      </c>
      <c r="AF30" s="59">
        <f ca="1">IF(AF$22,AveragePrices($F$21,AF$23,AF$24,$AJ30:$AJ30),AveragePrices($F$15,AF$23,AF$24,$AL30:$AL30))</f>
        <v>2.6666666666666668E-2</v>
      </c>
      <c r="AG30" s="124">
        <f ca="1">AF30-'[27]Gas Average Basis'!AE30</f>
        <v>6.8095238095238098E-2</v>
      </c>
      <c r="AH30" s="59">
        <f ca="1">IF(AH$22,AveragePrices($F$21,AH$23,AH$24,$AJ30:$AJ30),AveragePrices($F$15,AH$23,AH$24,$AL30:$AL30))</f>
        <v>0.03</v>
      </c>
      <c r="AI30" s="124">
        <f ca="1">AH30-'[27]Gas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R31-'[27]Gas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T31-'[27]Gas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V31-'[27]Gas Average FinIdx'!V31</f>
        <v>0</v>
      </c>
      <c r="X31" s="59">
        <f ca="1">IF(X$22,AveragePrices($F$21,X$23,X$24,$AJ31:$AJ31),AveragePrices($F$15,X$23,X$24,$AL31:$AL31))</f>
        <v>0</v>
      </c>
      <c r="Y31" s="124">
        <f ca="1">X31-'[27]Gas Average Basis'!W31</f>
        <v>1.2500000000000289E-3</v>
      </c>
      <c r="Z31" s="59">
        <f ca="1">IF(Z$22,AveragePrices($F$21,Z$23,Z$24,$AJ31:$AJ31),AveragePrices($F$15,Z$23,Z$24,$AL31:$AL31))</f>
        <v>0.01</v>
      </c>
      <c r="AA31" s="124">
        <f ca="1">Z31-'[27]Gas Average Basis'!Y31</f>
        <v>0.13625000000000001</v>
      </c>
      <c r="AB31" s="59">
        <f ca="1">IF(AB$22,AveragePrices($F$21,AB$23,AB$24,$AJ31:$AJ31),AveragePrices($F$15,AB$23,AB$24,$AL31:$AL31))</f>
        <v>1.8571428571428572E-2</v>
      </c>
      <c r="AC31" s="124">
        <f ca="1">AB31-'[27]Gas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AD31-'[27]Gas Average Basis'!AC31</f>
        <v>-1.2857142857142845E-2</v>
      </c>
      <c r="AF31" s="59">
        <f ca="1">IF(AF$22,AveragePrices($F$21,AF$23,AF$24,$AJ31:$AJ31),AveragePrices($F$15,AF$23,AF$24,$AL31:$AL31))</f>
        <v>1.6666666666666666E-2</v>
      </c>
      <c r="AG31" s="124">
        <f ca="1">AF31-'[27]Gas Average Basis'!AE31</f>
        <v>-0.19333333333333333</v>
      </c>
      <c r="AH31" s="59">
        <f ca="1">IF(AH$22,AveragePrices($F$21,AH$23,AH$24,$AJ31:$AJ31),AveragePrices($F$15,AH$23,AH$24,$AL31:$AL31))</f>
        <v>0.02</v>
      </c>
      <c r="AI31" s="124">
        <f ca="1">AH31-'[27]Gas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R33-'[27]Gas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T33-'[27]Gas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V33-'[27]Gas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X33-'[27]Gas Average Basis'!W33</f>
        <v>-1.3749999999999993E-2</v>
      </c>
      <c r="Z33" s="59">
        <f ca="1">IF(Z$22,AveragePrices($F$21,Z$23,Z$24,$AJ33:$AJ33),AveragePrices($F$15,Z$23,Z$24,$AL33:$AL33))</f>
        <v>0.01</v>
      </c>
      <c r="AA33" s="124">
        <f ca="1">Z33-'[27]Gas Average Basis'!Y33</f>
        <v>0.29708333333333337</v>
      </c>
      <c r="AB33" s="59">
        <f ca="1">IF(AB$22,AveragePrices($F$21,AB$23,AB$24,$AJ33:$AJ33),AveragePrices($F$15,AB$23,AB$24,$AL33:$AL33))</f>
        <v>0.01</v>
      </c>
      <c r="AC33" s="124">
        <f ca="1">AB33-'[27]Gas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AD33-'[27]Gas Average Basis'!AC33</f>
        <v>-4.9999999999999576E-3</v>
      </c>
      <c r="AF33" s="59">
        <f ca="1">IF(AF$22,AveragePrices($F$21,AF$23,AF$24,$AJ33:$AJ33),AveragePrices($F$15,AF$23,AF$24,$AL33:$AL33))</f>
        <v>0.01</v>
      </c>
      <c r="AG33" s="124">
        <f ca="1">AF33-'[27]Gas Average Basis'!AE33</f>
        <v>0.33</v>
      </c>
      <c r="AH33" s="59">
        <f ca="1">IF(AH$22,AveragePrices($F$21,AH$23,AH$24,$AJ33:$AJ33),AveragePrices($F$15,AH$23,AH$24,$AL33:$AL33))</f>
        <v>0.01</v>
      </c>
      <c r="AI33" s="124">
        <f ca="1">AH33-'[27]Gas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R34-'[27]Gas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T34-'[27]Gas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V34-'[27]Gas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X34-'[27]Gas Average Basis'!W34</f>
        <v>-2.1250000000000005E-2</v>
      </c>
      <c r="Z34" s="59">
        <f ca="1">IF(Z$22,AveragePrices($F$21,Z$23,Z$24,$AJ34:$AJ34),AveragePrices($F$15,Z$23,Z$24,$AL34:$AL34))</f>
        <v>0</v>
      </c>
      <c r="AA34" s="124">
        <f ca="1">Z34-'[27]Gas Average Basis'!Y34</f>
        <v>0.204375</v>
      </c>
      <c r="AB34" s="59">
        <f ca="1">IF(AB$22,AveragePrices($F$21,AB$23,AB$24,$AJ34:$AJ34),AveragePrices($F$15,AB$23,AB$24,$AL34:$AL34))</f>
        <v>2.142857142857143E-3</v>
      </c>
      <c r="AC34" s="124">
        <f ca="1">AB34-'[27]Gas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AD34-'[27]Gas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AF34-'[27]Gas Average Basis'!AE34</f>
        <v>0.13785714285714282</v>
      </c>
      <c r="AH34" s="59">
        <f ca="1">IF(AH$22,AveragePrices($F$21,AH$23,AH$24,$AJ34:$AJ34),AveragePrices($F$15,AH$23,AH$24,$AL34:$AL34))</f>
        <v>0.01</v>
      </c>
      <c r="AI34" s="124">
        <f ca="1">AH34-'[27]Gas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R35-'[27]Gas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T35-'[27]Gas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V35-'[27]Gas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X35-'[27]Gas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Z35-'[27]Gas Average Basis'!Y35</f>
        <v>0.16395833333333334</v>
      </c>
      <c r="AB35" s="59">
        <f ca="1">IF(AB$22,AveragePrices($F$21,AB$23,AB$24,$AJ35:$AJ35),AveragePrices($F$15,AB$23,AB$24,$AL35:$AL35))</f>
        <v>0</v>
      </c>
      <c r="AC35" s="124">
        <f ca="1">AB35-'[27]Gas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AD35-'[27]Gas Average Basis'!AC35</f>
        <v>3.5714285714284755E-4</v>
      </c>
      <c r="AF35" s="59">
        <f ca="1">IF(AF$22,AveragePrices($F$21,AF$23,AF$24,$AJ35:$AJ35),AveragePrices($F$15,AF$23,AF$24,$AL35:$AL35))</f>
        <v>0</v>
      </c>
      <c r="AG35" s="124">
        <f ca="1">AF35-'[27]Gas Average Basis'!AE35</f>
        <v>7.86904761904762E-2</v>
      </c>
      <c r="AH35" s="59">
        <f ca="1">IF(AH$22,AveragePrices($F$21,AH$23,AH$24,$AJ35:$AJ35),AveragePrices($F$15,AH$23,AH$24,$AL35:$AL35))</f>
        <v>0</v>
      </c>
      <c r="AI35" s="124">
        <f ca="1">AH35-'[27]Gas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R36-'[27]Gas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T36-'[27]Gas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V36-'[27]Gas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X36-'[27]Gas Average Basis'!W36</f>
        <v>-1.500000000000001E-2</v>
      </c>
      <c r="Z36" s="59">
        <f ca="1">IF(Z$22,AveragePrices($F$21,Z$23,Z$24,$AJ36:$AJ36),AveragePrices($F$15,Z$23,Z$24,$AL36:$AL36))</f>
        <v>-1.4999999999999999E-2</v>
      </c>
      <c r="AA36" s="124">
        <f ca="1">Z36-'[27]Gas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AB36-'[27]Gas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AD36-'[27]Gas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AF36-'[27]Gas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AH36-'[27]Gas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R39-'[27]Gas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T39-'[27]Gas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V39-'[27]Gas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X39-'[27]Gas Average Basis'!W39</f>
        <v>-3.6250000000000011E-2</v>
      </c>
      <c r="Z39" s="59">
        <f ca="1">IF(Z$22,AveragePrices($F$21,Z$23,Z$24,$AJ39:$AJ39),AveragePrices($F$15,Z$23,Z$24,$AL39:$AL39))</f>
        <v>0.01</v>
      </c>
      <c r="AA39" s="124">
        <f ca="1">Z39-'[27]Gas Average Basis'!Y39</f>
        <v>0.41541666666666671</v>
      </c>
      <c r="AB39" s="59">
        <f ca="1">IF(AB$22,AveragePrices($F$21,AB$23,AB$24,$AJ39:$AJ39),AveragePrices($F$15,AB$23,AB$24,$AL39:$AL39))</f>
        <v>0.01</v>
      </c>
      <c r="AC39" s="124">
        <f ca="1">AB39-'[27]Gas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AD39-'[27]Gas Average Basis'!AC39</f>
        <v>-4.9999999999999021E-3</v>
      </c>
      <c r="AF39" s="59">
        <f ca="1">IF(AF$22,AveragePrices($F$21,AF$23,AF$24,$AJ39:$AJ39),AveragePrices($F$15,AF$23,AF$24,$AL39:$AL39))</f>
        <v>1.6666666666666666E-2</v>
      </c>
      <c r="AG39" s="124">
        <f ca="1">AF39-'[27]Gas Average Basis'!AE39</f>
        <v>0.57666666666666688</v>
      </c>
      <c r="AH39" s="59">
        <f ca="1">IF(AH$22,AveragePrices($F$21,AH$23,AH$24,$AJ39:$AJ39),AveragePrices($F$15,AH$23,AH$24,$AL39:$AL39))</f>
        <v>0.02</v>
      </c>
      <c r="AI39" s="124">
        <f ca="1">AH39-'[27]Gas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R40-'[27]Gas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T40-'[27]Gas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V40-'[27]Gas Average FinIdx'!V40</f>
        <v>0</v>
      </c>
      <c r="X40" s="59">
        <f ca="1">IF(X$22,AveragePrices($F$21,X$23,X$24,$AJ40:$AJ40),AveragePrices($F$15,X$23,X$24,$AL40:$AL40))</f>
        <v>0</v>
      </c>
      <c r="Y40" s="124">
        <f ca="1">X40-'[27]Gas Average Basis'!W40</f>
        <v>4.0000000000000008E-2</v>
      </c>
      <c r="Z40" s="59">
        <f ca="1">IF(Z$22,AveragePrices($F$21,Z$23,Z$24,$AJ40:$AJ40),AveragePrices($F$15,Z$23,Z$24,$AL40:$AL40))</f>
        <v>0</v>
      </c>
      <c r="AA40" s="124">
        <f ca="1">Z40-'[27]Gas Average Basis'!Y40</f>
        <v>0.18833333333333335</v>
      </c>
      <c r="AB40" s="59">
        <f ca="1">IF(AB$22,AveragePrices($F$21,AB$23,AB$24,$AJ40:$AJ40),AveragePrices($F$15,AB$23,AB$24,$AL40:$AL40))</f>
        <v>0</v>
      </c>
      <c r="AC40" s="124">
        <f ca="1">AB40-'[27]Gas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AD40-'[27]Gas Average Basis'!AC40</f>
        <v>2.0000000000000018E-2</v>
      </c>
      <c r="AF40" s="59">
        <f ca="1">IF(AF$22,AveragePrices($F$21,AF$23,AF$24,$AJ40:$AJ40),AveragePrices($F$15,AF$23,AF$24,$AL40:$AL40))</f>
        <v>0</v>
      </c>
      <c r="AG40" s="124">
        <f ca="1">AF40-'[27]Gas Average Basis'!AE40</f>
        <v>0.38000000000000006</v>
      </c>
      <c r="AH40" s="59">
        <f ca="1">IF(AH$22,AveragePrices($F$21,AH$23,AH$24,$AJ40:$AJ40),AveragePrices($F$15,AH$23,AH$24,$AL40:$AL40))</f>
        <v>0</v>
      </c>
      <c r="AI40" s="124">
        <f ca="1">AH40-'[27]Gas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R41-'[27]Gas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T41-'[27]Gas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V41-'[27]Gas Average FinIdx'!V41</f>
        <v>0</v>
      </c>
      <c r="X41" s="59">
        <f ca="1">IF(X$22,AveragePrices($F$21,X$23,X$24,$AJ41:$AJ41),AveragePrices($F$15,X$23,X$24,$AL41:$AL41))</f>
        <v>0</v>
      </c>
      <c r="Y41" s="124">
        <f ca="1">X41-'[27]Gas Average Basis'!W41</f>
        <v>0</v>
      </c>
      <c r="Z41" s="59">
        <f ca="1">IF(Z$22,AveragePrices($F$21,Z$23,Z$24,$AJ41:$AJ41),AveragePrices($F$15,Z$23,Z$24,$AL41:$AL41))</f>
        <v>0</v>
      </c>
      <c r="AA41" s="124">
        <f ca="1">Z41-'[27]Gas Average Basis'!Y41</f>
        <v>0.19833333333333336</v>
      </c>
      <c r="AB41" s="59">
        <f ca="1">IF(AB$22,AveragePrices($F$21,AB$23,AB$24,$AJ41:$AJ41),AveragePrices($F$15,AB$23,AB$24,$AL41:$AL41))</f>
        <v>0</v>
      </c>
      <c r="AC41" s="124">
        <f ca="1">AB41-'[27]Gas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AD41-'[27]Gas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AF41-'[27]Gas Average Basis'!AE41</f>
        <v>0.40999999999999992</v>
      </c>
      <c r="AH41" s="59">
        <f ca="1">IF(AH$22,AveragePrices($F$21,AH$23,AH$24,$AJ41:$AJ41),AveragePrices($F$15,AH$23,AH$24,$AL41:$AL41))</f>
        <v>0</v>
      </c>
      <c r="AI41" s="124">
        <f ca="1">AH41-'[27]Gas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R42-'[27]Gas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T42-'[27]Gas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V42-'[27]Gas Average FinIdx'!V42</f>
        <v>0</v>
      </c>
      <c r="X42" s="59">
        <f ca="1">IF(X$22,AveragePrices($F$21,X$23,X$24,$AJ42:$AJ42),AveragePrices($F$15,X$23,X$24,$AL42:$AL42))</f>
        <v>0</v>
      </c>
      <c r="Y42" s="124">
        <f ca="1">X42-'[27]Gas Average Basis'!W42</f>
        <v>0</v>
      </c>
      <c r="Z42" s="59">
        <f ca="1">IF(Z$22,AveragePrices($F$21,Z$23,Z$24,$AJ42:$AJ42),AveragePrices($F$15,Z$23,Z$24,$AL42:$AL42))</f>
        <v>0</v>
      </c>
      <c r="AA42" s="124">
        <f ca="1">Z42-'[27]Gas Average Basis'!Y42</f>
        <v>0.49511960386194753</v>
      </c>
      <c r="AB42" s="59">
        <f ca="1">IF(AB$22,AveragePrices($F$21,AB$23,AB$24,$AJ42:$AJ42),AveragePrices($F$15,AB$23,AB$24,$AL42:$AL42))</f>
        <v>0</v>
      </c>
      <c r="AC42" s="124">
        <f ca="1">AB42-'[27]Gas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AD42-'[27]Gas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AF42-'[27]Gas Average Basis'!AE42</f>
        <v>0.49500000000000016</v>
      </c>
      <c r="AH42" s="59">
        <f ca="1">IF(AH$22,AveragePrices($F$21,AH$23,AH$24,$AJ42:$AJ42),AveragePrices($F$15,AH$23,AH$24,$AL42:$AL42))</f>
        <v>0</v>
      </c>
      <c r="AI42" s="124">
        <f ca="1">AH42-'[27]Gas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R43-'[27]Gas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T43-'[27]Gas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V43-'[27]Gas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X43-'[27]Gas Average Basis'!W43</f>
        <v>-2.1250000000000005E-2</v>
      </c>
      <c r="Z43" s="59">
        <f ca="1">IF(Z$22,AveragePrices($F$21,Z$23,Z$24,$AJ43:$AJ43),AveragePrices($F$15,Z$23,Z$24,$AL43:$AL43))</f>
        <v>1.4999999999999999E-2</v>
      </c>
      <c r="AA43" s="124">
        <f ca="1">Z43-'[27]Gas Average Basis'!Y43</f>
        <v>0.47875000000000012</v>
      </c>
      <c r="AB43" s="59">
        <f ca="1">IF(AB$22,AveragePrices($F$21,AB$23,AB$24,$AJ43:$AJ43),AveragePrices($F$15,AB$23,AB$24,$AL43:$AL43))</f>
        <v>1.4999999999999999E-2</v>
      </c>
      <c r="AC43" s="124">
        <f ca="1">AB43-'[27]Gas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AD43-'[27]Gas Average Basis'!AC43</f>
        <v>9.7144514654701197E-17</v>
      </c>
      <c r="AF43" s="59">
        <f ca="1">IF(AF$22,AveragePrices($F$21,AF$23,AF$24,$AJ43:$AJ43),AveragePrices($F$15,AF$23,AF$24,$AL43:$AL43))</f>
        <v>1.4999999999999999E-2</v>
      </c>
      <c r="AG43" s="124">
        <f ca="1">AF43-'[27]Gas Average Basis'!AE43</f>
        <v>0.68499999999999983</v>
      </c>
      <c r="AH43" s="59">
        <f ca="1">IF(AH$22,AveragePrices($F$21,AH$23,AH$24,$AJ43:$AJ43),AveragePrices($F$15,AH$23,AH$24,$AL43:$AL43))</f>
        <v>1.4999999999999999E-2</v>
      </c>
      <c r="AI43" s="124">
        <f ca="1">AH43-'[27]Gas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R49-'[27]Gas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V49-'[27]Gas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AB49-'[27]Gas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AH49-'[27]Gas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37209</v>
      </c>
      <c r="F2" s="6">
        <f t="shared" ref="F2:AE2" si="1">E2</f>
        <v>37209</v>
      </c>
      <c r="G2" s="6">
        <f t="shared" si="1"/>
        <v>37209</v>
      </c>
      <c r="H2" s="6">
        <f t="shared" si="1"/>
        <v>37209</v>
      </c>
      <c r="I2" s="6">
        <f t="shared" si="1"/>
        <v>37209</v>
      </c>
      <c r="J2" s="6">
        <f t="shared" si="1"/>
        <v>37209</v>
      </c>
      <c r="K2" s="6">
        <f t="shared" si="1"/>
        <v>37209</v>
      </c>
      <c r="L2" s="6">
        <f t="shared" si="1"/>
        <v>37209</v>
      </c>
      <c r="M2" s="6">
        <f t="shared" si="1"/>
        <v>37209</v>
      </c>
      <c r="N2" s="6">
        <f t="shared" si="1"/>
        <v>37209</v>
      </c>
      <c r="O2" s="6">
        <f t="shared" si="1"/>
        <v>37209</v>
      </c>
      <c r="P2" s="6">
        <f t="shared" si="1"/>
        <v>37209</v>
      </c>
      <c r="Q2" s="6">
        <f t="shared" si="1"/>
        <v>37209</v>
      </c>
      <c r="R2" s="6">
        <f t="shared" si="1"/>
        <v>37209</v>
      </c>
      <c r="S2" s="6">
        <f t="shared" si="1"/>
        <v>37209</v>
      </c>
      <c r="T2" s="6">
        <f t="shared" si="1"/>
        <v>37209</v>
      </c>
      <c r="U2" s="6">
        <f t="shared" si="1"/>
        <v>37209</v>
      </c>
      <c r="V2" s="6">
        <f t="shared" si="1"/>
        <v>37209</v>
      </c>
      <c r="W2" s="6">
        <f t="shared" si="1"/>
        <v>37209</v>
      </c>
      <c r="X2" s="6">
        <f t="shared" si="1"/>
        <v>37209</v>
      </c>
      <c r="Y2" s="6">
        <f t="shared" si="1"/>
        <v>37209</v>
      </c>
      <c r="Z2" s="6">
        <f t="shared" si="1"/>
        <v>37209</v>
      </c>
      <c r="AA2" s="6">
        <f t="shared" si="1"/>
        <v>37209</v>
      </c>
      <c r="AB2" s="23">
        <f t="shared" si="1"/>
        <v>37209</v>
      </c>
      <c r="AC2" s="23">
        <f t="shared" si="1"/>
        <v>37209</v>
      </c>
      <c r="AD2" s="23">
        <f t="shared" si="1"/>
        <v>37209</v>
      </c>
      <c r="AE2" s="23">
        <f t="shared" si="1"/>
        <v>37209</v>
      </c>
      <c r="AF2" s="23">
        <f>AE2</f>
        <v>37209</v>
      </c>
      <c r="AG2" s="23">
        <f>AE2</f>
        <v>37209</v>
      </c>
      <c r="AH2" s="23">
        <f>AF2</f>
        <v>37209</v>
      </c>
      <c r="AI2" s="23">
        <f>AH2</f>
        <v>37209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2.2799999999999998</v>
      </c>
      <c r="F22" s="10">
        <v>2.16</v>
      </c>
      <c r="G22" s="10">
        <v>2.11</v>
      </c>
      <c r="H22" s="10">
        <v>2.2000000000000002</v>
      </c>
      <c r="I22" s="10">
        <v>1.9</v>
      </c>
      <c r="J22" s="10">
        <v>2.0649999999999999</v>
      </c>
      <c r="K22" s="10">
        <v>2.0099999999999998</v>
      </c>
      <c r="L22" s="10">
        <v>2.0750000000000002</v>
      </c>
      <c r="M22" s="10">
        <v>1.98</v>
      </c>
      <c r="N22" s="10">
        <v>1.8960000000000001</v>
      </c>
      <c r="O22" s="10">
        <v>1.885</v>
      </c>
      <c r="P22" s="10">
        <v>2.04</v>
      </c>
      <c r="Q22" s="10">
        <v>2.09</v>
      </c>
      <c r="R22" s="10">
        <v>2.02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2.2799999999999998</v>
      </c>
      <c r="F23" s="10">
        <v>2.1</v>
      </c>
      <c r="G23" s="10">
        <v>2.04</v>
      </c>
      <c r="H23" s="10">
        <v>2.11</v>
      </c>
      <c r="I23" s="10">
        <v>1.62</v>
      </c>
      <c r="J23" s="10">
        <v>1.99</v>
      </c>
      <c r="K23" s="10">
        <v>1.79</v>
      </c>
      <c r="L23" s="10">
        <v>1.98</v>
      </c>
      <c r="M23" s="10">
        <v>1.99</v>
      </c>
      <c r="N23" s="10">
        <v>1.889</v>
      </c>
      <c r="O23" s="10">
        <v>1.52</v>
      </c>
      <c r="P23" s="10">
        <v>2.04</v>
      </c>
      <c r="Q23" s="10">
        <v>2.1</v>
      </c>
      <c r="R23" s="10">
        <v>1.93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2.2799999999999998</v>
      </c>
      <c r="F24" s="10">
        <v>2.1</v>
      </c>
      <c r="G24" s="10">
        <v>2.04</v>
      </c>
      <c r="H24" s="10">
        <v>2.11</v>
      </c>
      <c r="I24" s="10">
        <v>1.62</v>
      </c>
      <c r="J24" s="10">
        <v>1.99</v>
      </c>
      <c r="K24" s="10">
        <v>1.79</v>
      </c>
      <c r="L24" s="10">
        <v>1.98</v>
      </c>
      <c r="M24" s="10">
        <v>1.99</v>
      </c>
      <c r="N24" s="10">
        <v>1.889</v>
      </c>
      <c r="O24" s="10">
        <v>1.52</v>
      </c>
      <c r="P24" s="10">
        <v>2.04</v>
      </c>
      <c r="Q24" s="10">
        <v>2.1</v>
      </c>
      <c r="R24" s="10">
        <v>1.93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2.2799999999999998</v>
      </c>
      <c r="F25" s="10">
        <v>2.1</v>
      </c>
      <c r="G25" s="10">
        <v>2.04</v>
      </c>
      <c r="H25" s="10">
        <v>2.11</v>
      </c>
      <c r="I25" s="10">
        <v>1.62</v>
      </c>
      <c r="J25" s="10">
        <v>1.99</v>
      </c>
      <c r="K25" s="10">
        <v>1.79</v>
      </c>
      <c r="L25" s="10">
        <v>1.98</v>
      </c>
      <c r="M25" s="10">
        <v>1.99</v>
      </c>
      <c r="N25" s="10">
        <v>1.889</v>
      </c>
      <c r="O25" s="10">
        <v>1.52</v>
      </c>
      <c r="P25" s="10">
        <v>2.04</v>
      </c>
      <c r="Q25" s="10">
        <v>2.1</v>
      </c>
      <c r="R25" s="10">
        <v>1.93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2.2799999999999998</v>
      </c>
      <c r="F26" s="10">
        <v>2.1</v>
      </c>
      <c r="G26" s="10">
        <v>2.04</v>
      </c>
      <c r="H26" s="10">
        <v>2.11</v>
      </c>
      <c r="I26" s="10">
        <v>1.62</v>
      </c>
      <c r="J26" s="10">
        <v>1.99</v>
      </c>
      <c r="K26" s="10">
        <v>1.79</v>
      </c>
      <c r="L26" s="10">
        <v>1.98</v>
      </c>
      <c r="M26" s="10">
        <v>1.99</v>
      </c>
      <c r="N26" s="10">
        <v>1.889</v>
      </c>
      <c r="O26" s="10">
        <v>1.52</v>
      </c>
      <c r="P26" s="10">
        <v>2.04</v>
      </c>
      <c r="Q26" s="10">
        <v>2.1</v>
      </c>
      <c r="R26" s="10">
        <v>1.93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2.2799999999999998</v>
      </c>
      <c r="F27" s="10">
        <v>2.1</v>
      </c>
      <c r="G27" s="10">
        <v>2.04</v>
      </c>
      <c r="H27" s="10">
        <v>2.11</v>
      </c>
      <c r="I27" s="10">
        <v>1.62</v>
      </c>
      <c r="J27" s="10">
        <v>1.99</v>
      </c>
      <c r="K27" s="10">
        <v>1.79</v>
      </c>
      <c r="L27" s="10">
        <v>1.98</v>
      </c>
      <c r="M27" s="10">
        <v>1.99</v>
      </c>
      <c r="N27" s="10">
        <v>1.889</v>
      </c>
      <c r="O27" s="10">
        <v>1.52</v>
      </c>
      <c r="P27" s="10">
        <v>2.04</v>
      </c>
      <c r="Q27" s="10">
        <v>2.1</v>
      </c>
      <c r="R27" s="10">
        <v>1.93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2.2799999999999998</v>
      </c>
      <c r="F28" s="10">
        <v>2.1</v>
      </c>
      <c r="G28" s="10">
        <v>2.04</v>
      </c>
      <c r="H28" s="10">
        <v>2.11</v>
      </c>
      <c r="I28" s="10">
        <v>1.62</v>
      </c>
      <c r="J28" s="10">
        <v>1.99</v>
      </c>
      <c r="K28" s="10">
        <v>1.79</v>
      </c>
      <c r="L28" s="10">
        <v>1.98</v>
      </c>
      <c r="M28" s="10">
        <v>1.99</v>
      </c>
      <c r="N28" s="10">
        <v>1.889</v>
      </c>
      <c r="O28" s="10">
        <v>1.52</v>
      </c>
      <c r="P28" s="10">
        <v>2.04</v>
      </c>
      <c r="Q28" s="10">
        <v>2.1</v>
      </c>
      <c r="R28" s="10">
        <v>1.93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2.2799999999999998</v>
      </c>
      <c r="F29" s="10">
        <v>2.1</v>
      </c>
      <c r="G29" s="10">
        <v>2.04</v>
      </c>
      <c r="H29" s="10">
        <v>2.11</v>
      </c>
      <c r="I29" s="10">
        <v>1.62</v>
      </c>
      <c r="J29" s="10">
        <v>1.99</v>
      </c>
      <c r="K29" s="10">
        <v>1.79</v>
      </c>
      <c r="L29" s="10">
        <v>1.98</v>
      </c>
      <c r="M29" s="10">
        <v>1.99</v>
      </c>
      <c r="N29" s="10">
        <v>1.889</v>
      </c>
      <c r="O29" s="10">
        <v>1.52</v>
      </c>
      <c r="P29" s="10">
        <v>2.04</v>
      </c>
      <c r="Q29" s="10">
        <v>2.1</v>
      </c>
      <c r="R29" s="10">
        <v>1.93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2.2799999999999998</v>
      </c>
      <c r="F30" s="10">
        <v>2.1</v>
      </c>
      <c r="G30" s="10">
        <v>2.04</v>
      </c>
      <c r="H30" s="10">
        <v>2.11</v>
      </c>
      <c r="I30" s="10">
        <v>1.62</v>
      </c>
      <c r="J30" s="10">
        <v>1.99</v>
      </c>
      <c r="K30" s="10">
        <v>1.79</v>
      </c>
      <c r="L30" s="10">
        <v>1.98</v>
      </c>
      <c r="M30" s="10">
        <v>1.99</v>
      </c>
      <c r="N30" s="10">
        <v>1.889</v>
      </c>
      <c r="O30" s="10">
        <v>1.52</v>
      </c>
      <c r="P30" s="10">
        <v>2.04</v>
      </c>
      <c r="Q30" s="10">
        <v>2.1</v>
      </c>
      <c r="R30" s="10">
        <v>1.93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2.2799999999999998</v>
      </c>
      <c r="F31" s="10">
        <v>2.1</v>
      </c>
      <c r="G31" s="10">
        <v>2.04</v>
      </c>
      <c r="H31" s="10">
        <v>2.11</v>
      </c>
      <c r="I31" s="10">
        <v>1.62</v>
      </c>
      <c r="J31" s="10">
        <v>1.99</v>
      </c>
      <c r="K31" s="10">
        <v>1.79</v>
      </c>
      <c r="L31" s="10">
        <v>1.98</v>
      </c>
      <c r="M31" s="10">
        <v>1.99</v>
      </c>
      <c r="N31" s="10">
        <v>1.889</v>
      </c>
      <c r="O31" s="10">
        <v>1.52</v>
      </c>
      <c r="P31" s="10">
        <v>2.04</v>
      </c>
      <c r="Q31" s="10">
        <v>2.1</v>
      </c>
      <c r="R31" s="10">
        <v>1.93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2.2799999999999998</v>
      </c>
      <c r="F32" s="10">
        <v>2.1</v>
      </c>
      <c r="G32" s="10">
        <v>2.04</v>
      </c>
      <c r="H32" s="10">
        <v>2.11</v>
      </c>
      <c r="I32" s="10">
        <v>1.62</v>
      </c>
      <c r="J32" s="10">
        <v>1.99</v>
      </c>
      <c r="K32" s="10">
        <v>1.79</v>
      </c>
      <c r="L32" s="10">
        <v>1.98</v>
      </c>
      <c r="M32" s="10">
        <v>1.99</v>
      </c>
      <c r="N32" s="10">
        <v>1.889</v>
      </c>
      <c r="O32" s="10">
        <v>1.52</v>
      </c>
      <c r="P32" s="10">
        <v>2.04</v>
      </c>
      <c r="Q32" s="10">
        <v>2.1</v>
      </c>
      <c r="R32" s="10">
        <v>1.93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2.2799999999999998</v>
      </c>
      <c r="F33" s="10">
        <v>2.1</v>
      </c>
      <c r="G33" s="10">
        <v>2.04</v>
      </c>
      <c r="H33" s="10">
        <v>2.11</v>
      </c>
      <c r="I33" s="10">
        <v>1.62</v>
      </c>
      <c r="J33" s="10">
        <v>1.99</v>
      </c>
      <c r="K33" s="10">
        <v>1.79</v>
      </c>
      <c r="L33" s="10">
        <v>1.98</v>
      </c>
      <c r="M33" s="10">
        <v>1.99</v>
      </c>
      <c r="N33" s="10">
        <v>1.889</v>
      </c>
      <c r="O33" s="10">
        <v>1.52</v>
      </c>
      <c r="P33" s="10">
        <v>2.04</v>
      </c>
      <c r="Q33" s="10">
        <v>2.1</v>
      </c>
      <c r="R33" s="10">
        <v>1.93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2.2799999999999998</v>
      </c>
      <c r="F34" s="10">
        <v>2.1</v>
      </c>
      <c r="G34" s="10">
        <v>2.04</v>
      </c>
      <c r="H34" s="10">
        <v>2.11</v>
      </c>
      <c r="I34" s="10">
        <v>1.62</v>
      </c>
      <c r="J34" s="10">
        <v>1.99</v>
      </c>
      <c r="K34" s="10">
        <v>1.79</v>
      </c>
      <c r="L34" s="10">
        <v>1.98</v>
      </c>
      <c r="M34" s="10">
        <v>1.99</v>
      </c>
      <c r="N34" s="10">
        <v>1.889</v>
      </c>
      <c r="O34" s="10">
        <v>1.52</v>
      </c>
      <c r="P34" s="10">
        <v>2.04</v>
      </c>
      <c r="Q34" s="10">
        <v>2.1</v>
      </c>
      <c r="R34" s="10">
        <v>1.93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2.2799999999999998</v>
      </c>
      <c r="F35" s="10">
        <v>2.1</v>
      </c>
      <c r="G35" s="10">
        <v>2.04</v>
      </c>
      <c r="H35" s="10">
        <v>2.11</v>
      </c>
      <c r="I35" s="10">
        <v>1.62</v>
      </c>
      <c r="J35" s="10">
        <v>1.99</v>
      </c>
      <c r="K35" s="10">
        <v>1.79</v>
      </c>
      <c r="L35" s="10">
        <v>1.98</v>
      </c>
      <c r="M35" s="10">
        <v>1.99</v>
      </c>
      <c r="N35" s="10">
        <v>1.889</v>
      </c>
      <c r="O35" s="10">
        <v>1.52</v>
      </c>
      <c r="P35" s="10">
        <v>2.04</v>
      </c>
      <c r="Q35" s="10">
        <v>2.1</v>
      </c>
      <c r="R35" s="10">
        <v>1.93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2.2799999999999998</v>
      </c>
      <c r="F36" s="10">
        <v>2.1</v>
      </c>
      <c r="G36" s="10">
        <v>2.04</v>
      </c>
      <c r="H36" s="10">
        <v>2.11</v>
      </c>
      <c r="I36" s="10">
        <v>1.62</v>
      </c>
      <c r="J36" s="10">
        <v>1.99</v>
      </c>
      <c r="K36" s="10">
        <v>1.79</v>
      </c>
      <c r="L36" s="10">
        <v>1.98</v>
      </c>
      <c r="M36" s="10">
        <v>1.99</v>
      </c>
      <c r="N36" s="10">
        <v>1.889</v>
      </c>
      <c r="O36" s="10">
        <v>1.52</v>
      </c>
      <c r="P36" s="10">
        <v>2.04</v>
      </c>
      <c r="Q36" s="10">
        <v>2.1</v>
      </c>
      <c r="R36" s="10">
        <v>1.93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2.2799999999999998</v>
      </c>
      <c r="F37" s="10">
        <v>2.1</v>
      </c>
      <c r="G37" s="10">
        <v>2.04</v>
      </c>
      <c r="H37" s="10">
        <v>2.11</v>
      </c>
      <c r="I37" s="10">
        <v>1.62</v>
      </c>
      <c r="J37" s="10">
        <v>1.99</v>
      </c>
      <c r="K37" s="10">
        <v>1.79</v>
      </c>
      <c r="L37" s="10">
        <v>1.98</v>
      </c>
      <c r="M37" s="10">
        <v>1.99</v>
      </c>
      <c r="N37" s="10">
        <v>1.889</v>
      </c>
      <c r="O37" s="10">
        <v>1.52</v>
      </c>
      <c r="P37" s="10">
        <v>2.04</v>
      </c>
      <c r="Q37" s="10">
        <v>2.1</v>
      </c>
      <c r="R37" s="10">
        <v>1.93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2.6735000000000002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1.889</v>
      </c>
      <c r="O38" s="10">
        <v>2.3199999999999998</v>
      </c>
      <c r="P38" s="10">
        <v>2.04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2.6735000000000002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1.889</v>
      </c>
      <c r="O39" s="10">
        <v>2.3199999999999998</v>
      </c>
      <c r="P39" s="10">
        <v>2.04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2.6735000000000002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1.889</v>
      </c>
      <c r="O40" s="10">
        <v>2.3199999999999998</v>
      </c>
      <c r="P40" s="10">
        <v>2.04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2.6735000000000002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1.889</v>
      </c>
      <c r="O41" s="10">
        <v>2.3199999999999998</v>
      </c>
      <c r="P41" s="10">
        <v>2.04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2.6735000000000002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1.889</v>
      </c>
      <c r="O42" s="10">
        <v>2.3199999999999998</v>
      </c>
      <c r="P42" s="10">
        <v>2.04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2.6735000000000002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1.889</v>
      </c>
      <c r="O43" s="10">
        <v>2.3199999999999998</v>
      </c>
      <c r="P43" s="10">
        <v>2.04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2.6735000000000002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1.889</v>
      </c>
      <c r="O44" s="10">
        <v>2.3199999999999998</v>
      </c>
      <c r="P44" s="10">
        <v>2.04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2.6735000000000002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1.889</v>
      </c>
      <c r="O45" s="10">
        <v>2.3199999999999998</v>
      </c>
      <c r="P45" s="10">
        <v>2.04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2.6735000000000002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1.889</v>
      </c>
      <c r="O46" s="10">
        <v>2.3199999999999998</v>
      </c>
      <c r="P46" s="10">
        <v>2.04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2.6735000000000002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1.889</v>
      </c>
      <c r="O47" s="10">
        <v>2.3199999999999998</v>
      </c>
      <c r="P47" s="10">
        <v>2.04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2.6735000000000002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1.889</v>
      </c>
      <c r="O48" s="10">
        <v>2.3199999999999998</v>
      </c>
      <c r="P48" s="10">
        <v>2.04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2.6735000000000002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1.889</v>
      </c>
      <c r="O49" s="10">
        <v>2.3199999999999998</v>
      </c>
      <c r="P49" s="10">
        <v>2.04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2.6735000000000002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1.889</v>
      </c>
      <c r="O50" s="10">
        <v>2.3199999999999998</v>
      </c>
      <c r="P50" s="10">
        <v>2.04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2.6735000000000002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1.889</v>
      </c>
      <c r="O51" s="10">
        <v>2.3199999999999998</v>
      </c>
      <c r="P51" s="10">
        <v>2.04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2.6735000000000002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1.889</v>
      </c>
      <c r="O52" s="10">
        <v>2.3199999999999998</v>
      </c>
      <c r="P52" s="10">
        <v>2.04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2.6735000000000002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1.889</v>
      </c>
      <c r="O53" s="10">
        <v>2.3199999999999998</v>
      </c>
      <c r="P53" s="10">
        <v>2.04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2.6735000000000002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1.889</v>
      </c>
      <c r="O54" s="10">
        <v>2.3199999999999998</v>
      </c>
      <c r="P54" s="10">
        <v>2.04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2.6735000000000002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1.889</v>
      </c>
      <c r="O55" s="10">
        <v>2.3199999999999998</v>
      </c>
      <c r="P55" s="10">
        <v>2.04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2.6735000000000002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1.889</v>
      </c>
      <c r="O56" s="10">
        <v>2.3199999999999998</v>
      </c>
      <c r="P56" s="10">
        <v>2.04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2.6735000000000002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1.889</v>
      </c>
      <c r="O57" s="10">
        <v>2.3199999999999998</v>
      </c>
      <c r="P57" s="10">
        <v>2.04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2.6735000000000002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1.889</v>
      </c>
      <c r="O58" s="10">
        <v>2.3199999999999998</v>
      </c>
      <c r="P58" s="10">
        <v>2.04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2.6735000000000002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1.889</v>
      </c>
      <c r="O59" s="10">
        <v>2.3199999999999998</v>
      </c>
      <c r="P59" s="10">
        <v>2.04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2.6735000000000002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1.889</v>
      </c>
      <c r="O60" s="10">
        <v>2.3199999999999998</v>
      </c>
      <c r="P60" s="10">
        <v>2.04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2.6735000000000002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1.889</v>
      </c>
      <c r="O61" s="10">
        <v>2.3199999999999998</v>
      </c>
      <c r="P61" s="10">
        <v>2.04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2.6735000000000002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1.889</v>
      </c>
      <c r="O62" s="10">
        <v>2.3199999999999998</v>
      </c>
      <c r="P62" s="10">
        <v>2.04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2.6735000000000002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1.889</v>
      </c>
      <c r="O63" s="10">
        <v>2.3199999999999998</v>
      </c>
      <c r="P63" s="10">
        <v>2.04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2.6735000000000002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1.889</v>
      </c>
      <c r="O64" s="10">
        <v>2.3199999999999998</v>
      </c>
      <c r="P64" s="10">
        <v>2.04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2.6735000000000002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1.889</v>
      </c>
      <c r="O65" s="10">
        <v>2.3199999999999998</v>
      </c>
      <c r="P65" s="10">
        <v>2.04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2.6735000000000002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1.889</v>
      </c>
      <c r="O66" s="10">
        <v>2.3199999999999998</v>
      </c>
      <c r="P66" s="10">
        <v>2.04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2.6735000000000002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1.889</v>
      </c>
      <c r="O67" s="10">
        <v>2.3199999999999998</v>
      </c>
      <c r="P67" s="10">
        <v>2.04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2.6735000000000002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1.889</v>
      </c>
      <c r="O68" s="10">
        <v>2.3199999999999998</v>
      </c>
      <c r="P68" s="10">
        <v>2.04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37209</v>
      </c>
      <c r="D11" s="15">
        <f t="shared" si="0"/>
        <v>37209</v>
      </c>
      <c r="E11" s="15">
        <f t="shared" si="0"/>
        <v>37209</v>
      </c>
      <c r="F11" s="15">
        <f t="shared" si="0"/>
        <v>37209</v>
      </c>
      <c r="G11" s="15">
        <f t="shared" si="0"/>
        <v>37209</v>
      </c>
      <c r="H11" s="15">
        <f t="shared" si="0"/>
        <v>37209</v>
      </c>
      <c r="I11" s="15">
        <f t="shared" si="0"/>
        <v>37209</v>
      </c>
      <c r="J11" s="15">
        <f t="shared" si="0"/>
        <v>37209</v>
      </c>
      <c r="K11" s="21">
        <f t="shared" si="0"/>
        <v>37209</v>
      </c>
      <c r="L11" s="15">
        <f t="shared" si="0"/>
        <v>37209</v>
      </c>
      <c r="M11" s="15">
        <f t="shared" si="0"/>
        <v>37209</v>
      </c>
      <c r="N11" s="15">
        <f t="shared" si="0"/>
        <v>37209</v>
      </c>
      <c r="O11" s="15">
        <f t="shared" si="0"/>
        <v>37209</v>
      </c>
      <c r="P11" s="15">
        <f t="shared" si="0"/>
        <v>37209</v>
      </c>
      <c r="Q11" s="15">
        <f t="shared" si="0"/>
        <v>37209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2.6760000000000002</v>
      </c>
      <c r="D16" s="12">
        <v>-2.5000000000000001E-3</v>
      </c>
      <c r="E16" s="12">
        <v>-0.15</v>
      </c>
      <c r="F16" s="12">
        <v>-0.21</v>
      </c>
      <c r="G16" s="12">
        <v>-0.19500000000000001</v>
      </c>
      <c r="H16" s="12">
        <v>-0.57499999999999996</v>
      </c>
      <c r="I16" s="12">
        <v>-0.105</v>
      </c>
      <c r="J16" s="12">
        <v>-0.44</v>
      </c>
      <c r="K16" s="20">
        <v>-0.20499999999999999</v>
      </c>
      <c r="L16" s="12">
        <v>-0.18</v>
      </c>
      <c r="M16" s="12">
        <v>-0.36906945416600001</v>
      </c>
      <c r="N16" s="12">
        <v>-0.625</v>
      </c>
      <c r="O16" s="12">
        <v>-0.1525</v>
      </c>
      <c r="P16" s="12">
        <v>0.01</v>
      </c>
      <c r="Q16" s="12">
        <v>-0.27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2.8839999999999999</v>
      </c>
      <c r="D17" s="12">
        <v>0</v>
      </c>
      <c r="E17" s="12">
        <v>-0.14000000000000001</v>
      </c>
      <c r="F17" s="12">
        <v>-0.18</v>
      </c>
      <c r="G17" s="12">
        <v>-0.15</v>
      </c>
      <c r="H17" s="12">
        <v>-0.45500000000000002</v>
      </c>
      <c r="I17" s="12">
        <v>0</v>
      </c>
      <c r="J17" s="12">
        <v>-0.36499999999999999</v>
      </c>
      <c r="K17" s="20">
        <v>-0.185</v>
      </c>
      <c r="L17" s="12">
        <v>-8.5000000000000006E-2</v>
      </c>
      <c r="M17" s="12">
        <v>-0.505</v>
      </c>
      <c r="N17" s="12">
        <v>-0.51</v>
      </c>
      <c r="O17" s="12">
        <v>-0.155</v>
      </c>
      <c r="P17" s="12">
        <v>0.14499999999999999</v>
      </c>
      <c r="Q17" s="12">
        <v>-0.24</v>
      </c>
    </row>
    <row r="18" spans="1:17" x14ac:dyDescent="0.2">
      <c r="A18" s="12">
        <v>3</v>
      </c>
      <c r="B18" s="13">
        <f t="shared" si="2"/>
        <v>37288</v>
      </c>
      <c r="C18" s="12">
        <v>2.9319999999999999</v>
      </c>
      <c r="D18" s="12">
        <v>0</v>
      </c>
      <c r="E18" s="12">
        <v>-0.14499999999999999</v>
      </c>
      <c r="F18" s="12">
        <v>-0.21</v>
      </c>
      <c r="G18" s="12">
        <v>-0.16500000000000001</v>
      </c>
      <c r="H18" s="12">
        <v>-0.45500000000000002</v>
      </c>
      <c r="I18" s="12">
        <v>-0.15</v>
      </c>
      <c r="J18" s="12">
        <v>-0.34</v>
      </c>
      <c r="K18" s="20">
        <v>-0.17499999999999999</v>
      </c>
      <c r="L18" s="12">
        <v>-0.215</v>
      </c>
      <c r="M18" s="12">
        <v>-0.51</v>
      </c>
      <c r="N18" s="12">
        <v>-0.51</v>
      </c>
      <c r="O18" s="12">
        <v>-0.14749999999999999</v>
      </c>
      <c r="P18" s="12">
        <v>3.5000000000000003E-2</v>
      </c>
      <c r="Q18" s="12">
        <v>-0.22</v>
      </c>
    </row>
    <row r="19" spans="1:17" x14ac:dyDescent="0.2">
      <c r="A19" s="12">
        <v>4</v>
      </c>
      <c r="B19" s="13">
        <f t="shared" si="2"/>
        <v>37316</v>
      </c>
      <c r="C19" s="12">
        <v>2.9239999999999999</v>
      </c>
      <c r="D19" s="12">
        <v>0</v>
      </c>
      <c r="E19" s="12">
        <v>-0.17</v>
      </c>
      <c r="F19" s="12">
        <v>-0.24</v>
      </c>
      <c r="G19" s="12">
        <v>-0.19</v>
      </c>
      <c r="H19" s="12">
        <v>-0.49</v>
      </c>
      <c r="I19" s="12">
        <v>-0.32500000000000001</v>
      </c>
      <c r="J19" s="12">
        <v>-0.35</v>
      </c>
      <c r="K19" s="20">
        <v>-0.17</v>
      </c>
      <c r="L19" s="12">
        <v>-0.38500000000000001</v>
      </c>
      <c r="M19" s="12">
        <v>-0.51500000000000001</v>
      </c>
      <c r="N19" s="12">
        <v>-0.55500000000000005</v>
      </c>
      <c r="O19" s="12">
        <v>-0.14499999999999999</v>
      </c>
      <c r="P19" s="12">
        <v>-7.4999999999999997E-2</v>
      </c>
      <c r="Q19" s="12">
        <v>-0.215</v>
      </c>
    </row>
    <row r="20" spans="1:17" x14ac:dyDescent="0.2">
      <c r="A20" s="12">
        <v>4</v>
      </c>
      <c r="B20" s="13">
        <f t="shared" si="2"/>
        <v>37347</v>
      </c>
      <c r="C20" s="12">
        <v>2.9039999999999999</v>
      </c>
      <c r="D20" s="12">
        <v>2.5000000000000001E-3</v>
      </c>
      <c r="E20" s="12">
        <v>-0.09</v>
      </c>
      <c r="F20" s="12">
        <v>-0.255</v>
      </c>
      <c r="G20" s="12">
        <v>-7.0000000000000007E-2</v>
      </c>
      <c r="H20" s="12">
        <v>-0.59</v>
      </c>
      <c r="I20" s="12">
        <v>-0.31</v>
      </c>
      <c r="J20" s="12">
        <v>-0.38500000000000001</v>
      </c>
      <c r="K20" s="20">
        <v>-0.13</v>
      </c>
      <c r="L20" s="12">
        <v>-0.37</v>
      </c>
      <c r="M20" s="12">
        <v>-0.51</v>
      </c>
      <c r="N20" s="12">
        <v>-0.7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2.9460000000000002</v>
      </c>
      <c r="D21" s="12">
        <v>2.5000000000000001E-3</v>
      </c>
      <c r="E21" s="12">
        <v>-5.5E-2</v>
      </c>
      <c r="F21" s="12">
        <v>-0.255</v>
      </c>
      <c r="G21" s="12">
        <v>-0.04</v>
      </c>
      <c r="H21" s="12">
        <v>-0.59</v>
      </c>
      <c r="I21" s="12">
        <v>-0.31</v>
      </c>
      <c r="J21" s="12">
        <v>-0.38500000000000001</v>
      </c>
      <c r="K21" s="20">
        <v>-0.1225</v>
      </c>
      <c r="L21" s="12">
        <v>-0.37</v>
      </c>
      <c r="M21" s="12">
        <v>-0.51</v>
      </c>
      <c r="N21" s="12">
        <v>-0.7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2.996</v>
      </c>
      <c r="D22" s="12">
        <v>2.5000000000000001E-3</v>
      </c>
      <c r="E22" s="12">
        <v>5.5E-2</v>
      </c>
      <c r="F22" s="12">
        <v>-0.255</v>
      </c>
      <c r="G22" s="12">
        <v>-5.0000000000000001E-3</v>
      </c>
      <c r="H22" s="12">
        <v>-0.59</v>
      </c>
      <c r="I22" s="12">
        <v>-0.31</v>
      </c>
      <c r="J22" s="12">
        <v>-0.38500000000000001</v>
      </c>
      <c r="K22" s="20">
        <v>-0.1075</v>
      </c>
      <c r="L22" s="12">
        <v>-0.37</v>
      </c>
      <c r="M22" s="12">
        <v>-0.51</v>
      </c>
      <c r="N22" s="12">
        <v>-0.7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3.0409999999999999</v>
      </c>
      <c r="D23" s="12">
        <v>2.5000000000000001E-3</v>
      </c>
      <c r="E23" s="12">
        <v>0.19</v>
      </c>
      <c r="F23" s="12">
        <v>-7.0000000000000007E-2</v>
      </c>
      <c r="G23" s="12">
        <v>0.13</v>
      </c>
      <c r="H23" s="12">
        <v>-0.59</v>
      </c>
      <c r="I23" s="12">
        <v>-0.37</v>
      </c>
      <c r="J23" s="12">
        <v>-0.34</v>
      </c>
      <c r="K23" s="20">
        <v>-8.2500000000000004E-2</v>
      </c>
      <c r="L23" s="12">
        <v>-0.43</v>
      </c>
      <c r="M23" s="12">
        <v>-0.51</v>
      </c>
      <c r="N23" s="12">
        <v>-0.7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3.0859999999999999</v>
      </c>
      <c r="D24" s="12">
        <v>2.5000000000000001E-3</v>
      </c>
      <c r="E24" s="12">
        <v>0.2</v>
      </c>
      <c r="F24" s="12">
        <v>-7.0000000000000007E-2</v>
      </c>
      <c r="G24" s="12">
        <v>0.14499999999999999</v>
      </c>
      <c r="H24" s="12">
        <v>-0.59</v>
      </c>
      <c r="I24" s="12">
        <v>-0.37</v>
      </c>
      <c r="J24" s="12">
        <v>-0.34</v>
      </c>
      <c r="K24" s="20">
        <v>-7.4999999999999997E-2</v>
      </c>
      <c r="L24" s="12">
        <v>-0.43</v>
      </c>
      <c r="M24" s="12">
        <v>-0.51</v>
      </c>
      <c r="N24" s="12">
        <v>-0.7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3.097</v>
      </c>
      <c r="D25" s="12">
        <v>2.5000000000000001E-3</v>
      </c>
      <c r="E25" s="12">
        <v>0.14499999999999999</v>
      </c>
      <c r="F25" s="12">
        <v>-7.0000000000000007E-2</v>
      </c>
      <c r="G25" s="12">
        <v>0.13</v>
      </c>
      <c r="H25" s="12">
        <v>-0.59</v>
      </c>
      <c r="I25" s="12">
        <v>-0.37</v>
      </c>
      <c r="J25" s="12">
        <v>-0.34</v>
      </c>
      <c r="K25" s="20">
        <v>-8.5000000000000006E-2</v>
      </c>
      <c r="L25" s="12">
        <v>-0.43</v>
      </c>
      <c r="M25" s="12">
        <v>-0.51</v>
      </c>
      <c r="N25" s="12">
        <v>-0.7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3.141</v>
      </c>
      <c r="D26" s="12">
        <v>2.5000000000000001E-3</v>
      </c>
      <c r="E26" s="12">
        <v>0.115</v>
      </c>
      <c r="F26" s="12">
        <v>-0.1</v>
      </c>
      <c r="G26" s="12">
        <v>7.0000000000000007E-2</v>
      </c>
      <c r="H26" s="12">
        <v>-0.59</v>
      </c>
      <c r="I26" s="12">
        <v>-0.2</v>
      </c>
      <c r="J26" s="12">
        <v>-0.34499999999999997</v>
      </c>
      <c r="K26" s="20">
        <v>-0.13250000000000001</v>
      </c>
      <c r="L26" s="12">
        <v>-0.26</v>
      </c>
      <c r="M26" s="12">
        <v>-0.51</v>
      </c>
      <c r="N26" s="12">
        <v>-0.7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3.3359999999999999</v>
      </c>
      <c r="D27" s="12">
        <v>2.5000000000000001E-3</v>
      </c>
      <c r="E27" s="12">
        <v>0.21</v>
      </c>
      <c r="F27" s="12">
        <v>2.5000000000000001E-2</v>
      </c>
      <c r="G27" s="12">
        <v>8.5000000000000006E-2</v>
      </c>
      <c r="H27" s="12">
        <v>-0.33</v>
      </c>
      <c r="I27" s="12">
        <v>0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-0.1575</v>
      </c>
    </row>
    <row r="28" spans="1:17" x14ac:dyDescent="0.2">
      <c r="A28" s="12">
        <v>5</v>
      </c>
      <c r="B28" s="13">
        <f t="shared" si="2"/>
        <v>37591</v>
      </c>
      <c r="C28" s="12">
        <v>3.536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0.34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-0.1575</v>
      </c>
    </row>
    <row r="29" spans="1:17" x14ac:dyDescent="0.2">
      <c r="A29" s="12">
        <v>5</v>
      </c>
      <c r="B29" s="13">
        <f t="shared" si="2"/>
        <v>37622</v>
      </c>
      <c r="C29" s="12">
        <v>3.6659999999999999</v>
      </c>
      <c r="D29" s="12">
        <v>2.5000000000000001E-3</v>
      </c>
      <c r="E29" s="12">
        <v>0.44</v>
      </c>
      <c r="F29" s="12">
        <v>0.12</v>
      </c>
      <c r="G29" s="12">
        <v>8.5000000000000006E-2</v>
      </c>
      <c r="H29" s="12">
        <v>-0.27</v>
      </c>
      <c r="I29" s="12">
        <v>0.37</v>
      </c>
      <c r="J29" s="12">
        <v>-0.22</v>
      </c>
      <c r="K29" s="20">
        <v>-0.1275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-0.1575</v>
      </c>
    </row>
    <row r="30" spans="1:17" x14ac:dyDescent="0.2">
      <c r="A30" s="12">
        <v>5</v>
      </c>
      <c r="B30" s="13">
        <f t="shared" si="2"/>
        <v>37653</v>
      </c>
      <c r="C30" s="12">
        <v>3.5960000000000001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0.05</v>
      </c>
      <c r="J30" s="12">
        <v>-0.22</v>
      </c>
      <c r="K30" s="20">
        <v>-0.1275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-0.1575</v>
      </c>
    </row>
    <row r="31" spans="1:17" x14ac:dyDescent="0.2">
      <c r="B31" s="13">
        <f t="shared" si="2"/>
        <v>37681</v>
      </c>
      <c r="C31" s="12">
        <v>3.5059999999999998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-0.26</v>
      </c>
      <c r="J31" s="12">
        <v>-0.22</v>
      </c>
      <c r="K31" s="20">
        <v>-0.1275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-0.1575</v>
      </c>
    </row>
    <row r="32" spans="1:17" x14ac:dyDescent="0.2">
      <c r="B32" s="13">
        <f t="shared" si="2"/>
        <v>37712</v>
      </c>
      <c r="C32" s="12">
        <v>3.4009999999999998</v>
      </c>
      <c r="D32" s="12">
        <v>2.5000000000000001E-3</v>
      </c>
      <c r="E32" s="12">
        <v>0.42499999999999999</v>
      </c>
      <c r="F32" s="12">
        <v>0.05</v>
      </c>
      <c r="G32" s="12">
        <v>0.23</v>
      </c>
      <c r="H32" s="12">
        <v>-0.45500000000000002</v>
      </c>
      <c r="I32" s="12">
        <v>-0.22500000000000001</v>
      </c>
      <c r="J32" s="12">
        <v>-0.28000000000000003</v>
      </c>
      <c r="K32" s="20">
        <v>-0.09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3.411</v>
      </c>
      <c r="D33" s="12">
        <v>2.5000000000000001E-3</v>
      </c>
      <c r="E33" s="12">
        <v>0.42499999999999999</v>
      </c>
      <c r="F33" s="12">
        <v>0.05</v>
      </c>
      <c r="G33" s="12">
        <v>0.23</v>
      </c>
      <c r="H33" s="12">
        <v>-0.45500000000000002</v>
      </c>
      <c r="I33" s="12">
        <v>-0.22500000000000001</v>
      </c>
      <c r="J33" s="12">
        <v>-0.28000000000000003</v>
      </c>
      <c r="K33" s="20">
        <v>-0.09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3.4460000000000002</v>
      </c>
      <c r="D34" s="12">
        <v>2.5000000000000001E-3</v>
      </c>
      <c r="E34" s="12">
        <v>0.42499999999999999</v>
      </c>
      <c r="F34" s="12">
        <v>0.05</v>
      </c>
      <c r="G34" s="12">
        <v>0.23</v>
      </c>
      <c r="H34" s="12">
        <v>-0.45500000000000002</v>
      </c>
      <c r="I34" s="12">
        <v>-0.22500000000000001</v>
      </c>
      <c r="J34" s="12">
        <v>-0.28000000000000003</v>
      </c>
      <c r="K34" s="20">
        <v>-0.09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3.4809999999999999</v>
      </c>
      <c r="D35" s="12">
        <v>2.5000000000000001E-3</v>
      </c>
      <c r="E35" s="12">
        <v>0.42499999999999999</v>
      </c>
      <c r="F35" s="12">
        <v>0.05</v>
      </c>
      <c r="G35" s="12">
        <v>0.23</v>
      </c>
      <c r="H35" s="12">
        <v>-0.45500000000000002</v>
      </c>
      <c r="I35" s="12">
        <v>-0.22500000000000001</v>
      </c>
      <c r="J35" s="12">
        <v>-0.28000000000000003</v>
      </c>
      <c r="K35" s="20">
        <v>-0.09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3.508</v>
      </c>
      <c r="D36" s="12">
        <v>2.5000000000000001E-3</v>
      </c>
      <c r="E36" s="12">
        <v>0.42499999999999999</v>
      </c>
      <c r="F36" s="12">
        <v>0.05</v>
      </c>
      <c r="G36" s="12">
        <v>0.23</v>
      </c>
      <c r="H36" s="12">
        <v>-0.45500000000000002</v>
      </c>
      <c r="I36" s="12">
        <v>-0.22500000000000001</v>
      </c>
      <c r="J36" s="12">
        <v>-0.28000000000000003</v>
      </c>
      <c r="K36" s="20">
        <v>-0.09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3.516</v>
      </c>
      <c r="D37" s="12">
        <v>2.5000000000000001E-3</v>
      </c>
      <c r="E37" s="12">
        <v>0.42499999999999999</v>
      </c>
      <c r="F37" s="12">
        <v>0.05</v>
      </c>
      <c r="G37" s="12">
        <v>0.23</v>
      </c>
      <c r="H37" s="12">
        <v>-0.45500000000000002</v>
      </c>
      <c r="I37" s="12">
        <v>-0.22500000000000001</v>
      </c>
      <c r="J37" s="12">
        <v>-0.28000000000000003</v>
      </c>
      <c r="K37" s="20">
        <v>-0.09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3.5579999999999998</v>
      </c>
      <c r="D38" s="12">
        <v>2.5000000000000001E-3</v>
      </c>
      <c r="E38" s="12">
        <v>0.42499999999999999</v>
      </c>
      <c r="F38" s="12">
        <v>0.05</v>
      </c>
      <c r="G38" s="12">
        <v>0.23</v>
      </c>
      <c r="H38" s="12">
        <v>-0.45500000000000002</v>
      </c>
      <c r="I38" s="12">
        <v>-0.22500000000000001</v>
      </c>
      <c r="J38" s="12">
        <v>-0.28000000000000003</v>
      </c>
      <c r="K38" s="20">
        <v>-0.09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3.7160000000000002</v>
      </c>
      <c r="D39" s="12">
        <v>2.5000000000000001E-3</v>
      </c>
      <c r="E39" s="12">
        <v>0.48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3.9009999999999998</v>
      </c>
      <c r="D40" s="12">
        <v>2.5000000000000001E-3</v>
      </c>
      <c r="E40" s="12">
        <v>0.52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3.96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3.8759999999999999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3.7410000000000001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3.5910000000000002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3.5950000000000002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3.6349999999999998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3.68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3.7189999999999999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3.7080000000000002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3.7229999999999999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3.88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4.04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4.0650000000000004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3.9809999999999999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3.8460000000000001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3.6960000000000002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3.7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3.74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3.7850000000000001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3.8239999999999998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3.8130000000000002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3.8279999999999998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3.9849999999999999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4.1449999999999996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4.1624999999999996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4.0785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3.9434999999999998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3.7934999999999999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3.7974999999999999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3.8374999999999999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3.8824999999999998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3.9215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3.9104999999999999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3.9255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4.0824999999999996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4.2424999999999997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4.2625000000000002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4.1784999999999997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4.0434999999999999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3.8935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3.8975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3.9375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3.9824999999999999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4.0214999999999996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4.0105000000000004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4.0255000000000001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4.1825000000000001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4.3425000000000002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4.3650000000000002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4.2809999999999997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4.1459999999999999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3.996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4.04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4.085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4.1239999999999997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4.1130000000000004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4.1280000000000001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4.2850000000000001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4.4450000000000003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4.47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4.3860000000000001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4.2510000000000003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4.1050000000000004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4.1449999999999996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4.1900000000000004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4.2290000000000001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4.218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4.2329999999999997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4.3899999999999997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4.55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4.5774999999999997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4.4935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4.3585000000000003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4.2084999999999999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4.2125000000000004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4.2525000000000004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4.2975000000000003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4.3365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4.3254999999999999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4.3404999999999996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4.4974999999999996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4.6574999999999998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4.6875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4.6035000000000004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4.4684999999999997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4.3185000000000002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4.3224999999999998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4.3624999999999998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4.4074999999999998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4.4465000000000003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4.4355000000000002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4.4504999999999999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4.6074999999999999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4.7675000000000001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4.7160000000000002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4.5810000000000004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4.431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4.4349999999999996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4.4749999999999996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4.5199999999999996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4.5590000000000002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4.548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4.5629999999999997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4.72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4.88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4.9124999999999996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4.8285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4.6935000000000002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4.5434999999999999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4.5475000000000003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4.5875000000000004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4.6325000000000003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4.6715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4.6604999999999999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4.6755000000000004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4.8324999999999996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4.9924999999999997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5.0250000000000004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4.9409999999999998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4.806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4.6559999999999997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4.66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4.7450000000000001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4.7839999999999998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4.7729999999999997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4.7880000000000003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4.9450000000000003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5.1050000000000004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5.1375000000000002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5.0534999999999997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4.9184999999999999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4.7685000000000004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4.7725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4.8125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4.8574999999999999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4.8964999999999996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4.8855000000000004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4.9005000000000001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5.0575000000000001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5.2175000000000002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5.25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5.1660000000000004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5.0309999999999997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4.8810000000000002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4.8849999999999998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4.9249999999999998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5.0090000000000003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4.9980000000000002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5.0129999999999999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5.17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5.33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5.3624999999999998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5.2785000000000002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5.1435000000000004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4.9935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4.9974999999999996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5.0374999999999996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5.0824999999999996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5.1215000000000002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5.1105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5.1254999999999997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5.2824999999999998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5.4424999999999999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5.4749999999999996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5.391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5.2560000000000002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5.1059999999999999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5.1100000000000003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5.1950000000000003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5.234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5.2229999999999999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5.2380000000000004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5.3949999999999996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5.5549999999999997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5.5875000000000004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5.5034999999999998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5.3685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5.2184999999999997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5.2225000000000001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5.2625000000000002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5.3075000000000001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5.3464999999999998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5.3354999999999997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5.3505000000000003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5.5075000000000003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5.6675000000000004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5.6159999999999997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5.4809999999999999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5.3310000000000004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5.335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5.375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5.4589999999999996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5.4480000000000004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5.4630000000000001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5.62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5.78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5.8125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5.7285000000000004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5.5934999999999997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5.4435000000000002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5.4474999999999998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5.4874999999999998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5.5324999999999998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5.5715000000000003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5.5605000000000002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5.5754999999999999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5.7324999999999999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5.8925000000000001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5.9249999999999998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5.8410000000000002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5.7060000000000004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5.6449999999999996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5.6840000000000002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5.673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5.6879999999999997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5.8449999999999998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6.0049999999999999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6.0374999999999996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5.9535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5.8185000000000002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5.6684999999999999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5.6725000000000003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5.7125000000000004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5.7575000000000003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5.7965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5.7854999999999999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5.8005000000000004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5.9574999999999996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6.1174999999999997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6.15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6.0659999999999998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5.931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5.7809999999999997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5.7850000000000001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5.8250000000000002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5.9089999999999998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5.8979999999999997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5.9130000000000003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6.07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6.23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37209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37209</v>
      </c>
      <c r="D11" s="15">
        <f t="shared" ref="D11:P11" si="0">EffDt</f>
        <v>37209</v>
      </c>
      <c r="E11" s="15">
        <f t="shared" si="0"/>
        <v>37209</v>
      </c>
      <c r="F11" s="15">
        <f t="shared" si="0"/>
        <v>37209</v>
      </c>
      <c r="G11" s="15">
        <f t="shared" si="0"/>
        <v>37209</v>
      </c>
      <c r="H11" s="15">
        <f t="shared" si="0"/>
        <v>37209</v>
      </c>
      <c r="I11" s="15">
        <f t="shared" si="0"/>
        <v>37209</v>
      </c>
      <c r="J11" s="21">
        <f t="shared" si="0"/>
        <v>37209</v>
      </c>
      <c r="K11" s="15">
        <f t="shared" si="0"/>
        <v>37209</v>
      </c>
      <c r="L11" s="15">
        <f t="shared" si="0"/>
        <v>37209</v>
      </c>
      <c r="M11" s="15">
        <f t="shared" si="0"/>
        <v>37209</v>
      </c>
      <c r="N11" s="15">
        <f t="shared" si="0"/>
        <v>37209</v>
      </c>
      <c r="O11" s="15">
        <f t="shared" si="0"/>
        <v>37209</v>
      </c>
      <c r="P11" s="15">
        <f t="shared" si="0"/>
        <v>37209</v>
      </c>
      <c r="Q11" s="15">
        <f t="shared" ref="Q11:AD11" si="1">EffDt</f>
        <v>37209</v>
      </c>
      <c r="R11" s="15">
        <f t="shared" si="1"/>
        <v>37209</v>
      </c>
      <c r="S11" s="15">
        <f t="shared" si="1"/>
        <v>37209</v>
      </c>
      <c r="T11" s="15">
        <f t="shared" si="1"/>
        <v>37209</v>
      </c>
      <c r="U11" s="15">
        <f t="shared" si="1"/>
        <v>37209</v>
      </c>
      <c r="V11" s="15">
        <f t="shared" si="1"/>
        <v>37209</v>
      </c>
      <c r="W11" s="15">
        <f t="shared" si="1"/>
        <v>37209</v>
      </c>
      <c r="X11" s="21">
        <f t="shared" si="1"/>
        <v>37209</v>
      </c>
      <c r="Y11" s="15">
        <f t="shared" si="1"/>
        <v>37209</v>
      </c>
      <c r="Z11" s="15">
        <f t="shared" si="1"/>
        <v>37209</v>
      </c>
      <c r="AA11" s="15">
        <f t="shared" si="1"/>
        <v>37209</v>
      </c>
      <c r="AB11" s="15">
        <f t="shared" si="1"/>
        <v>37209</v>
      </c>
      <c r="AC11" s="15">
        <f t="shared" si="1"/>
        <v>37209</v>
      </c>
      <c r="AD11" s="15">
        <f t="shared" si="1"/>
        <v>37209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14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12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'[26]Power Desk Daily Price'!$AC9</f>
        <v>23.914285714285715</v>
      </c>
      <c r="D9" s="128">
        <f ca="1">IF(ISERROR((AVERAGE(OFFSET('[26]Curve Summary'!$D$6,15,0,12,1))*12+ 13* '[26]Curve Summary Backup'!$D$38)/25), '[26]Curve Summary Backup'!$D$38,(AVERAGE(OFFSET('[26]Curve Summary'!$D$6,15,0,12,1))*12+ 13* '[26]Curve Summary Backup'!$D$38)/25)</f>
        <v>33.5</v>
      </c>
      <c r="E9" s="144">
        <f t="shared" ref="E9:E15" ca="1" si="0">(C9*C$5+D9*D$5)/(SUM(C$5:D$5))</f>
        <v>29.905357142857142</v>
      </c>
      <c r="F9" s="128">
        <f t="shared" ref="F9:F15" si="1">AVERAGE(G9:H9)</f>
        <v>33.75</v>
      </c>
      <c r="G9" s="128">
        <f t="shared" ref="G9:H15" si="2">AG9</f>
        <v>33.75</v>
      </c>
      <c r="H9" s="128">
        <f t="shared" si="2"/>
        <v>33.75</v>
      </c>
      <c r="I9" s="128">
        <f t="shared" ref="I9:I15" si="3">AVERAGE(J9:K9)</f>
        <v>30.25</v>
      </c>
      <c r="J9" s="128">
        <f t="shared" ref="J9:M15" si="4">AI9</f>
        <v>32.5</v>
      </c>
      <c r="K9" s="128">
        <f t="shared" si="4"/>
        <v>28</v>
      </c>
      <c r="L9" s="128">
        <f t="shared" si="4"/>
        <v>27</v>
      </c>
      <c r="M9" s="128">
        <f t="shared" si="4"/>
        <v>29</v>
      </c>
      <c r="N9" s="128">
        <f>AVERAGE(K9:M9)</f>
        <v>28</v>
      </c>
      <c r="O9" s="128">
        <f>AVERAGE(P9:R9)</f>
        <v>45</v>
      </c>
      <c r="P9" s="127">
        <f t="shared" ref="P9:R15" si="5">AM9</f>
        <v>43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39.666666666666664</v>
      </c>
      <c r="T9" s="128">
        <f t="shared" ref="T9:V15" si="7">AP9</f>
        <v>40</v>
      </c>
      <c r="U9" s="128">
        <f t="shared" si="7"/>
        <v>39</v>
      </c>
      <c r="V9" s="128">
        <f t="shared" si="7"/>
        <v>40</v>
      </c>
      <c r="W9" s="144">
        <f>SUM(AG28:AR28)/SUM($AG$5:$AR$5)</f>
        <v>36.533333333333331</v>
      </c>
      <c r="X9" s="128">
        <f>SUM(AS28:BD28)/SUM($AS$5:$BD$5)</f>
        <v>40.874509803921569</v>
      </c>
      <c r="Y9" s="128">
        <f>SUM(BE28:BR28)/SUM($BE$5:$BR$5)</f>
        <v>41.411375838926176</v>
      </c>
      <c r="Z9" s="128">
        <f>SUM(BQ28:CB28)/SUM($BQ$5:$CB$5)</f>
        <v>41.608352941176477</v>
      </c>
      <c r="AA9" s="128">
        <f t="shared" ref="AA9:AA15" si="8">SUM(CC28:DX28)/SUM($CC$5:$DX$5)</f>
        <v>42.682049019607838</v>
      </c>
      <c r="AB9" s="216">
        <f t="shared" ref="AB9:AB15" si="9">SUM(DY28:EJ28)/SUM($DY$5:$EJ$5)</f>
        <v>43.888124999999995</v>
      </c>
      <c r="AC9" s="217">
        <f t="shared" ref="AC9:AC15" ca="1" si="10">(C9*C$5+D9*D$5+SUM(AG28:EJ28))/(SUM(C$5:D$5)+SUM($AG$5:$EJ$5))</f>
        <v>41.492348252605765</v>
      </c>
      <c r="AD9" s="145"/>
      <c r="AE9" s="145"/>
      <c r="AF9" s="146"/>
      <c r="AG9" s="127">
        <f>VLOOKUP(AG$7,'[26]Curve Summary'!$A$7:$AG$161,4)</f>
        <v>33.75</v>
      </c>
      <c r="AH9" s="127">
        <f>VLOOKUP(AH$7,'[26]Curve Summary'!$A$7:$AG$161,4)</f>
        <v>33.75</v>
      </c>
      <c r="AI9" s="127">
        <f>VLOOKUP(AI$7,'[26]Curve Summary'!$A$7:$AG$161,4)</f>
        <v>32.5</v>
      </c>
      <c r="AJ9" s="127">
        <f>VLOOKUP(AJ$7,'[26]Curve Summary'!$A$7:$AG$161,4)</f>
        <v>28</v>
      </c>
      <c r="AK9" s="127">
        <f>VLOOKUP(AK$7,'[26]Curve Summary'!$A$7:$AG$161,4)</f>
        <v>27</v>
      </c>
      <c r="AL9" s="127">
        <f>VLOOKUP(AL$7,'[26]Curve Summary'!$A$7:$AG$161,4)</f>
        <v>29</v>
      </c>
      <c r="AM9" s="127">
        <f>VLOOKUP(AM$7,'[26]Curve Summary'!$A$7:$AG$161,4)</f>
        <v>43</v>
      </c>
      <c r="AN9" s="127">
        <f>VLOOKUP(AN$7,'[26]Curve Summary'!$A$7:$AG$161,4)</f>
        <v>50</v>
      </c>
      <c r="AO9" s="127">
        <f>VLOOKUP(AO$7,'[26]Curve Summary'!$A$7:$AG$161,4)</f>
        <v>42</v>
      </c>
      <c r="AP9" s="127">
        <f>VLOOKUP(AP$7,'[26]Curve Summary'!$A$7:$AG$161,4)</f>
        <v>40</v>
      </c>
      <c r="AQ9" s="127">
        <f>VLOOKUP(AQ$7,'[26]Curve Summary'!$A$7:$AG$161,4)</f>
        <v>39</v>
      </c>
      <c r="AR9" s="127">
        <f>VLOOKUP(AR$7,'[26]Curve Summary'!$A$7:$AG$161,4)</f>
        <v>40</v>
      </c>
      <c r="AS9" s="127">
        <f>VLOOKUP(AS$7,'[26]Curve Summary'!$A$7:$AG$161,4)</f>
        <v>43</v>
      </c>
      <c r="AT9" s="127">
        <f>VLOOKUP(AT$7,'[26]Curve Summary'!$A$7:$AG$161,4)</f>
        <v>41</v>
      </c>
      <c r="AU9" s="127">
        <f>VLOOKUP(AU$7,'[26]Curve Summary'!$A$7:$AG$161,4)</f>
        <v>38</v>
      </c>
      <c r="AV9" s="127">
        <f>VLOOKUP(AV$7,'[26]Curve Summary'!$A$7:$AG$161,4)</f>
        <v>34</v>
      </c>
      <c r="AW9" s="127">
        <f>VLOOKUP(AW$7,'[26]Curve Summary'!$A$7:$AG$161,4)</f>
        <v>30</v>
      </c>
      <c r="AX9" s="127">
        <f>VLOOKUP(AX$7,'[26]Curve Summary'!$A$7:$AG$161,4)</f>
        <v>32</v>
      </c>
      <c r="AY9" s="127">
        <f>VLOOKUP(AY$7,'[26]Curve Summary'!$A$7:$AG$161,4)</f>
        <v>49</v>
      </c>
      <c r="AZ9" s="127">
        <f>VLOOKUP(AZ$7,'[26]Curve Summary'!$A$7:$AG$161,4)</f>
        <v>56</v>
      </c>
      <c r="BA9" s="127">
        <f>VLOOKUP(BA$7,'[26]Curve Summary'!$A$7:$AG$161,4)</f>
        <v>45</v>
      </c>
      <c r="BB9" s="127">
        <f>VLOOKUP(BB$7,'[26]Curve Summary'!$A$7:$AG$161,4)</f>
        <v>43</v>
      </c>
      <c r="BC9" s="127">
        <f>VLOOKUP(BC$7,'[26]Curve Summary'!$A$7:$AG$161,4)</f>
        <v>39</v>
      </c>
      <c r="BD9" s="127">
        <f>VLOOKUP(BD$7,'[26]Curve Summary'!$A$7:$AG$161,4)</f>
        <v>40</v>
      </c>
      <c r="BE9" s="127">
        <f>VLOOKUP(BE$7,'[26]Curve Summary'!$A$7:$AG$161,4)</f>
        <v>43.1</v>
      </c>
      <c r="BF9" s="127">
        <f>VLOOKUP(BF$7,'[26]Curve Summary'!$A$7:$AG$161,4)</f>
        <v>41.38</v>
      </c>
      <c r="BG9" s="127">
        <f>VLOOKUP(BG$7,'[26]Curve Summary'!$A$7:$AG$161,4)</f>
        <v>38.799999999999997</v>
      </c>
      <c r="BH9" s="127">
        <f>VLOOKUP(BH$7,'[26]Curve Summary'!$A$7:$AG$161,4)</f>
        <v>35.369999999999997</v>
      </c>
      <c r="BI9" s="127">
        <f>VLOOKUP(BI$7,'[26]Curve Summary'!$A$7:$AG$161,4)</f>
        <v>31.94</v>
      </c>
      <c r="BJ9" s="127">
        <f>VLOOKUP(BJ$7,'[26]Curve Summary'!$A$7:$AG$161,4)</f>
        <v>33.65</v>
      </c>
      <c r="BK9" s="127">
        <f>VLOOKUP(BK$7,'[26]Curve Summary'!$A$7:$AG$161,4)</f>
        <v>48.25</v>
      </c>
      <c r="BL9" s="127">
        <f>VLOOKUP(BL$7,'[26]Curve Summary'!$A$7:$AG$161,4)</f>
        <v>54.25</v>
      </c>
      <c r="BM9" s="127">
        <f>VLOOKUP(BM$7,'[26]Curve Summary'!$A$7:$AG$161,4)</f>
        <v>44.81</v>
      </c>
      <c r="BN9" s="127">
        <f>VLOOKUP(BN$7,'[26]Curve Summary'!$A$7:$AG$161,4)</f>
        <v>43.1</v>
      </c>
      <c r="BO9" s="127">
        <f>VLOOKUP(BO$7,'[26]Curve Summary'!$A$7:$AG$161,4)</f>
        <v>39.659999999999997</v>
      </c>
      <c r="BP9" s="127">
        <f>VLOOKUP(BP$7,'[26]Curve Summary'!$A$7:$AG$161,4)</f>
        <v>40.520000000000003</v>
      </c>
      <c r="BQ9" s="127">
        <f>VLOOKUP(BQ$7,'[26]Curve Summary'!$A$7:$AG$161,4)</f>
        <v>43.17</v>
      </c>
      <c r="BR9" s="127">
        <f>VLOOKUP(BR$7,'[26]Curve Summary'!$A$7:$AG$161,4)</f>
        <v>41.7</v>
      </c>
      <c r="BS9" s="127">
        <f>VLOOKUP(BS$7,'[26]Curve Summary'!$A$7:$AG$161,4)</f>
        <v>39.5</v>
      </c>
      <c r="BT9" s="127">
        <f>VLOOKUP(BT$7,'[26]Curve Summary'!$A$7:$AG$161,4)</f>
        <v>36.549999999999997</v>
      </c>
      <c r="BU9" s="127">
        <f>VLOOKUP(BU$7,'[26]Curve Summary'!$A$7:$AG$161,4)</f>
        <v>33.61</v>
      </c>
      <c r="BV9" s="127">
        <f>VLOOKUP(BV$7,'[26]Curve Summary'!$A$7:$AG$161,4)</f>
        <v>35.090000000000003</v>
      </c>
      <c r="BW9" s="127">
        <f>VLOOKUP(BW$7,'[26]Curve Summary'!$A$7:$AG$161,4)</f>
        <v>47.6</v>
      </c>
      <c r="BX9" s="127">
        <f>VLOOKUP(BX$7,'[26]Curve Summary'!$A$7:$AG$161,4)</f>
        <v>52.75</v>
      </c>
      <c r="BY9" s="127">
        <f>VLOOKUP(BY$7,'[26]Curve Summary'!$A$7:$AG$161,4)</f>
        <v>44.66</v>
      </c>
      <c r="BZ9" s="127">
        <f>VLOOKUP(BZ$7,'[26]Curve Summary'!$A$7:$AG$161,4)</f>
        <v>43.19</v>
      </c>
      <c r="CA9" s="127">
        <f>VLOOKUP(CA$7,'[26]Curve Summary'!$A$7:$AG$161,4)</f>
        <v>40.24</v>
      </c>
      <c r="CB9" s="127">
        <f>VLOOKUP(CB$7,'[26]Curve Summary'!$A$7:$AG$161,4)</f>
        <v>40.98</v>
      </c>
      <c r="CC9" s="127">
        <f>VLOOKUP(CC$7,'[26]Curve Summary'!$A$7:$AG$161,4)</f>
        <v>43.43</v>
      </c>
      <c r="CD9" s="127">
        <f>VLOOKUP(CD$7,'[26]Curve Summary'!$A$7:$AG$161,4)</f>
        <v>42.09</v>
      </c>
      <c r="CE9" s="127">
        <f>VLOOKUP(CE$7,'[26]Curve Summary'!$A$7:$AG$161,4)</f>
        <v>40.090000000000003</v>
      </c>
      <c r="CF9" s="127">
        <f>VLOOKUP(CF$7,'[26]Curve Summary'!$A$7:$AG$161,4)</f>
        <v>37.409999999999997</v>
      </c>
      <c r="CG9" s="127">
        <f>VLOOKUP(CG$7,'[26]Curve Summary'!$A$7:$AG$161,4)</f>
        <v>34.74</v>
      </c>
      <c r="CH9" s="127">
        <f>VLOOKUP(CH$7,'[26]Curve Summary'!$A$7:$AG$161,4)</f>
        <v>36.08</v>
      </c>
      <c r="CI9" s="127">
        <f>VLOOKUP(CI$7,'[26]Curve Summary'!$A$7:$AG$161,4)</f>
        <v>47.45</v>
      </c>
      <c r="CJ9" s="127">
        <f>VLOOKUP(CJ$7,'[26]Curve Summary'!$A$7:$AG$161,4)</f>
        <v>52.13</v>
      </c>
      <c r="CK9" s="127">
        <f>VLOOKUP(CK$7,'[26]Curve Summary'!$A$7:$AG$161,4)</f>
        <v>44.78</v>
      </c>
      <c r="CL9" s="127">
        <f>VLOOKUP(CL$7,'[26]Curve Summary'!$A$7:$AG$161,4)</f>
        <v>43.44</v>
      </c>
      <c r="CM9" s="127">
        <f>VLOOKUP(CM$7,'[26]Curve Summary'!$A$7:$AG$161,4)</f>
        <v>40.770000000000003</v>
      </c>
      <c r="CN9" s="127">
        <f>VLOOKUP(CN$7,'[26]Curve Summary'!$A$7:$AG$161,4)</f>
        <v>41.44</v>
      </c>
      <c r="CO9" s="127">
        <f>VLOOKUP(CO$7,'[26]Curve Summary'!$A$7:$AG$161,4)</f>
        <v>43.68</v>
      </c>
      <c r="CP9" s="127">
        <f>VLOOKUP(CP$7,'[26]Curve Summary'!$A$7:$AG$161,4)</f>
        <v>42.47</v>
      </c>
      <c r="CQ9" s="127">
        <f>VLOOKUP(CQ$7,'[26]Curve Summary'!$A$7:$AG$161,4)</f>
        <v>40.65</v>
      </c>
      <c r="CR9" s="127">
        <f>VLOOKUP(CR$7,'[26]Curve Summary'!$A$7:$AG$161,4)</f>
        <v>38.229999999999997</v>
      </c>
      <c r="CS9" s="127">
        <f>VLOOKUP(CS$7,'[26]Curve Summary'!$A$7:$AG$161,4)</f>
        <v>35.799999999999997</v>
      </c>
      <c r="CT9" s="127">
        <f>VLOOKUP(CT$7,'[26]Curve Summary'!$A$7:$AG$161,4)</f>
        <v>37.020000000000003</v>
      </c>
      <c r="CU9" s="127">
        <f>VLOOKUP(CU$7,'[26]Curve Summary'!$A$7:$AG$161,4)</f>
        <v>47.35</v>
      </c>
      <c r="CV9" s="127">
        <f>VLOOKUP(CV$7,'[26]Curve Summary'!$A$7:$AG$161,4)</f>
        <v>51.61</v>
      </c>
      <c r="CW9" s="127">
        <f>VLOOKUP(CW$7,'[26]Curve Summary'!$A$7:$AG$161,4)</f>
        <v>44.93</v>
      </c>
      <c r="CX9" s="127">
        <f>VLOOKUP(CX$7,'[26]Curve Summary'!$A$7:$AG$161,4)</f>
        <v>43.72</v>
      </c>
      <c r="CY9" s="127">
        <f>VLOOKUP(CY$7,'[26]Curve Summary'!$A$7:$AG$161,4)</f>
        <v>41.29</v>
      </c>
      <c r="CZ9" s="127">
        <f>VLOOKUP(CZ$7,'[26]Curve Summary'!$A$7:$AG$161,4)</f>
        <v>41.9</v>
      </c>
      <c r="DA9" s="127">
        <f>VLOOKUP(DA$7,'[26]Curve Summary'!$A$7:$AG$161,4)</f>
        <v>44.09</v>
      </c>
      <c r="DB9" s="127">
        <f>VLOOKUP(DB$7,'[26]Curve Summary'!$A$7:$AG$161,4)</f>
        <v>42.96</v>
      </c>
      <c r="DC9" s="127">
        <f>VLOOKUP(DC$7,'[26]Curve Summary'!$A$7:$AG$161,4)</f>
        <v>41.27</v>
      </c>
      <c r="DD9" s="127">
        <f>VLOOKUP(DD$7,'[26]Curve Summary'!$A$7:$AG$161,4)</f>
        <v>39.01</v>
      </c>
      <c r="DE9" s="127">
        <f>VLOOKUP(DE$7,'[26]Curve Summary'!$A$7:$AG$161,4)</f>
        <v>36.76</v>
      </c>
      <c r="DF9" s="127">
        <f>VLOOKUP(DF$7,'[26]Curve Summary'!$A$7:$AG$161,4)</f>
        <v>37.89</v>
      </c>
      <c r="DG9" s="127">
        <f>VLOOKUP(DG$7,'[26]Curve Summary'!$A$7:$AG$161,4)</f>
        <v>47.51</v>
      </c>
      <c r="DH9" s="127">
        <f>VLOOKUP(DH$7,'[26]Curve Summary'!$A$7:$AG$161,4)</f>
        <v>51.47</v>
      </c>
      <c r="DI9" s="127">
        <f>VLOOKUP(DI$7,'[26]Curve Summary'!$A$7:$AG$161,4)</f>
        <v>45.25</v>
      </c>
      <c r="DJ9" s="127">
        <f>VLOOKUP(DJ$7,'[26]Curve Summary'!$A$7:$AG$161,4)</f>
        <v>44.13</v>
      </c>
      <c r="DK9" s="127">
        <f>VLOOKUP(DK$7,'[26]Curve Summary'!$A$7:$AG$161,4)</f>
        <v>41.87</v>
      </c>
      <c r="DL9" s="127">
        <f>VLOOKUP(DL$7,'[26]Curve Summary'!$A$7:$AG$161,4)</f>
        <v>42.44</v>
      </c>
      <c r="DM9" s="127">
        <f>VLOOKUP(DM$7,'[26]Curve Summary'!$A$7:$AG$161,4)</f>
        <v>44.51</v>
      </c>
      <c r="DN9" s="127">
        <f>VLOOKUP(DN$7,'[26]Curve Summary'!$A$7:$AG$161,4)</f>
        <v>43.46</v>
      </c>
      <c r="DO9" s="127">
        <f>VLOOKUP(DO$7,'[26]Curve Summary'!$A$7:$AG$161,4)</f>
        <v>41.88</v>
      </c>
      <c r="DP9" s="127">
        <f>VLOOKUP(DP$7,'[26]Curve Summary'!$A$7:$AG$161,4)</f>
        <v>39.78</v>
      </c>
      <c r="DQ9" s="127">
        <f>VLOOKUP(DQ$7,'[26]Curve Summary'!$A$7:$AG$161,4)</f>
        <v>37.68</v>
      </c>
      <c r="DR9" s="127">
        <f>VLOOKUP(DR$7,'[26]Curve Summary'!$A$7:$AG$161,4)</f>
        <v>38.74</v>
      </c>
      <c r="DS9" s="127">
        <f>VLOOKUP(DS$7,'[26]Curve Summary'!$A$7:$AG$161,4)</f>
        <v>47.69</v>
      </c>
      <c r="DT9" s="127">
        <f>VLOOKUP(DT$7,'[26]Curve Summary'!$A$7:$AG$161,4)</f>
        <v>51.38</v>
      </c>
      <c r="DU9" s="127">
        <f>VLOOKUP(DU$7,'[26]Curve Summary'!$A$7:$AG$161,4)</f>
        <v>45.59</v>
      </c>
      <c r="DV9" s="127">
        <f>VLOOKUP(DV$7,'[26]Curve Summary'!$A$7:$AG$161,4)</f>
        <v>44.54</v>
      </c>
      <c r="DW9" s="127">
        <f>VLOOKUP(DW$7,'[26]Curve Summary'!$A$7:$AG$161,4)</f>
        <v>42.44</v>
      </c>
      <c r="DX9" s="127">
        <f>VLOOKUP(DX$7,'[26]Curve Summary'!$A$7:$AG$161,4)</f>
        <v>42.97</v>
      </c>
      <c r="DY9" s="127">
        <f>VLOOKUP(DY$7,'[26]Curve Summary'!$A$7:$AG$161,4)</f>
        <v>44.93</v>
      </c>
      <c r="DZ9" s="127">
        <f>VLOOKUP(DZ$7,'[26]Curve Summary'!$A$7:$AG$161,4)</f>
        <v>43.95</v>
      </c>
      <c r="EA9" s="127">
        <f>VLOOKUP(EA$7,'[26]Curve Summary'!$A$7:$AG$161,4)</f>
        <v>42.48</v>
      </c>
      <c r="EB9" s="127">
        <f>VLOOKUP(EB$7,'[26]Curve Summary'!$A$7:$AG$161,4)</f>
        <v>40.53</v>
      </c>
      <c r="EC9" s="127">
        <f>VLOOKUP(EC$7,'[26]Curve Summary'!$A$7:$AG$161,4)</f>
        <v>38.57</v>
      </c>
      <c r="ED9" s="127">
        <f>VLOOKUP(ED$7,'[26]Curve Summary'!$A$7:$AG$161,4)</f>
        <v>39.56</v>
      </c>
      <c r="EE9" s="127">
        <f>VLOOKUP(EE$7,'[26]Curve Summary'!$A$7:$AG$161,4)</f>
        <v>47.89</v>
      </c>
      <c r="EF9" s="127">
        <f>VLOOKUP(EF$7,'[26]Curve Summary'!$A$7:$AG$161,4)</f>
        <v>51.32</v>
      </c>
      <c r="EG9" s="127">
        <f>VLOOKUP(EG$7,'[26]Curve Summary'!$A$7:$AG$161,4)</f>
        <v>45.94</v>
      </c>
      <c r="EH9" s="127">
        <f>VLOOKUP(EH$7,'[26]Curve Summary'!$A$7:$AG$161,4)</f>
        <v>44.96</v>
      </c>
      <c r="EI9" s="127">
        <f>VLOOKUP(EI$7,'[26]Curve Summary'!$A$7:$AG$161,4)</f>
        <v>43.01</v>
      </c>
      <c r="EJ9" s="127">
        <f>VLOOKUP(EJ$7,'[26]Curve Summary'!$A$7:$AG$161,4)</f>
        <v>43.5</v>
      </c>
    </row>
    <row r="10" spans="1:140" ht="13.7" customHeight="1" x14ac:dyDescent="0.2">
      <c r="A10" s="190" t="s">
        <v>121</v>
      </c>
      <c r="B10" s="148" t="s">
        <v>143</v>
      </c>
      <c r="C10" s="127">
        <f>'[26]Power Desk Daily Price'!$AC10</f>
        <v>25.875</v>
      </c>
      <c r="D10" s="127">
        <f ca="1">IF(ISERROR((AVERAGE(OFFSET('[26]Curve Summary'!$C$6,15,0,12,1))*12+ 13* '[26]Curve Summary Backup'!$C$38)/25), '[26]Curve Summary Backup'!$C$38,(AVERAGE(OFFSET('[26]Curve Summary'!$C$6,15,0,12,1))*12+ 13* '[26]Curve Summary Backup'!$C$38)/25)</f>
        <v>34</v>
      </c>
      <c r="E10" s="149">
        <f t="shared" ca="1" si="0"/>
        <v>30.953125</v>
      </c>
      <c r="F10" s="127">
        <f t="shared" si="1"/>
        <v>33.700000000000003</v>
      </c>
      <c r="G10" s="127">
        <f t="shared" si="2"/>
        <v>33.75</v>
      </c>
      <c r="H10" s="127">
        <f t="shared" si="2"/>
        <v>33.65</v>
      </c>
      <c r="I10" s="127">
        <f t="shared" si="3"/>
        <v>31.25</v>
      </c>
      <c r="J10" s="127">
        <f t="shared" si="4"/>
        <v>32.5</v>
      </c>
      <c r="K10" s="127">
        <f t="shared" si="4"/>
        <v>30</v>
      </c>
      <c r="L10" s="127">
        <f t="shared" si="4"/>
        <v>29.5</v>
      </c>
      <c r="M10" s="127">
        <f t="shared" si="4"/>
        <v>31.5</v>
      </c>
      <c r="N10" s="127">
        <f t="shared" ref="N10:N15" si="11">AVERAGE(K10:M10)</f>
        <v>30.333333333333332</v>
      </c>
      <c r="O10" s="127">
        <f t="shared" ref="O10:O15" si="12">AVERAGE(P10:R10)</f>
        <v>48</v>
      </c>
      <c r="P10" s="127">
        <f t="shared" si="5"/>
        <v>46</v>
      </c>
      <c r="Q10" s="127">
        <f t="shared" si="5"/>
        <v>52.5</v>
      </c>
      <c r="R10" s="127">
        <f t="shared" si="5"/>
        <v>45.5</v>
      </c>
      <c r="S10" s="127">
        <f t="shared" si="6"/>
        <v>39.666666666666664</v>
      </c>
      <c r="T10" s="127">
        <f t="shared" si="7"/>
        <v>40</v>
      </c>
      <c r="U10" s="127">
        <f t="shared" si="7"/>
        <v>39</v>
      </c>
      <c r="V10" s="127">
        <f t="shared" si="7"/>
        <v>40</v>
      </c>
      <c r="W10" s="149">
        <f t="shared" ref="W10:W15" si="13">SUM(AG29:AR29)/SUM($AG$5:$AR$5)</f>
        <v>37.858823529411765</v>
      </c>
      <c r="X10" s="127">
        <f t="shared" ref="X10:X15" si="14">SUM(AS29:BD29)/SUM($AS$5:$BD$5)</f>
        <v>43.242156862745098</v>
      </c>
      <c r="Y10" s="127">
        <f t="shared" ref="Y10:Y15" si="15">SUM(BE29:BR29)/SUM($BE$5:$BR$5)</f>
        <v>43.587147651006717</v>
      </c>
      <c r="Z10" s="127">
        <f t="shared" ref="Z10:Z15" si="16">SUM(BQ29:CB29)/SUM($BQ$5:$CB$5)</f>
        <v>43.969921568627448</v>
      </c>
      <c r="AA10" s="127">
        <f t="shared" si="8"/>
        <v>45.868872549019606</v>
      </c>
      <c r="AB10" s="218">
        <f t="shared" si="9"/>
        <v>47.898906250000003</v>
      </c>
      <c r="AC10" s="150">
        <f t="shared" ca="1" si="10"/>
        <v>44.264712446351936</v>
      </c>
      <c r="AD10" s="145"/>
      <c r="AE10" s="145"/>
      <c r="AF10" s="146"/>
      <c r="AG10" s="151">
        <f>VLOOKUP(AG$7,'[26]Curve Summary'!$A$8:$AG$161,3)</f>
        <v>33.75</v>
      </c>
      <c r="AH10" s="151">
        <f>VLOOKUP(AH$7,'[26]Curve Summary'!$A$8:$AG$161,3)</f>
        <v>33.65</v>
      </c>
      <c r="AI10" s="151">
        <f>VLOOKUP(AI$7,'[26]Curve Summary'!$A$8:$AG$161,3)</f>
        <v>32.5</v>
      </c>
      <c r="AJ10" s="151">
        <f>VLOOKUP(AJ$7,'[26]Curve Summary'!$A$8:$AG$161,3)</f>
        <v>30</v>
      </c>
      <c r="AK10" s="151">
        <f>VLOOKUP(AK$7,'[26]Curve Summary'!$A$8:$AG$161,3)</f>
        <v>29.5</v>
      </c>
      <c r="AL10" s="151">
        <f>VLOOKUP(AL$7,'[26]Curve Summary'!$A$8:$AG$161,3)</f>
        <v>31.5</v>
      </c>
      <c r="AM10" s="151">
        <f>VLOOKUP(AM$7,'[26]Curve Summary'!$A$8:$AG$161,3)</f>
        <v>46</v>
      </c>
      <c r="AN10" s="151">
        <f>VLOOKUP(AN$7,'[26]Curve Summary'!$A$8:$AG$161,3)</f>
        <v>52.5</v>
      </c>
      <c r="AO10" s="151">
        <f>VLOOKUP(AO$7,'[26]Curve Summary'!$A$8:$AG$161,3)</f>
        <v>45.5</v>
      </c>
      <c r="AP10" s="151">
        <f>VLOOKUP(AP$7,'[26]Curve Summary'!$A$8:$AG$161,3)</f>
        <v>40</v>
      </c>
      <c r="AQ10" s="151">
        <f>VLOOKUP(AQ$7,'[26]Curve Summary'!$A$8:$AG$161,3)</f>
        <v>39</v>
      </c>
      <c r="AR10" s="151">
        <f>VLOOKUP(AR$7,'[26]Curve Summary'!$A$8:$AG$161,3)</f>
        <v>40</v>
      </c>
      <c r="AS10" s="151">
        <f>VLOOKUP(AS$7,'[26]Curve Summary'!$A$8:$AG$161,3)</f>
        <v>43.5</v>
      </c>
      <c r="AT10" s="151">
        <f>VLOOKUP(AT$7,'[26]Curve Summary'!$A$8:$AG$161,3)</f>
        <v>41.75</v>
      </c>
      <c r="AU10" s="151">
        <f>VLOOKUP(AU$7,'[26]Curve Summary'!$A$8:$AG$161,3)</f>
        <v>39.5</v>
      </c>
      <c r="AV10" s="151">
        <f>VLOOKUP(AV$7,'[26]Curve Summary'!$A$8:$AG$161,3)</f>
        <v>37.5</v>
      </c>
      <c r="AW10" s="151">
        <f>VLOOKUP(AW$7,'[26]Curve Summary'!$A$8:$AG$161,3)</f>
        <v>33.5</v>
      </c>
      <c r="AX10" s="151">
        <f>VLOOKUP(AX$7,'[26]Curve Summary'!$A$8:$AG$161,3)</f>
        <v>35.75</v>
      </c>
      <c r="AY10" s="151">
        <f>VLOOKUP(AY$7,'[26]Curve Summary'!$A$8:$AG$161,3)</f>
        <v>53.5</v>
      </c>
      <c r="AZ10" s="151">
        <f>VLOOKUP(AZ$7,'[26]Curve Summary'!$A$8:$AG$161,3)</f>
        <v>59.5</v>
      </c>
      <c r="BA10" s="151">
        <f>VLOOKUP(BA$7,'[26]Curve Summary'!$A$8:$AG$161,3)</f>
        <v>48.5</v>
      </c>
      <c r="BB10" s="151">
        <f>VLOOKUP(BB$7,'[26]Curve Summary'!$A$8:$AG$161,3)</f>
        <v>44.75</v>
      </c>
      <c r="BC10" s="151">
        <f>VLOOKUP(BC$7,'[26]Curve Summary'!$A$8:$AG$161,3)</f>
        <v>39.75</v>
      </c>
      <c r="BD10" s="151">
        <f>VLOOKUP(BD$7,'[26]Curve Summary'!$A$8:$AG$161,3)</f>
        <v>40.75</v>
      </c>
      <c r="BE10" s="151">
        <f>VLOOKUP(BE$7,'[26]Curve Summary'!$A$8:$AG$161,3)</f>
        <v>43.86</v>
      </c>
      <c r="BF10" s="151">
        <f>VLOOKUP(BF$7,'[26]Curve Summary'!$A$8:$AG$161,3)</f>
        <v>42.36</v>
      </c>
      <c r="BG10" s="151">
        <f>VLOOKUP(BG$7,'[26]Curve Summary'!$A$8:$AG$161,3)</f>
        <v>40.43</v>
      </c>
      <c r="BH10" s="151">
        <f>VLOOKUP(BH$7,'[26]Curve Summary'!$A$8:$AG$161,3)</f>
        <v>38.71</v>
      </c>
      <c r="BI10" s="151">
        <f>VLOOKUP(BI$7,'[26]Curve Summary'!$A$8:$AG$161,3)</f>
        <v>35.28</v>
      </c>
      <c r="BJ10" s="151">
        <f>VLOOKUP(BJ$7,'[26]Curve Summary'!$A$8:$AG$161,3)</f>
        <v>37.21</v>
      </c>
      <c r="BK10" s="151">
        <f>VLOOKUP(BK$7,'[26]Curve Summary'!$A$8:$AG$161,3)</f>
        <v>52.44</v>
      </c>
      <c r="BL10" s="151">
        <f>VLOOKUP(BL$7,'[26]Curve Summary'!$A$8:$AG$161,3)</f>
        <v>57.59</v>
      </c>
      <c r="BM10" s="151">
        <f>VLOOKUP(BM$7,'[26]Curve Summary'!$A$8:$AG$161,3)</f>
        <v>48.15</v>
      </c>
      <c r="BN10" s="151">
        <f>VLOOKUP(BN$7,'[26]Curve Summary'!$A$8:$AG$161,3)</f>
        <v>44.93</v>
      </c>
      <c r="BO10" s="151">
        <f>VLOOKUP(BO$7,'[26]Curve Summary'!$A$8:$AG$161,3)</f>
        <v>40.64</v>
      </c>
      <c r="BP10" s="151">
        <f>VLOOKUP(BP$7,'[26]Curve Summary'!$A$8:$AG$161,3)</f>
        <v>41.5</v>
      </c>
      <c r="BQ10" s="151">
        <f>VLOOKUP(BQ$7,'[26]Curve Summary'!$A$8:$AG$161,3)</f>
        <v>44.14</v>
      </c>
      <c r="BR10" s="151">
        <f>VLOOKUP(BR$7,'[26]Curve Summary'!$A$8:$AG$161,3)</f>
        <v>42.86</v>
      </c>
      <c r="BS10" s="151">
        <f>VLOOKUP(BS$7,'[26]Curve Summary'!$A$8:$AG$161,3)</f>
        <v>41.21</v>
      </c>
      <c r="BT10" s="151">
        <f>VLOOKUP(BT$7,'[26]Curve Summary'!$A$8:$AG$161,3)</f>
        <v>39.75</v>
      </c>
      <c r="BU10" s="151">
        <f>VLOOKUP(BU$7,'[26]Curve Summary'!$A$8:$AG$161,3)</f>
        <v>36.81</v>
      </c>
      <c r="BV10" s="151">
        <f>VLOOKUP(BV$7,'[26]Curve Summary'!$A$8:$AG$161,3)</f>
        <v>38.47</v>
      </c>
      <c r="BW10" s="151">
        <f>VLOOKUP(BW$7,'[26]Curve Summary'!$A$8:$AG$161,3)</f>
        <v>51.53</v>
      </c>
      <c r="BX10" s="151">
        <f>VLOOKUP(BX$7,'[26]Curve Summary'!$A$8:$AG$161,3)</f>
        <v>55.95</v>
      </c>
      <c r="BY10" s="151">
        <f>VLOOKUP(BY$7,'[26]Curve Summary'!$A$8:$AG$161,3)</f>
        <v>47.87</v>
      </c>
      <c r="BZ10" s="151">
        <f>VLOOKUP(BZ$7,'[26]Curve Summary'!$A$8:$AG$161,3)</f>
        <v>45.11</v>
      </c>
      <c r="CA10" s="151">
        <f>VLOOKUP(CA$7,'[26]Curve Summary'!$A$8:$AG$161,3)</f>
        <v>41.44</v>
      </c>
      <c r="CB10" s="151">
        <f>VLOOKUP(CB$7,'[26]Curve Summary'!$A$8:$AG$161,3)</f>
        <v>42.19</v>
      </c>
      <c r="CC10" s="151">
        <f>VLOOKUP(CC$7,'[26]Curve Summary'!$A$8:$AG$161,3)</f>
        <v>44.87</v>
      </c>
      <c r="CD10" s="151">
        <f>VLOOKUP(CD$7,'[26]Curve Summary'!$A$8:$AG$161,3)</f>
        <v>43.7</v>
      </c>
      <c r="CE10" s="151">
        <f>VLOOKUP(CE$7,'[26]Curve Summary'!$A$8:$AG$161,3)</f>
        <v>42.19</v>
      </c>
      <c r="CF10" s="151">
        <f>VLOOKUP(CF$7,'[26]Curve Summary'!$A$8:$AG$161,3)</f>
        <v>40.85</v>
      </c>
      <c r="CG10" s="151">
        <f>VLOOKUP(CG$7,'[26]Curve Summary'!$A$8:$AG$161,3)</f>
        <v>38.17</v>
      </c>
      <c r="CH10" s="151">
        <f>VLOOKUP(CH$7,'[26]Curve Summary'!$A$8:$AG$161,3)</f>
        <v>39.69</v>
      </c>
      <c r="CI10" s="151">
        <f>VLOOKUP(CI$7,'[26]Curve Summary'!$A$8:$AG$161,3)</f>
        <v>51.64</v>
      </c>
      <c r="CJ10" s="151">
        <f>VLOOKUP(CJ$7,'[26]Curve Summary'!$A$8:$AG$161,3)</f>
        <v>55.68</v>
      </c>
      <c r="CK10" s="151">
        <f>VLOOKUP(CK$7,'[26]Curve Summary'!$A$8:$AG$161,3)</f>
        <v>48.29</v>
      </c>
      <c r="CL10" s="151">
        <f>VLOOKUP(CL$7,'[26]Curve Summary'!$A$8:$AG$161,3)</f>
        <v>45.77</v>
      </c>
      <c r="CM10" s="151">
        <f>VLOOKUP(CM$7,'[26]Curve Summary'!$A$8:$AG$161,3)</f>
        <v>42.41</v>
      </c>
      <c r="CN10" s="151">
        <f>VLOOKUP(CN$7,'[26]Curve Summary'!$A$8:$AG$161,3)</f>
        <v>43.09</v>
      </c>
      <c r="CO10" s="151">
        <f>VLOOKUP(CO$7,'[26]Curve Summary'!$A$8:$AG$161,3)</f>
        <v>45.6</v>
      </c>
      <c r="CP10" s="151">
        <f>VLOOKUP(CP$7,'[26]Curve Summary'!$A$8:$AG$161,3)</f>
        <v>44.53</v>
      </c>
      <c r="CQ10" s="151">
        <f>VLOOKUP(CQ$7,'[26]Curve Summary'!$A$8:$AG$161,3)</f>
        <v>43.15</v>
      </c>
      <c r="CR10" s="151">
        <f>VLOOKUP(CR$7,'[26]Curve Summary'!$A$8:$AG$161,3)</f>
        <v>41.92</v>
      </c>
      <c r="CS10" s="151">
        <f>VLOOKUP(CS$7,'[26]Curve Summary'!$A$8:$AG$161,3)</f>
        <v>39.47</v>
      </c>
      <c r="CT10" s="151">
        <f>VLOOKUP(CT$7,'[26]Curve Summary'!$A$8:$AG$161,3)</f>
        <v>40.86</v>
      </c>
      <c r="CU10" s="151">
        <f>VLOOKUP(CU$7,'[26]Curve Summary'!$A$8:$AG$161,3)</f>
        <v>51.8</v>
      </c>
      <c r="CV10" s="151">
        <f>VLOOKUP(CV$7,'[26]Curve Summary'!$A$8:$AG$161,3)</f>
        <v>55.5</v>
      </c>
      <c r="CW10" s="151">
        <f>VLOOKUP(CW$7,'[26]Curve Summary'!$A$8:$AG$161,3)</f>
        <v>48.73</v>
      </c>
      <c r="CX10" s="151">
        <f>VLOOKUP(CX$7,'[26]Curve Summary'!$A$8:$AG$161,3)</f>
        <v>46.43</v>
      </c>
      <c r="CY10" s="151">
        <f>VLOOKUP(CY$7,'[26]Curve Summary'!$A$8:$AG$161,3)</f>
        <v>43.36</v>
      </c>
      <c r="CZ10" s="151">
        <f>VLOOKUP(CZ$7,'[26]Curve Summary'!$A$8:$AG$161,3)</f>
        <v>43.98</v>
      </c>
      <c r="DA10" s="151">
        <f>VLOOKUP(DA$7,'[26]Curve Summary'!$A$8:$AG$161,3)</f>
        <v>46.33</v>
      </c>
      <c r="DB10" s="151">
        <f>VLOOKUP(DB$7,'[26]Curve Summary'!$A$8:$AG$161,3)</f>
        <v>45.33</v>
      </c>
      <c r="DC10" s="151">
        <f>VLOOKUP(DC$7,'[26]Curve Summary'!$A$8:$AG$161,3)</f>
        <v>44.04</v>
      </c>
      <c r="DD10" s="151">
        <f>VLOOKUP(DD$7,'[26]Curve Summary'!$A$8:$AG$161,3)</f>
        <v>42.9</v>
      </c>
      <c r="DE10" s="151">
        <f>VLOOKUP(DE$7,'[26]Curve Summary'!$A$8:$AG$161,3)</f>
        <v>40.6</v>
      </c>
      <c r="DF10" s="151">
        <f>VLOOKUP(DF$7,'[26]Curve Summary'!$A$8:$AG$161,3)</f>
        <v>41.91</v>
      </c>
      <c r="DG10" s="151">
        <f>VLOOKUP(DG$7,'[26]Curve Summary'!$A$8:$AG$161,3)</f>
        <v>52.14</v>
      </c>
      <c r="DH10" s="151">
        <f>VLOOKUP(DH$7,'[26]Curve Summary'!$A$8:$AG$161,3)</f>
        <v>55.6</v>
      </c>
      <c r="DI10" s="151">
        <f>VLOOKUP(DI$7,'[26]Curve Summary'!$A$8:$AG$161,3)</f>
        <v>49.28</v>
      </c>
      <c r="DJ10" s="151">
        <f>VLOOKUP(DJ$7,'[26]Curve Summary'!$A$8:$AG$161,3)</f>
        <v>47.12</v>
      </c>
      <c r="DK10" s="151">
        <f>VLOOKUP(DK$7,'[26]Curve Summary'!$A$8:$AG$161,3)</f>
        <v>44.25</v>
      </c>
      <c r="DL10" s="151">
        <f>VLOOKUP(DL$7,'[26]Curve Summary'!$A$8:$AG$161,3)</f>
        <v>44.84</v>
      </c>
      <c r="DM10" s="151">
        <f>VLOOKUP(DM$7,'[26]Curve Summary'!$A$8:$AG$161,3)</f>
        <v>47.16</v>
      </c>
      <c r="DN10" s="151">
        <f>VLOOKUP(DN$7,'[26]Curve Summary'!$A$8:$AG$161,3)</f>
        <v>46.23</v>
      </c>
      <c r="DO10" s="151">
        <f>VLOOKUP(DO$7,'[26]Curve Summary'!$A$8:$AG$161,3)</f>
        <v>45.02</v>
      </c>
      <c r="DP10" s="151">
        <f>VLOOKUP(DP$7,'[26]Curve Summary'!$A$8:$AG$161,3)</f>
        <v>43.95</v>
      </c>
      <c r="DQ10" s="151">
        <f>VLOOKUP(DQ$7,'[26]Curve Summary'!$A$8:$AG$161,3)</f>
        <v>41.8</v>
      </c>
      <c r="DR10" s="151">
        <f>VLOOKUP(DR$7,'[26]Curve Summary'!$A$8:$AG$161,3)</f>
        <v>43.03</v>
      </c>
      <c r="DS10" s="151">
        <f>VLOOKUP(DS$7,'[26]Curve Summary'!$A$8:$AG$161,3)</f>
        <v>52.61</v>
      </c>
      <c r="DT10" s="151">
        <f>VLOOKUP(DT$7,'[26]Curve Summary'!$A$8:$AG$161,3)</f>
        <v>55.86</v>
      </c>
      <c r="DU10" s="151">
        <f>VLOOKUP(DU$7,'[26]Curve Summary'!$A$8:$AG$161,3)</f>
        <v>49.93</v>
      </c>
      <c r="DV10" s="151">
        <f>VLOOKUP(DV$7,'[26]Curve Summary'!$A$8:$AG$161,3)</f>
        <v>47.92</v>
      </c>
      <c r="DW10" s="151">
        <f>VLOOKUP(DW$7,'[26]Curve Summary'!$A$8:$AG$161,3)</f>
        <v>45.23</v>
      </c>
      <c r="DX10" s="151">
        <f>VLOOKUP(DX$7,'[26]Curve Summary'!$A$8:$AG$161,3)</f>
        <v>45.78</v>
      </c>
      <c r="DY10" s="151">
        <f>VLOOKUP(DY$7,'[26]Curve Summary'!$A$8:$AG$161,3)</f>
        <v>48</v>
      </c>
      <c r="DZ10" s="151">
        <f>VLOOKUP(DZ$7,'[26]Curve Summary'!$A$8:$AG$161,3)</f>
        <v>47.13</v>
      </c>
      <c r="EA10" s="151">
        <f>VLOOKUP(EA$7,'[26]Curve Summary'!$A$8:$AG$161,3)</f>
        <v>46</v>
      </c>
      <c r="EB10" s="151">
        <f>VLOOKUP(EB$7,'[26]Curve Summary'!$A$8:$AG$161,3)</f>
        <v>45</v>
      </c>
      <c r="EC10" s="151">
        <f>VLOOKUP(EC$7,'[26]Curve Summary'!$A$8:$AG$161,3)</f>
        <v>42.99</v>
      </c>
      <c r="ED10" s="151">
        <f>VLOOKUP(ED$7,'[26]Curve Summary'!$A$8:$AG$161,3)</f>
        <v>44.13</v>
      </c>
      <c r="EE10" s="151">
        <f>VLOOKUP(EE$7,'[26]Curve Summary'!$A$8:$AG$161,3)</f>
        <v>53.11</v>
      </c>
      <c r="EF10" s="151">
        <f>VLOOKUP(EF$7,'[26]Curve Summary'!$A$8:$AG$161,3)</f>
        <v>56.15</v>
      </c>
      <c r="EG10" s="151">
        <f>VLOOKUP(EG$7,'[26]Curve Summary'!$A$8:$AG$161,3)</f>
        <v>50.6</v>
      </c>
      <c r="EH10" s="151">
        <f>VLOOKUP(EH$7,'[26]Curve Summary'!$A$8:$AG$161,3)</f>
        <v>48.72</v>
      </c>
      <c r="EI10" s="151">
        <f>VLOOKUP(EI$7,'[26]Curve Summary'!$A$8:$AG$161,3)</f>
        <v>46.2</v>
      </c>
      <c r="EJ10" s="151">
        <f>VLOOKUP(EJ$7,'[26]Curve Summary'!$A$8:$AG$161,3)</f>
        <v>46.71</v>
      </c>
    </row>
    <row r="11" spans="1:140" ht="13.7" customHeight="1" x14ac:dyDescent="0.2">
      <c r="A11" s="190" t="s">
        <v>122</v>
      </c>
      <c r="B11" s="133"/>
      <c r="C11" s="127">
        <f>'[26]Power Desk Daily Price'!$AC11</f>
        <v>26.928571428571427</v>
      </c>
      <c r="D11" s="127">
        <f ca="1">IF(ISERROR((AVERAGE(OFFSET('[26]Curve Summary'!$E$6,15,0,12,1))*12+ 13* '[26]Curve Summary Backup'!$E$38)/25), '[26]Curve Summary Backup'!$E$38,(AVERAGE(OFFSET('[26]Curve Summary'!$E$6,15,0,12,1))*12+ 13* '[26]Curve Summary Backup'!$E$38)/25)</f>
        <v>33.75</v>
      </c>
      <c r="E11" s="149">
        <f t="shared" ca="1" si="0"/>
        <v>31.191964285714285</v>
      </c>
      <c r="F11" s="127">
        <f t="shared" si="1"/>
        <v>34.375</v>
      </c>
      <c r="G11" s="127">
        <f t="shared" si="2"/>
        <v>34.5</v>
      </c>
      <c r="H11" s="127">
        <f t="shared" si="2"/>
        <v>34.25</v>
      </c>
      <c r="I11" s="127">
        <f t="shared" si="3"/>
        <v>31.75</v>
      </c>
      <c r="J11" s="127">
        <f t="shared" si="4"/>
        <v>33.25</v>
      </c>
      <c r="K11" s="127">
        <f t="shared" si="4"/>
        <v>30.25</v>
      </c>
      <c r="L11" s="127">
        <f t="shared" si="4"/>
        <v>30</v>
      </c>
      <c r="M11" s="127">
        <f t="shared" si="4"/>
        <v>36.5</v>
      </c>
      <c r="N11" s="127">
        <f t="shared" si="11"/>
        <v>32.25</v>
      </c>
      <c r="O11" s="127">
        <f t="shared" si="12"/>
        <v>51.25</v>
      </c>
      <c r="P11" s="127">
        <f t="shared" si="5"/>
        <v>49.5</v>
      </c>
      <c r="Q11" s="127">
        <f t="shared" si="5"/>
        <v>55.75</v>
      </c>
      <c r="R11" s="127">
        <f t="shared" si="5"/>
        <v>48.5</v>
      </c>
      <c r="S11" s="127">
        <f t="shared" si="6"/>
        <v>40.5</v>
      </c>
      <c r="T11" s="127">
        <f t="shared" si="7"/>
        <v>39.5</v>
      </c>
      <c r="U11" s="127">
        <f t="shared" si="7"/>
        <v>40.5</v>
      </c>
      <c r="V11" s="127">
        <f t="shared" si="7"/>
        <v>41.5</v>
      </c>
      <c r="W11" s="149">
        <f t="shared" si="13"/>
        <v>39.502941176470586</v>
      </c>
      <c r="X11" s="127">
        <f t="shared" si="14"/>
        <v>44.992156862745098</v>
      </c>
      <c r="Y11" s="127">
        <f t="shared" si="15"/>
        <v>45.0996644295302</v>
      </c>
      <c r="Z11" s="127">
        <f t="shared" si="16"/>
        <v>45.852509803921564</v>
      </c>
      <c r="AA11" s="127">
        <f t="shared" si="8"/>
        <v>46.472372549019617</v>
      </c>
      <c r="AB11" s="218">
        <f t="shared" si="9"/>
        <v>47.060468749999998</v>
      </c>
      <c r="AC11" s="150">
        <f t="shared" ca="1" si="10"/>
        <v>45.223069895769463</v>
      </c>
      <c r="AD11" s="145"/>
      <c r="AE11" s="145"/>
      <c r="AF11" s="146"/>
      <c r="AG11" s="151">
        <f>VLOOKUP(AG$7,'[26]Curve Summary'!$A$8:$AG$161,5)</f>
        <v>34.5</v>
      </c>
      <c r="AH11" s="151">
        <f>VLOOKUP(AH$7,'[26]Curve Summary'!$A$8:$AG$161,5)</f>
        <v>34.25</v>
      </c>
      <c r="AI11" s="151">
        <f>VLOOKUP(AI$7,'[26]Curve Summary'!$A$8:$AG$161,5)</f>
        <v>33.25</v>
      </c>
      <c r="AJ11" s="151">
        <f>VLOOKUP(AJ$7,'[26]Curve Summary'!$A$8:$AG$161,5)</f>
        <v>30.25</v>
      </c>
      <c r="AK11" s="151">
        <f>VLOOKUP(AK$7,'[26]Curve Summary'!$A$8:$AG$161,5)</f>
        <v>30</v>
      </c>
      <c r="AL11" s="151">
        <f>VLOOKUP(AL$7,'[26]Curve Summary'!$A$8:$AG$161,5)</f>
        <v>36.5</v>
      </c>
      <c r="AM11" s="151">
        <f>VLOOKUP(AM$7,'[26]Curve Summary'!$A$8:$AG$161,5)</f>
        <v>49.5</v>
      </c>
      <c r="AN11" s="151">
        <f>VLOOKUP(AN$7,'[26]Curve Summary'!$A$8:$AG$161,5)</f>
        <v>55.75</v>
      </c>
      <c r="AO11" s="151">
        <f>VLOOKUP(AO$7,'[26]Curve Summary'!$A$8:$AG$161,5)</f>
        <v>48.5</v>
      </c>
      <c r="AP11" s="151">
        <f>VLOOKUP(AP$7,'[26]Curve Summary'!$A$8:$AG$161,5)</f>
        <v>39.5</v>
      </c>
      <c r="AQ11" s="151">
        <f>VLOOKUP(AQ$7,'[26]Curve Summary'!$A$8:$AG$161,5)</f>
        <v>40.5</v>
      </c>
      <c r="AR11" s="151">
        <f>VLOOKUP(AR$7,'[26]Curve Summary'!$A$8:$AG$161,5)</f>
        <v>41.5</v>
      </c>
      <c r="AS11" s="151">
        <f>VLOOKUP(AS$7,'[26]Curve Summary'!$A$8:$AG$161,5)</f>
        <v>43</v>
      </c>
      <c r="AT11" s="151">
        <f>VLOOKUP(AT$7,'[26]Curve Summary'!$A$8:$AG$161,5)</f>
        <v>41</v>
      </c>
      <c r="AU11" s="151">
        <f>VLOOKUP(AU$7,'[26]Curve Summary'!$A$8:$AG$161,5)</f>
        <v>39</v>
      </c>
      <c r="AV11" s="151">
        <f>VLOOKUP(AV$7,'[26]Curve Summary'!$A$8:$AG$161,5)</f>
        <v>37.25</v>
      </c>
      <c r="AW11" s="151">
        <f>VLOOKUP(AW$7,'[26]Curve Summary'!$A$8:$AG$161,5)</f>
        <v>37.75</v>
      </c>
      <c r="AX11" s="151">
        <f>VLOOKUP(AX$7,'[26]Curve Summary'!$A$8:$AG$161,5)</f>
        <v>42.75</v>
      </c>
      <c r="AY11" s="151">
        <f>VLOOKUP(AY$7,'[26]Curve Summary'!$A$8:$AG$161,5)</f>
        <v>53.5</v>
      </c>
      <c r="AZ11" s="151">
        <f>VLOOKUP(AZ$7,'[26]Curve Summary'!$A$8:$AG$161,5)</f>
        <v>62</v>
      </c>
      <c r="BA11" s="151">
        <f>VLOOKUP(BA$7,'[26]Curve Summary'!$A$8:$AG$161,5)</f>
        <v>57</v>
      </c>
      <c r="BB11" s="151">
        <f>VLOOKUP(BB$7,'[26]Curve Summary'!$A$8:$AG$161,5)</f>
        <v>40.25</v>
      </c>
      <c r="BC11" s="151">
        <f>VLOOKUP(BC$7,'[26]Curve Summary'!$A$8:$AG$161,5)</f>
        <v>42.25</v>
      </c>
      <c r="BD11" s="151">
        <f>VLOOKUP(BD$7,'[26]Curve Summary'!$A$8:$AG$161,5)</f>
        <v>44.25</v>
      </c>
      <c r="BE11" s="151">
        <f>VLOOKUP(BE$7,'[26]Curve Summary'!$A$8:$AG$161,5)</f>
        <v>43.47</v>
      </c>
      <c r="BF11" s="151">
        <f>VLOOKUP(BF$7,'[26]Curve Summary'!$A$8:$AG$161,5)</f>
        <v>41.44</v>
      </c>
      <c r="BG11" s="151">
        <f>VLOOKUP(BG$7,'[26]Curve Summary'!$A$8:$AG$161,5)</f>
        <v>39.409999999999997</v>
      </c>
      <c r="BH11" s="151">
        <f>VLOOKUP(BH$7,'[26]Curve Summary'!$A$8:$AG$161,5)</f>
        <v>37.64</v>
      </c>
      <c r="BI11" s="151">
        <f>VLOOKUP(BI$7,'[26]Curve Summary'!$A$8:$AG$161,5)</f>
        <v>38.130000000000003</v>
      </c>
      <c r="BJ11" s="151">
        <f>VLOOKUP(BJ$7,'[26]Curve Summary'!$A$8:$AG$161,5)</f>
        <v>43.18</v>
      </c>
      <c r="BK11" s="151">
        <f>VLOOKUP(BK$7,'[26]Curve Summary'!$A$8:$AG$161,5)</f>
        <v>54.02</v>
      </c>
      <c r="BL11" s="151">
        <f>VLOOKUP(BL$7,'[26]Curve Summary'!$A$8:$AG$161,5)</f>
        <v>62.6</v>
      </c>
      <c r="BM11" s="151">
        <f>VLOOKUP(BM$7,'[26]Curve Summary'!$A$8:$AG$161,5)</f>
        <v>57.54</v>
      </c>
      <c r="BN11" s="151">
        <f>VLOOKUP(BN$7,'[26]Curve Summary'!$A$8:$AG$161,5)</f>
        <v>40.619999999999997</v>
      </c>
      <c r="BO11" s="151">
        <f>VLOOKUP(BO$7,'[26]Curve Summary'!$A$8:$AG$161,5)</f>
        <v>42.63</v>
      </c>
      <c r="BP11" s="151">
        <f>VLOOKUP(BP$7,'[26]Curve Summary'!$A$8:$AG$161,5)</f>
        <v>44.64</v>
      </c>
      <c r="BQ11" s="151">
        <f>VLOOKUP(BQ$7,'[26]Curve Summary'!$A$8:$AG$161,5)</f>
        <v>43.83</v>
      </c>
      <c r="BR11" s="151">
        <f>VLOOKUP(BR$7,'[26]Curve Summary'!$A$8:$AG$161,5)</f>
        <v>41.78</v>
      </c>
      <c r="BS11" s="151">
        <f>VLOOKUP(BS$7,'[26]Curve Summary'!$A$8:$AG$161,5)</f>
        <v>39.729999999999997</v>
      </c>
      <c r="BT11" s="151">
        <f>VLOOKUP(BT$7,'[26]Curve Summary'!$A$8:$AG$161,5)</f>
        <v>37.93</v>
      </c>
      <c r="BU11" s="151">
        <f>VLOOKUP(BU$7,'[26]Curve Summary'!$A$8:$AG$161,5)</f>
        <v>38.43</v>
      </c>
      <c r="BV11" s="151">
        <f>VLOOKUP(BV$7,'[26]Curve Summary'!$A$8:$AG$161,5)</f>
        <v>43.51</v>
      </c>
      <c r="BW11" s="151">
        <f>VLOOKUP(BW$7,'[26]Curve Summary'!$A$8:$AG$161,5)</f>
        <v>54.44</v>
      </c>
      <c r="BX11" s="151">
        <f>VLOOKUP(BX$7,'[26]Curve Summary'!$A$8:$AG$161,5)</f>
        <v>63.07</v>
      </c>
      <c r="BY11" s="151">
        <f>VLOOKUP(BY$7,'[26]Curve Summary'!$A$8:$AG$161,5)</f>
        <v>57.96</v>
      </c>
      <c r="BZ11" s="151">
        <f>VLOOKUP(BZ$7,'[26]Curve Summary'!$A$8:$AG$161,5)</f>
        <v>40.92</v>
      </c>
      <c r="CA11" s="151">
        <f>VLOOKUP(CA$7,'[26]Curve Summary'!$A$8:$AG$161,5)</f>
        <v>42.94</v>
      </c>
      <c r="CB11" s="151">
        <f>VLOOKUP(CB$7,'[26]Curve Summary'!$A$8:$AG$161,5)</f>
        <v>44.96</v>
      </c>
      <c r="CC11" s="151">
        <f>VLOOKUP(CC$7,'[26]Curve Summary'!$A$8:$AG$161,5)</f>
        <v>44.12</v>
      </c>
      <c r="CD11" s="151">
        <f>VLOOKUP(CD$7,'[26]Curve Summary'!$A$8:$AG$161,5)</f>
        <v>42.05</v>
      </c>
      <c r="CE11" s="151">
        <f>VLOOKUP(CE$7,'[26]Curve Summary'!$A$8:$AG$161,5)</f>
        <v>39.99</v>
      </c>
      <c r="CF11" s="151">
        <f>VLOOKUP(CF$7,'[26]Curve Summary'!$A$8:$AG$161,5)</f>
        <v>38.18</v>
      </c>
      <c r="CG11" s="151">
        <f>VLOOKUP(CG$7,'[26]Curve Summary'!$A$8:$AG$161,5)</f>
        <v>38.68</v>
      </c>
      <c r="CH11" s="151">
        <f>VLOOKUP(CH$7,'[26]Curve Summary'!$A$8:$AG$161,5)</f>
        <v>43.8</v>
      </c>
      <c r="CI11" s="151">
        <f>VLOOKUP(CI$7,'[26]Curve Summary'!$A$8:$AG$161,5)</f>
        <v>54.79</v>
      </c>
      <c r="CJ11" s="151">
        <f>VLOOKUP(CJ$7,'[26]Curve Summary'!$A$8:$AG$161,5)</f>
        <v>63.48</v>
      </c>
      <c r="CK11" s="151">
        <f>VLOOKUP(CK$7,'[26]Curve Summary'!$A$8:$AG$161,5)</f>
        <v>58.34</v>
      </c>
      <c r="CL11" s="151">
        <f>VLOOKUP(CL$7,'[26]Curve Summary'!$A$8:$AG$161,5)</f>
        <v>41.19</v>
      </c>
      <c r="CM11" s="151">
        <f>VLOOKUP(CM$7,'[26]Curve Summary'!$A$8:$AG$161,5)</f>
        <v>43.22</v>
      </c>
      <c r="CN11" s="151">
        <f>VLOOKUP(CN$7,'[26]Curve Summary'!$A$8:$AG$161,5)</f>
        <v>45.25</v>
      </c>
      <c r="CO11" s="151">
        <f>VLOOKUP(CO$7,'[26]Curve Summary'!$A$8:$AG$161,5)</f>
        <v>44.42</v>
      </c>
      <c r="CP11" s="151">
        <f>VLOOKUP(CP$7,'[26]Curve Summary'!$A$8:$AG$161,5)</f>
        <v>42.34</v>
      </c>
      <c r="CQ11" s="151">
        <f>VLOOKUP(CQ$7,'[26]Curve Summary'!$A$8:$AG$161,5)</f>
        <v>40.26</v>
      </c>
      <c r="CR11" s="151">
        <f>VLOOKUP(CR$7,'[26]Curve Summary'!$A$8:$AG$161,5)</f>
        <v>38.44</v>
      </c>
      <c r="CS11" s="151">
        <f>VLOOKUP(CS$7,'[26]Curve Summary'!$A$8:$AG$161,5)</f>
        <v>38.94</v>
      </c>
      <c r="CT11" s="151">
        <f>VLOOKUP(CT$7,'[26]Curve Summary'!$A$8:$AG$161,5)</f>
        <v>44.08</v>
      </c>
      <c r="CU11" s="151">
        <f>VLOOKUP(CU$7,'[26]Curve Summary'!$A$8:$AG$161,5)</f>
        <v>55.14</v>
      </c>
      <c r="CV11" s="151">
        <f>VLOOKUP(CV$7,'[26]Curve Summary'!$A$8:$AG$161,5)</f>
        <v>63.88</v>
      </c>
      <c r="CW11" s="151">
        <f>VLOOKUP(CW$7,'[26]Curve Summary'!$A$8:$AG$161,5)</f>
        <v>58.71</v>
      </c>
      <c r="CX11" s="151">
        <f>VLOOKUP(CX$7,'[26]Curve Summary'!$A$8:$AG$161,5)</f>
        <v>41.44</v>
      </c>
      <c r="CY11" s="151">
        <f>VLOOKUP(CY$7,'[26]Curve Summary'!$A$8:$AG$161,5)</f>
        <v>43.48</v>
      </c>
      <c r="CZ11" s="151">
        <f>VLOOKUP(CZ$7,'[26]Curve Summary'!$A$8:$AG$161,5)</f>
        <v>45.52</v>
      </c>
      <c r="DA11" s="151">
        <f>VLOOKUP(DA$7,'[26]Curve Summary'!$A$8:$AG$161,5)</f>
        <v>44.68</v>
      </c>
      <c r="DB11" s="151">
        <f>VLOOKUP(DB$7,'[26]Curve Summary'!$A$8:$AG$161,5)</f>
        <v>42.58</v>
      </c>
      <c r="DC11" s="151">
        <f>VLOOKUP(DC$7,'[26]Curve Summary'!$A$8:$AG$161,5)</f>
        <v>40.49</v>
      </c>
      <c r="DD11" s="151">
        <f>VLOOKUP(DD$7,'[26]Curve Summary'!$A$8:$AG$161,5)</f>
        <v>38.65</v>
      </c>
      <c r="DE11" s="151">
        <f>VLOOKUP(DE$7,'[26]Curve Summary'!$A$8:$AG$161,5)</f>
        <v>39.15</v>
      </c>
      <c r="DF11" s="151">
        <f>VLOOKUP(DF$7,'[26]Curve Summary'!$A$8:$AG$161,5)</f>
        <v>44.32</v>
      </c>
      <c r="DG11" s="151">
        <f>VLOOKUP(DG$7,'[26]Curve Summary'!$A$8:$AG$161,5)</f>
        <v>55.44</v>
      </c>
      <c r="DH11" s="151">
        <f>VLOOKUP(DH$7,'[26]Curve Summary'!$A$8:$AG$161,5)</f>
        <v>64.209999999999994</v>
      </c>
      <c r="DI11" s="151">
        <f>VLOOKUP(DI$7,'[26]Curve Summary'!$A$8:$AG$161,5)</f>
        <v>59.01</v>
      </c>
      <c r="DJ11" s="151">
        <f>VLOOKUP(DJ$7,'[26]Curve Summary'!$A$8:$AG$161,5)</f>
        <v>41.65</v>
      </c>
      <c r="DK11" s="151">
        <f>VLOOKUP(DK$7,'[26]Curve Summary'!$A$8:$AG$161,5)</f>
        <v>43.7</v>
      </c>
      <c r="DL11" s="151">
        <f>VLOOKUP(DL$7,'[26]Curve Summary'!$A$8:$AG$161,5)</f>
        <v>45.74</v>
      </c>
      <c r="DM11" s="151">
        <f>VLOOKUP(DM$7,'[26]Curve Summary'!$A$8:$AG$161,5)</f>
        <v>44.88</v>
      </c>
      <c r="DN11" s="151">
        <f>VLOOKUP(DN$7,'[26]Curve Summary'!$A$8:$AG$161,5)</f>
        <v>42.77</v>
      </c>
      <c r="DO11" s="151">
        <f>VLOOKUP(DO$7,'[26]Curve Summary'!$A$8:$AG$161,5)</f>
        <v>40.659999999999997</v>
      </c>
      <c r="DP11" s="151">
        <f>VLOOKUP(DP$7,'[26]Curve Summary'!$A$8:$AG$161,5)</f>
        <v>38.82</v>
      </c>
      <c r="DQ11" s="151">
        <f>VLOOKUP(DQ$7,'[26]Curve Summary'!$A$8:$AG$161,5)</f>
        <v>39.32</v>
      </c>
      <c r="DR11" s="151">
        <f>VLOOKUP(DR$7,'[26]Curve Summary'!$A$8:$AG$161,5)</f>
        <v>44.51</v>
      </c>
      <c r="DS11" s="151">
        <f>VLOOKUP(DS$7,'[26]Curve Summary'!$A$8:$AG$161,5)</f>
        <v>55.67</v>
      </c>
      <c r="DT11" s="151">
        <f>VLOOKUP(DT$7,'[26]Curve Summary'!$A$8:$AG$161,5)</f>
        <v>64.489999999999995</v>
      </c>
      <c r="DU11" s="151">
        <f>VLOOKUP(DU$7,'[26]Curve Summary'!$A$8:$AG$161,5)</f>
        <v>59.26</v>
      </c>
      <c r="DV11" s="151">
        <f>VLOOKUP(DV$7,'[26]Curve Summary'!$A$8:$AG$161,5)</f>
        <v>41.82</v>
      </c>
      <c r="DW11" s="151">
        <f>VLOOKUP(DW$7,'[26]Curve Summary'!$A$8:$AG$161,5)</f>
        <v>43.88</v>
      </c>
      <c r="DX11" s="151">
        <f>VLOOKUP(DX$7,'[26]Curve Summary'!$A$8:$AG$161,5)</f>
        <v>45.94</v>
      </c>
      <c r="DY11" s="151">
        <f>VLOOKUP(DY$7,'[26]Curve Summary'!$A$8:$AG$161,5)</f>
        <v>45.07</v>
      </c>
      <c r="DZ11" s="151">
        <f>VLOOKUP(DZ$7,'[26]Curve Summary'!$A$8:$AG$161,5)</f>
        <v>42.95</v>
      </c>
      <c r="EA11" s="151">
        <f>VLOOKUP(EA$7,'[26]Curve Summary'!$A$8:$AG$161,5)</f>
        <v>40.840000000000003</v>
      </c>
      <c r="EB11" s="151">
        <f>VLOOKUP(EB$7,'[26]Curve Summary'!$A$8:$AG$161,5)</f>
        <v>38.979999999999997</v>
      </c>
      <c r="EC11" s="151">
        <f>VLOOKUP(EC$7,'[26]Curve Summary'!$A$8:$AG$161,5)</f>
        <v>39.49</v>
      </c>
      <c r="ED11" s="151">
        <f>VLOOKUP(ED$7,'[26]Curve Summary'!$A$8:$AG$161,5)</f>
        <v>44.7</v>
      </c>
      <c r="EE11" s="151">
        <f>VLOOKUP(EE$7,'[26]Curve Summary'!$A$8:$AG$161,5)</f>
        <v>55.91</v>
      </c>
      <c r="EF11" s="151">
        <f>VLOOKUP(EF$7,'[26]Curve Summary'!$A$8:$AG$161,5)</f>
        <v>64.760000000000005</v>
      </c>
      <c r="EG11" s="151">
        <f>VLOOKUP(EG$7,'[26]Curve Summary'!$A$8:$AG$161,5)</f>
        <v>59.51</v>
      </c>
      <c r="EH11" s="151">
        <f>VLOOKUP(EH$7,'[26]Curve Summary'!$A$8:$AG$161,5)</f>
        <v>42</v>
      </c>
      <c r="EI11" s="151">
        <f>VLOOKUP(EI$7,'[26]Curve Summary'!$A$8:$AG$161,5)</f>
        <v>44.07</v>
      </c>
      <c r="EJ11" s="151">
        <f>VLOOKUP(EJ$7,'[26]Curve Summary'!$A$8:$AG$161,5)</f>
        <v>46.13</v>
      </c>
    </row>
    <row r="12" spans="1:140" ht="13.7" customHeight="1" x14ac:dyDescent="0.2">
      <c r="A12" s="190" t="s">
        <v>123</v>
      </c>
      <c r="B12" s="133"/>
      <c r="C12" s="127">
        <f>'[26]Power Desk Daily Price'!$AC12</f>
        <v>21.361070829118962</v>
      </c>
      <c r="D12" s="127">
        <f ca="1">IF(ISERROR((AVERAGE(OFFSET('[26]Curve Summary'!$I$6,15,0,12,1))*12+ 13* '[26]Curve Summary Backup'!$I$38)/25), '[26]Curve Summary Backup'!$I$38,(AVERAGE(OFFSET('[26]Curve Summary'!$I$6,15,0,12,1))*12+ 13* '[26]Curve Summary Backup'!$I$38)/25)</f>
        <v>31</v>
      </c>
      <c r="E12" s="149">
        <f t="shared" ca="1" si="0"/>
        <v>27.385401560919611</v>
      </c>
      <c r="F12" s="127">
        <f t="shared" si="1"/>
        <v>33</v>
      </c>
      <c r="G12" s="127">
        <f t="shared" si="2"/>
        <v>33</v>
      </c>
      <c r="H12" s="127">
        <f t="shared" si="2"/>
        <v>33</v>
      </c>
      <c r="I12" s="127">
        <f t="shared" si="3"/>
        <v>31.75</v>
      </c>
      <c r="J12" s="127">
        <f t="shared" si="4"/>
        <v>33.25</v>
      </c>
      <c r="K12" s="127">
        <f t="shared" si="4"/>
        <v>30.25</v>
      </c>
      <c r="L12" s="127">
        <f t="shared" si="4"/>
        <v>30</v>
      </c>
      <c r="M12" s="127">
        <f t="shared" si="4"/>
        <v>36.5</v>
      </c>
      <c r="N12" s="127">
        <f t="shared" si="11"/>
        <v>32.25</v>
      </c>
      <c r="O12" s="127">
        <f t="shared" si="12"/>
        <v>50.916666666666664</v>
      </c>
      <c r="P12" s="127">
        <f t="shared" si="5"/>
        <v>48.75</v>
      </c>
      <c r="Q12" s="127">
        <f t="shared" si="5"/>
        <v>55.75</v>
      </c>
      <c r="R12" s="127">
        <f t="shared" si="5"/>
        <v>48.25</v>
      </c>
      <c r="S12" s="127">
        <f t="shared" si="6"/>
        <v>39.25</v>
      </c>
      <c r="T12" s="127">
        <f t="shared" si="7"/>
        <v>39.25</v>
      </c>
      <c r="U12" s="127">
        <f t="shared" si="7"/>
        <v>38.25</v>
      </c>
      <c r="V12" s="127">
        <f t="shared" si="7"/>
        <v>40.25</v>
      </c>
      <c r="W12" s="149">
        <f t="shared" si="13"/>
        <v>38.889215686274511</v>
      </c>
      <c r="X12" s="127">
        <f t="shared" si="14"/>
        <v>43.677450980392159</v>
      </c>
      <c r="Y12" s="127">
        <f t="shared" si="15"/>
        <v>43.67543624161074</v>
      </c>
      <c r="Z12" s="127">
        <f t="shared" si="16"/>
        <v>44.537333333333336</v>
      </c>
      <c r="AA12" s="127">
        <f t="shared" si="8"/>
        <v>45.176676470588241</v>
      </c>
      <c r="AB12" s="218">
        <f t="shared" si="9"/>
        <v>45.736484374999996</v>
      </c>
      <c r="AC12" s="150">
        <f t="shared" ca="1" si="10"/>
        <v>43.956533411995458</v>
      </c>
      <c r="AD12" s="145"/>
      <c r="AE12" s="145"/>
      <c r="AF12" s="146"/>
      <c r="AG12" s="151">
        <f>VLOOKUP(AG$7,'[26]Curve Summary'!$A$8:$AG$161,9)</f>
        <v>33</v>
      </c>
      <c r="AH12" s="151">
        <f>VLOOKUP(AH$7,'[26]Curve Summary'!$A$8:$AG$161,9)</f>
        <v>33</v>
      </c>
      <c r="AI12" s="151">
        <f>VLOOKUP(AI$7,'[26]Curve Summary'!$A$8:$AG$161,9)</f>
        <v>33.25</v>
      </c>
      <c r="AJ12" s="151">
        <f>VLOOKUP(AJ$7,'[26]Curve Summary'!$A$8:$AG$161,9)</f>
        <v>30.25</v>
      </c>
      <c r="AK12" s="151">
        <f>VLOOKUP(AK$7,'[26]Curve Summary'!$A$8:$AG$161,9)</f>
        <v>30</v>
      </c>
      <c r="AL12" s="151">
        <f>VLOOKUP(AL$7,'[26]Curve Summary'!$A$8:$AG$161,9)</f>
        <v>36.5</v>
      </c>
      <c r="AM12" s="151">
        <f>VLOOKUP(AM$7,'[26]Curve Summary'!$A$8:$AG$161,9)</f>
        <v>48.75</v>
      </c>
      <c r="AN12" s="151">
        <f>VLOOKUP(AN$7,'[26]Curve Summary'!$A$8:$AG$161,9)</f>
        <v>55.75</v>
      </c>
      <c r="AO12" s="151">
        <f>VLOOKUP(AO$7,'[26]Curve Summary'!$A$8:$AG$161,9)</f>
        <v>48.25</v>
      </c>
      <c r="AP12" s="151">
        <f>VLOOKUP(AP$7,'[26]Curve Summary'!$A$8:$AG$161,9)</f>
        <v>39.25</v>
      </c>
      <c r="AQ12" s="151">
        <f>VLOOKUP(AQ$7,'[26]Curve Summary'!$A$8:$AG$161,9)</f>
        <v>38.25</v>
      </c>
      <c r="AR12" s="151">
        <f>VLOOKUP(AR$7,'[26]Curve Summary'!$A$8:$AG$161,9)</f>
        <v>40.25</v>
      </c>
      <c r="AS12" s="151">
        <f>VLOOKUP(AS$7,'[26]Curve Summary'!$A$8:$AG$161,9)</f>
        <v>40.75</v>
      </c>
      <c r="AT12" s="151">
        <f>VLOOKUP(AT$7,'[26]Curve Summary'!$A$8:$AG$161,9)</f>
        <v>39.25</v>
      </c>
      <c r="AU12" s="151">
        <f>VLOOKUP(AU$7,'[26]Curve Summary'!$A$8:$AG$161,9)</f>
        <v>38.5</v>
      </c>
      <c r="AV12" s="151">
        <f>VLOOKUP(AV$7,'[26]Curve Summary'!$A$8:$AG$161,9)</f>
        <v>37.25</v>
      </c>
      <c r="AW12" s="151">
        <f>VLOOKUP(AW$7,'[26]Curve Summary'!$A$8:$AG$161,9)</f>
        <v>37.75</v>
      </c>
      <c r="AX12" s="151">
        <f>VLOOKUP(AX$7,'[26]Curve Summary'!$A$8:$AG$161,9)</f>
        <v>42.75</v>
      </c>
      <c r="AY12" s="151">
        <f>VLOOKUP(AY$7,'[26]Curve Summary'!$A$8:$AG$161,9)</f>
        <v>53.5</v>
      </c>
      <c r="AZ12" s="151">
        <f>VLOOKUP(AZ$7,'[26]Curve Summary'!$A$8:$AG$161,9)</f>
        <v>62</v>
      </c>
      <c r="BA12" s="151">
        <f>VLOOKUP(BA$7,'[26]Curve Summary'!$A$8:$AG$161,9)</f>
        <v>51.5</v>
      </c>
      <c r="BB12" s="151">
        <f>VLOOKUP(BB$7,'[26]Curve Summary'!$A$8:$AG$161,9)</f>
        <v>40</v>
      </c>
      <c r="BC12" s="151">
        <f>VLOOKUP(BC$7,'[26]Curve Summary'!$A$8:$AG$161,9)</f>
        <v>39.75</v>
      </c>
      <c r="BD12" s="151">
        <f>VLOOKUP(BD$7,'[26]Curve Summary'!$A$8:$AG$161,9)</f>
        <v>41</v>
      </c>
      <c r="BE12" s="151">
        <f>VLOOKUP(BE$7,'[26]Curve Summary'!$A$8:$AG$161,9)</f>
        <v>41.21</v>
      </c>
      <c r="BF12" s="151">
        <f>VLOOKUP(BF$7,'[26]Curve Summary'!$A$8:$AG$161,9)</f>
        <v>39.69</v>
      </c>
      <c r="BG12" s="151">
        <f>VLOOKUP(BG$7,'[26]Curve Summary'!$A$8:$AG$161,9)</f>
        <v>38.92</v>
      </c>
      <c r="BH12" s="151">
        <f>VLOOKUP(BH$7,'[26]Curve Summary'!$A$8:$AG$161,9)</f>
        <v>37.65</v>
      </c>
      <c r="BI12" s="151">
        <f>VLOOKUP(BI$7,'[26]Curve Summary'!$A$8:$AG$161,9)</f>
        <v>38.15</v>
      </c>
      <c r="BJ12" s="151">
        <f>VLOOKUP(BJ$7,'[26]Curve Summary'!$A$8:$AG$161,9)</f>
        <v>43.19</v>
      </c>
      <c r="BK12" s="151">
        <f>VLOOKUP(BK$7,'[26]Curve Summary'!$A$8:$AG$161,9)</f>
        <v>54.04</v>
      </c>
      <c r="BL12" s="151">
        <f>VLOOKUP(BL$7,'[26]Curve Summary'!$A$8:$AG$161,9)</f>
        <v>62.61</v>
      </c>
      <c r="BM12" s="151">
        <f>VLOOKUP(BM$7,'[26]Curve Summary'!$A$8:$AG$161,9)</f>
        <v>52</v>
      </c>
      <c r="BN12" s="151">
        <f>VLOOKUP(BN$7,'[26]Curve Summary'!$A$8:$AG$161,9)</f>
        <v>40.380000000000003</v>
      </c>
      <c r="BO12" s="151">
        <f>VLOOKUP(BO$7,'[26]Curve Summary'!$A$8:$AG$161,9)</f>
        <v>40.119999999999997</v>
      </c>
      <c r="BP12" s="151">
        <f>VLOOKUP(BP$7,'[26]Curve Summary'!$A$8:$AG$161,9)</f>
        <v>41.37</v>
      </c>
      <c r="BQ12" s="151">
        <f>VLOOKUP(BQ$7,'[26]Curve Summary'!$A$8:$AG$161,9)</f>
        <v>41.56</v>
      </c>
      <c r="BR12" s="151">
        <f>VLOOKUP(BR$7,'[26]Curve Summary'!$A$8:$AG$161,9)</f>
        <v>40.020000000000003</v>
      </c>
      <c r="BS12" s="151">
        <f>VLOOKUP(BS$7,'[26]Curve Summary'!$A$8:$AG$161,9)</f>
        <v>39.24</v>
      </c>
      <c r="BT12" s="151">
        <f>VLOOKUP(BT$7,'[26]Curve Summary'!$A$8:$AG$161,9)</f>
        <v>37.950000000000003</v>
      </c>
      <c r="BU12" s="151">
        <f>VLOOKUP(BU$7,'[26]Curve Summary'!$A$8:$AG$161,9)</f>
        <v>38.450000000000003</v>
      </c>
      <c r="BV12" s="151">
        <f>VLOOKUP(BV$7,'[26]Curve Summary'!$A$8:$AG$161,9)</f>
        <v>43.53</v>
      </c>
      <c r="BW12" s="151">
        <f>VLOOKUP(BW$7,'[26]Curve Summary'!$A$8:$AG$161,9)</f>
        <v>54.46</v>
      </c>
      <c r="BX12" s="151">
        <f>VLOOKUP(BX$7,'[26]Curve Summary'!$A$8:$AG$161,9)</f>
        <v>63.1</v>
      </c>
      <c r="BY12" s="151">
        <f>VLOOKUP(BY$7,'[26]Curve Summary'!$A$8:$AG$161,9)</f>
        <v>52.4</v>
      </c>
      <c r="BZ12" s="151">
        <f>VLOOKUP(BZ$7,'[26]Curve Summary'!$A$8:$AG$161,9)</f>
        <v>40.68</v>
      </c>
      <c r="CA12" s="151">
        <f>VLOOKUP(CA$7,'[26]Curve Summary'!$A$8:$AG$161,9)</f>
        <v>40.42</v>
      </c>
      <c r="CB12" s="151">
        <f>VLOOKUP(CB$7,'[26]Curve Summary'!$A$8:$AG$161,9)</f>
        <v>41.68</v>
      </c>
      <c r="CC12" s="151">
        <f>VLOOKUP(CC$7,'[26]Curve Summary'!$A$8:$AG$161,9)</f>
        <v>41.84</v>
      </c>
      <c r="CD12" s="151">
        <f>VLOOKUP(CD$7,'[26]Curve Summary'!$A$8:$AG$161,9)</f>
        <v>40.29</v>
      </c>
      <c r="CE12" s="151">
        <f>VLOOKUP(CE$7,'[26]Curve Summary'!$A$8:$AG$161,9)</f>
        <v>39.51</v>
      </c>
      <c r="CF12" s="151">
        <f>VLOOKUP(CF$7,'[26]Curve Summary'!$A$8:$AG$161,9)</f>
        <v>38.21</v>
      </c>
      <c r="CG12" s="151">
        <f>VLOOKUP(CG$7,'[26]Curve Summary'!$A$8:$AG$161,9)</f>
        <v>38.71</v>
      </c>
      <c r="CH12" s="151">
        <f>VLOOKUP(CH$7,'[26]Curve Summary'!$A$8:$AG$161,9)</f>
        <v>43.83</v>
      </c>
      <c r="CI12" s="151">
        <f>VLOOKUP(CI$7,'[26]Curve Summary'!$A$8:$AG$161,9)</f>
        <v>54.83</v>
      </c>
      <c r="CJ12" s="151">
        <f>VLOOKUP(CJ$7,'[26]Curve Summary'!$A$8:$AG$161,9)</f>
        <v>63.52</v>
      </c>
      <c r="CK12" s="151">
        <f>VLOOKUP(CK$7,'[26]Curve Summary'!$A$8:$AG$161,9)</f>
        <v>52.75</v>
      </c>
      <c r="CL12" s="151">
        <f>VLOOKUP(CL$7,'[26]Curve Summary'!$A$8:$AG$161,9)</f>
        <v>40.96</v>
      </c>
      <c r="CM12" s="151">
        <f>VLOOKUP(CM$7,'[26]Curve Summary'!$A$8:$AG$161,9)</f>
        <v>40.69</v>
      </c>
      <c r="CN12" s="151">
        <f>VLOOKUP(CN$7,'[26]Curve Summary'!$A$8:$AG$161,9)</f>
        <v>41.96</v>
      </c>
      <c r="CO12" s="151">
        <f>VLOOKUP(CO$7,'[26]Curve Summary'!$A$8:$AG$161,9)</f>
        <v>42.14</v>
      </c>
      <c r="CP12" s="151">
        <f>VLOOKUP(CP$7,'[26]Curve Summary'!$A$8:$AG$161,9)</f>
        <v>40.57</v>
      </c>
      <c r="CQ12" s="151">
        <f>VLOOKUP(CQ$7,'[26]Curve Summary'!$A$8:$AG$161,9)</f>
        <v>39.78</v>
      </c>
      <c r="CR12" s="151">
        <f>VLOOKUP(CR$7,'[26]Curve Summary'!$A$8:$AG$161,9)</f>
        <v>38.47</v>
      </c>
      <c r="CS12" s="151">
        <f>VLOOKUP(CS$7,'[26]Curve Summary'!$A$8:$AG$161,9)</f>
        <v>38.979999999999997</v>
      </c>
      <c r="CT12" s="151">
        <f>VLOOKUP(CT$7,'[26]Curve Summary'!$A$8:$AG$161,9)</f>
        <v>44.12</v>
      </c>
      <c r="CU12" s="151">
        <f>VLOOKUP(CU$7,'[26]Curve Summary'!$A$8:$AG$161,9)</f>
        <v>55.19</v>
      </c>
      <c r="CV12" s="151">
        <f>VLOOKUP(CV$7,'[26]Curve Summary'!$A$8:$AG$161,9)</f>
        <v>63.94</v>
      </c>
      <c r="CW12" s="151">
        <f>VLOOKUP(CW$7,'[26]Curve Summary'!$A$8:$AG$161,9)</f>
        <v>53.09</v>
      </c>
      <c r="CX12" s="151">
        <f>VLOOKUP(CX$7,'[26]Curve Summary'!$A$8:$AG$161,9)</f>
        <v>41.22</v>
      </c>
      <c r="CY12" s="151">
        <f>VLOOKUP(CY$7,'[26]Curve Summary'!$A$8:$AG$161,9)</f>
        <v>40.94</v>
      </c>
      <c r="CZ12" s="151">
        <f>VLOOKUP(CZ$7,'[26]Curve Summary'!$A$8:$AG$161,9)</f>
        <v>42.21</v>
      </c>
      <c r="DA12" s="151">
        <f>VLOOKUP(DA$7,'[26]Curve Summary'!$A$8:$AG$161,9)</f>
        <v>42.39</v>
      </c>
      <c r="DB12" s="151">
        <f>VLOOKUP(DB$7,'[26]Curve Summary'!$A$8:$AG$161,9)</f>
        <v>40.81</v>
      </c>
      <c r="DC12" s="151">
        <f>VLOOKUP(DC$7,'[26]Curve Summary'!$A$8:$AG$161,9)</f>
        <v>40.01</v>
      </c>
      <c r="DD12" s="151">
        <f>VLOOKUP(DD$7,'[26]Curve Summary'!$A$8:$AG$161,9)</f>
        <v>38.700000000000003</v>
      </c>
      <c r="DE12" s="151">
        <f>VLOOKUP(DE$7,'[26]Curve Summary'!$A$8:$AG$161,9)</f>
        <v>39.200000000000003</v>
      </c>
      <c r="DF12" s="151">
        <f>VLOOKUP(DF$7,'[26]Curve Summary'!$A$8:$AG$161,9)</f>
        <v>44.37</v>
      </c>
      <c r="DG12" s="151">
        <f>VLOOKUP(DG$7,'[26]Curve Summary'!$A$8:$AG$161,9)</f>
        <v>55.49</v>
      </c>
      <c r="DH12" s="151">
        <f>VLOOKUP(DH$7,'[26]Curve Summary'!$A$8:$AG$161,9)</f>
        <v>64.28</v>
      </c>
      <c r="DI12" s="151">
        <f>VLOOKUP(DI$7,'[26]Curve Summary'!$A$8:$AG$161,9)</f>
        <v>53.37</v>
      </c>
      <c r="DJ12" s="151">
        <f>VLOOKUP(DJ$7,'[26]Curve Summary'!$A$8:$AG$161,9)</f>
        <v>41.43</v>
      </c>
      <c r="DK12" s="151">
        <f>VLOOKUP(DK$7,'[26]Curve Summary'!$A$8:$AG$161,9)</f>
        <v>41.15</v>
      </c>
      <c r="DL12" s="151">
        <f>VLOOKUP(DL$7,'[26]Curve Summary'!$A$8:$AG$161,9)</f>
        <v>42.42</v>
      </c>
      <c r="DM12" s="151">
        <f>VLOOKUP(DM$7,'[26]Curve Summary'!$A$8:$AG$161,9)</f>
        <v>42.58</v>
      </c>
      <c r="DN12" s="151">
        <f>VLOOKUP(DN$7,'[26]Curve Summary'!$A$8:$AG$161,9)</f>
        <v>40.99</v>
      </c>
      <c r="DO12" s="151">
        <f>VLOOKUP(DO$7,'[26]Curve Summary'!$A$8:$AG$161,9)</f>
        <v>40.19</v>
      </c>
      <c r="DP12" s="151">
        <f>VLOOKUP(DP$7,'[26]Curve Summary'!$A$8:$AG$161,9)</f>
        <v>38.869999999999997</v>
      </c>
      <c r="DQ12" s="151">
        <f>VLOOKUP(DQ$7,'[26]Curve Summary'!$A$8:$AG$161,9)</f>
        <v>39.369999999999997</v>
      </c>
      <c r="DR12" s="151">
        <f>VLOOKUP(DR$7,'[26]Curve Summary'!$A$8:$AG$161,9)</f>
        <v>44.56</v>
      </c>
      <c r="DS12" s="151">
        <f>VLOOKUP(DS$7,'[26]Curve Summary'!$A$8:$AG$161,9)</f>
        <v>55.74</v>
      </c>
      <c r="DT12" s="151">
        <f>VLOOKUP(DT$7,'[26]Curve Summary'!$A$8:$AG$161,9)</f>
        <v>64.56</v>
      </c>
      <c r="DU12" s="151">
        <f>VLOOKUP(DU$7,'[26]Curve Summary'!$A$8:$AG$161,9)</f>
        <v>53.6</v>
      </c>
      <c r="DV12" s="151">
        <f>VLOOKUP(DV$7,'[26]Curve Summary'!$A$8:$AG$161,9)</f>
        <v>41.61</v>
      </c>
      <c r="DW12" s="151">
        <f>VLOOKUP(DW$7,'[26]Curve Summary'!$A$8:$AG$161,9)</f>
        <v>41.33</v>
      </c>
      <c r="DX12" s="151">
        <f>VLOOKUP(DX$7,'[26]Curve Summary'!$A$8:$AG$161,9)</f>
        <v>42.61</v>
      </c>
      <c r="DY12" s="151">
        <f>VLOOKUP(DY$7,'[26]Curve Summary'!$A$8:$AG$161,9)</f>
        <v>42.77</v>
      </c>
      <c r="DZ12" s="151">
        <f>VLOOKUP(DZ$7,'[26]Curve Summary'!$A$8:$AG$161,9)</f>
        <v>41.17</v>
      </c>
      <c r="EA12" s="151">
        <f>VLOOKUP(EA$7,'[26]Curve Summary'!$A$8:$AG$161,9)</f>
        <v>40.369999999999997</v>
      </c>
      <c r="EB12" s="151">
        <f>VLOOKUP(EB$7,'[26]Curve Summary'!$A$8:$AG$161,9)</f>
        <v>39.04</v>
      </c>
      <c r="EC12" s="151">
        <f>VLOOKUP(EC$7,'[26]Curve Summary'!$A$8:$AG$161,9)</f>
        <v>39.54</v>
      </c>
      <c r="ED12" s="151">
        <f>VLOOKUP(ED$7,'[26]Curve Summary'!$A$8:$AG$161,9)</f>
        <v>44.76</v>
      </c>
      <c r="EE12" s="151">
        <f>VLOOKUP(EE$7,'[26]Curve Summary'!$A$8:$AG$161,9)</f>
        <v>55.98</v>
      </c>
      <c r="EF12" s="151">
        <f>VLOOKUP(EF$7,'[26]Curve Summary'!$A$8:$AG$161,9)</f>
        <v>64.849999999999994</v>
      </c>
      <c r="EG12" s="151">
        <f>VLOOKUP(EG$7,'[26]Curve Summary'!$A$8:$AG$161,9)</f>
        <v>53.84</v>
      </c>
      <c r="EH12" s="151">
        <f>VLOOKUP(EH$7,'[26]Curve Summary'!$A$8:$AG$161,9)</f>
        <v>41.8</v>
      </c>
      <c r="EI12" s="151">
        <f>VLOOKUP(EI$7,'[26]Curve Summary'!$A$8:$AG$161,9)</f>
        <v>41.51</v>
      </c>
      <c r="EJ12" s="151">
        <f>VLOOKUP(EJ$7,'[26]Curve Summary'!$A$8:$AG$161,9)</f>
        <v>42.8</v>
      </c>
    </row>
    <row r="13" spans="1:140" ht="13.7" customHeight="1" x14ac:dyDescent="0.2">
      <c r="A13" s="190" t="s">
        <v>124</v>
      </c>
      <c r="B13" s="148" t="s">
        <v>144</v>
      </c>
      <c r="C13" s="127">
        <f>'[26]Power Desk Daily Price'!$AC13</f>
        <v>26.309285714285711</v>
      </c>
      <c r="D13" s="127">
        <f ca="1">IF(ISERROR((AVERAGE(OFFSET('[26]Curve Summary'!$F$6,15,0,12,1))*12+ 13* '[26]Curve Summary Backup'!$F$38)/25), '[26]Curve Summary Backup'!$F$38,(AVERAGE(OFFSET('[26]Curve Summary'!$F$6,15,0,12,1))*12+ 13* '[26]Curve Summary Backup'!$F$38)/25)</f>
        <v>31</v>
      </c>
      <c r="E13" s="149">
        <f t="shared" ca="1" si="0"/>
        <v>29.240982142857142</v>
      </c>
      <c r="F13" s="127">
        <f t="shared" si="1"/>
        <v>33</v>
      </c>
      <c r="G13" s="127">
        <f t="shared" si="2"/>
        <v>33</v>
      </c>
      <c r="H13" s="127">
        <f t="shared" si="2"/>
        <v>33</v>
      </c>
      <c r="I13" s="127">
        <f t="shared" si="3"/>
        <v>32.25</v>
      </c>
      <c r="J13" s="127">
        <f t="shared" si="4"/>
        <v>33.25</v>
      </c>
      <c r="K13" s="127">
        <f t="shared" si="4"/>
        <v>31.25</v>
      </c>
      <c r="L13" s="127">
        <f t="shared" si="4"/>
        <v>32.75</v>
      </c>
      <c r="M13" s="127">
        <f t="shared" si="4"/>
        <v>38.75</v>
      </c>
      <c r="N13" s="127">
        <f t="shared" si="11"/>
        <v>34.25</v>
      </c>
      <c r="O13" s="127">
        <f t="shared" si="12"/>
        <v>51.25</v>
      </c>
      <c r="P13" s="127">
        <f t="shared" si="5"/>
        <v>48.75</v>
      </c>
      <c r="Q13" s="127">
        <f t="shared" si="5"/>
        <v>56.75</v>
      </c>
      <c r="R13" s="127">
        <f t="shared" si="5"/>
        <v>48.25</v>
      </c>
      <c r="S13" s="127">
        <f t="shared" si="6"/>
        <v>39.25</v>
      </c>
      <c r="T13" s="127">
        <f t="shared" si="7"/>
        <v>39.25</v>
      </c>
      <c r="U13" s="127">
        <f t="shared" si="7"/>
        <v>38.25</v>
      </c>
      <c r="V13" s="127">
        <f t="shared" si="7"/>
        <v>40.25</v>
      </c>
      <c r="W13" s="149">
        <f t="shared" si="13"/>
        <v>39.475490196078432</v>
      </c>
      <c r="X13" s="127">
        <f t="shared" si="14"/>
        <v>45.024509803921568</v>
      </c>
      <c r="Y13" s="127">
        <f t="shared" si="15"/>
        <v>44.81885906040268</v>
      </c>
      <c r="Z13" s="127">
        <f t="shared" si="16"/>
        <v>45.86847058823529</v>
      </c>
      <c r="AA13" s="127">
        <f t="shared" si="8"/>
        <v>46.522617647058823</v>
      </c>
      <c r="AB13" s="218">
        <f t="shared" si="9"/>
        <v>47.071445312500003</v>
      </c>
      <c r="AC13" s="150">
        <f t="shared" ca="1" si="10"/>
        <v>45.221940527283863</v>
      </c>
      <c r="AD13" s="145"/>
      <c r="AE13" s="145"/>
      <c r="AF13" s="146"/>
      <c r="AG13" s="151">
        <f>VLOOKUP(AG$7,'[26]Curve Summary'!$A$9:$AG$161,6)</f>
        <v>33</v>
      </c>
      <c r="AH13" s="151">
        <f>VLOOKUP(AH$7,'[26]Curve Summary'!$A$9:$AG$161,6)</f>
        <v>33</v>
      </c>
      <c r="AI13" s="151">
        <f>VLOOKUP(AI$7,'[26]Curve Summary'!$A$9:$AG$161,6)</f>
        <v>33.25</v>
      </c>
      <c r="AJ13" s="151">
        <f>VLOOKUP(AJ$7,'[26]Curve Summary'!$A$9:$AG$161,6)</f>
        <v>31.25</v>
      </c>
      <c r="AK13" s="151">
        <f>VLOOKUP(AK$7,'[26]Curve Summary'!$A$9:$AG$161,6)</f>
        <v>32.75</v>
      </c>
      <c r="AL13" s="151">
        <f>VLOOKUP(AL$7,'[26]Curve Summary'!$A$9:$AG$161,6)</f>
        <v>38.75</v>
      </c>
      <c r="AM13" s="151">
        <f>VLOOKUP(AM$7,'[26]Curve Summary'!$A$9:$AG$161,6)</f>
        <v>48.75</v>
      </c>
      <c r="AN13" s="151">
        <f>VLOOKUP(AN$7,'[26]Curve Summary'!$A$9:$AG$161,6)</f>
        <v>56.75</v>
      </c>
      <c r="AO13" s="151">
        <f>VLOOKUP(AO$7,'[26]Curve Summary'!$A$9:$AG$161,6)</f>
        <v>48.25</v>
      </c>
      <c r="AP13" s="151">
        <f>VLOOKUP(AP$7,'[26]Curve Summary'!$A$9:$AG$161,6)</f>
        <v>39.25</v>
      </c>
      <c r="AQ13" s="151">
        <f>VLOOKUP(AQ$7,'[26]Curve Summary'!$A$9:$AG$161,6)</f>
        <v>38.25</v>
      </c>
      <c r="AR13" s="151">
        <f>VLOOKUP(AR$7,'[26]Curve Summary'!$A$9:$AG$161,6)</f>
        <v>40.25</v>
      </c>
      <c r="AS13" s="151">
        <f>VLOOKUP(AS$7,'[26]Curve Summary'!$A$9:$AG$161,6)</f>
        <v>40.75</v>
      </c>
      <c r="AT13" s="151">
        <f>VLOOKUP(AT$7,'[26]Curve Summary'!$A$9:$AG$161,6)</f>
        <v>39.25</v>
      </c>
      <c r="AU13" s="151">
        <f>VLOOKUP(AU$7,'[26]Curve Summary'!$A$9:$AG$161,6)</f>
        <v>38.5</v>
      </c>
      <c r="AV13" s="151">
        <f>VLOOKUP(AV$7,'[26]Curve Summary'!$A$9:$AG$161,6)</f>
        <v>39.5</v>
      </c>
      <c r="AW13" s="151">
        <f>VLOOKUP(AW$7,'[26]Curve Summary'!$A$9:$AG$161,6)</f>
        <v>40.25</v>
      </c>
      <c r="AX13" s="151">
        <f>VLOOKUP(AX$7,'[26]Curve Summary'!$A$9:$AG$161,6)</f>
        <v>46.25</v>
      </c>
      <c r="AY13" s="151">
        <f>VLOOKUP(AY$7,'[26]Curve Summary'!$A$9:$AG$161,6)</f>
        <v>58.75</v>
      </c>
      <c r="AZ13" s="151">
        <f>VLOOKUP(AZ$7,'[26]Curve Summary'!$A$9:$AG$161,6)</f>
        <v>64.5</v>
      </c>
      <c r="BA13" s="151">
        <f>VLOOKUP(BA$7,'[26]Curve Summary'!$A$9:$AG$161,6)</f>
        <v>51.5</v>
      </c>
      <c r="BB13" s="151">
        <f>VLOOKUP(BB$7,'[26]Curve Summary'!$A$9:$AG$161,6)</f>
        <v>40</v>
      </c>
      <c r="BC13" s="151">
        <f>VLOOKUP(BC$7,'[26]Curve Summary'!$A$9:$AG$161,6)</f>
        <v>39.75</v>
      </c>
      <c r="BD13" s="151">
        <f>VLOOKUP(BD$7,'[26]Curve Summary'!$A$9:$AG$161,6)</f>
        <v>41</v>
      </c>
      <c r="BE13" s="151">
        <f>VLOOKUP(BE$7,'[26]Curve Summary'!$A$9:$AG$161,6)</f>
        <v>41.2</v>
      </c>
      <c r="BF13" s="151">
        <f>VLOOKUP(BF$7,'[26]Curve Summary'!$A$9:$AG$161,6)</f>
        <v>39.67</v>
      </c>
      <c r="BG13" s="151">
        <f>VLOOKUP(BG$7,'[26]Curve Summary'!$A$9:$AG$161,6)</f>
        <v>38.909999999999997</v>
      </c>
      <c r="BH13" s="151">
        <f>VLOOKUP(BH$7,'[26]Curve Summary'!$A$9:$AG$161,6)</f>
        <v>39.909999999999997</v>
      </c>
      <c r="BI13" s="151">
        <f>VLOOKUP(BI$7,'[26]Curve Summary'!$A$9:$AG$161,6)</f>
        <v>40.659999999999997</v>
      </c>
      <c r="BJ13" s="151">
        <f>VLOOKUP(BJ$7,'[26]Curve Summary'!$A$9:$AG$161,6)</f>
        <v>46.71</v>
      </c>
      <c r="BK13" s="151">
        <f>VLOOKUP(BK$7,'[26]Curve Summary'!$A$9:$AG$161,6)</f>
        <v>59.33</v>
      </c>
      <c r="BL13" s="151">
        <f>VLOOKUP(BL$7,'[26]Curve Summary'!$A$9:$AG$161,6)</f>
        <v>65.12</v>
      </c>
      <c r="BM13" s="151">
        <f>VLOOKUP(BM$7,'[26]Curve Summary'!$A$9:$AG$161,6)</f>
        <v>51.99</v>
      </c>
      <c r="BN13" s="151">
        <f>VLOOKUP(BN$7,'[26]Curve Summary'!$A$9:$AG$161,6)</f>
        <v>40.369999999999997</v>
      </c>
      <c r="BO13" s="151">
        <f>VLOOKUP(BO$7,'[26]Curve Summary'!$A$9:$AG$161,6)</f>
        <v>40.11</v>
      </c>
      <c r="BP13" s="151">
        <f>VLOOKUP(BP$7,'[26]Curve Summary'!$A$9:$AG$161,6)</f>
        <v>41.36</v>
      </c>
      <c r="BQ13" s="151">
        <f>VLOOKUP(BQ$7,'[26]Curve Summary'!$A$9:$AG$161,6)</f>
        <v>41.53</v>
      </c>
      <c r="BR13" s="151">
        <f>VLOOKUP(BR$7,'[26]Curve Summary'!$A$9:$AG$161,6)</f>
        <v>39.99</v>
      </c>
      <c r="BS13" s="151">
        <f>VLOOKUP(BS$7,'[26]Curve Summary'!$A$9:$AG$161,6)</f>
        <v>39.22</v>
      </c>
      <c r="BT13" s="151">
        <f>VLOOKUP(BT$7,'[26]Curve Summary'!$A$9:$AG$161,6)</f>
        <v>40.229999999999997</v>
      </c>
      <c r="BU13" s="151">
        <f>VLOOKUP(BU$7,'[26]Curve Summary'!$A$9:$AG$161,6)</f>
        <v>40.98</v>
      </c>
      <c r="BV13" s="151">
        <f>VLOOKUP(BV$7,'[26]Curve Summary'!$A$9:$AG$161,6)</f>
        <v>47.07</v>
      </c>
      <c r="BW13" s="151">
        <f>VLOOKUP(BW$7,'[26]Curve Summary'!$A$9:$AG$161,6)</f>
        <v>59.78</v>
      </c>
      <c r="BX13" s="151">
        <f>VLOOKUP(BX$7,'[26]Curve Summary'!$A$9:$AG$161,6)</f>
        <v>65.61</v>
      </c>
      <c r="BY13" s="151">
        <f>VLOOKUP(BY$7,'[26]Curve Summary'!$A$9:$AG$161,6)</f>
        <v>52.37</v>
      </c>
      <c r="BZ13" s="151">
        <f>VLOOKUP(BZ$7,'[26]Curve Summary'!$A$9:$AG$161,6)</f>
        <v>40.659999999999997</v>
      </c>
      <c r="CA13" s="151">
        <f>VLOOKUP(CA$7,'[26]Curve Summary'!$A$9:$AG$161,6)</f>
        <v>40.4</v>
      </c>
      <c r="CB13" s="151">
        <f>VLOOKUP(CB$7,'[26]Curve Summary'!$A$9:$AG$161,6)</f>
        <v>41.66</v>
      </c>
      <c r="CC13" s="151">
        <f>VLOOKUP(CC$7,'[26]Curve Summary'!$A$9:$AG$161,6)</f>
        <v>41.81</v>
      </c>
      <c r="CD13" s="151">
        <f>VLOOKUP(CD$7,'[26]Curve Summary'!$A$9:$AG$161,6)</f>
        <v>40.26</v>
      </c>
      <c r="CE13" s="151">
        <f>VLOOKUP(CE$7,'[26]Curve Summary'!$A$9:$AG$161,6)</f>
        <v>39.479999999999997</v>
      </c>
      <c r="CF13" s="151">
        <f>VLOOKUP(CF$7,'[26]Curve Summary'!$A$9:$AG$161,6)</f>
        <v>40.49</v>
      </c>
      <c r="CG13" s="151">
        <f>VLOOKUP(CG$7,'[26]Curve Summary'!$A$9:$AG$161,6)</f>
        <v>41.25</v>
      </c>
      <c r="CH13" s="151">
        <f>VLOOKUP(CH$7,'[26]Curve Summary'!$A$9:$AG$161,6)</f>
        <v>47.38</v>
      </c>
      <c r="CI13" s="151">
        <f>VLOOKUP(CI$7,'[26]Curve Summary'!$A$9:$AG$161,6)</f>
        <v>60.17</v>
      </c>
      <c r="CJ13" s="151">
        <f>VLOOKUP(CJ$7,'[26]Curve Summary'!$A$9:$AG$161,6)</f>
        <v>66.040000000000006</v>
      </c>
      <c r="CK13" s="151">
        <f>VLOOKUP(CK$7,'[26]Curve Summary'!$A$9:$AG$161,6)</f>
        <v>52.71</v>
      </c>
      <c r="CL13" s="151">
        <f>VLOOKUP(CL$7,'[26]Curve Summary'!$A$9:$AG$161,6)</f>
        <v>40.93</v>
      </c>
      <c r="CM13" s="151">
        <f>VLOOKUP(CM$7,'[26]Curve Summary'!$A$9:$AG$161,6)</f>
        <v>40.659999999999997</v>
      </c>
      <c r="CN13" s="151">
        <f>VLOOKUP(CN$7,'[26]Curve Summary'!$A$9:$AG$161,6)</f>
        <v>41.93</v>
      </c>
      <c r="CO13" s="151">
        <f>VLOOKUP(CO$7,'[26]Curve Summary'!$A$9:$AG$161,6)</f>
        <v>42.1</v>
      </c>
      <c r="CP13" s="151">
        <f>VLOOKUP(CP$7,'[26]Curve Summary'!$A$9:$AG$161,6)</f>
        <v>40.53</v>
      </c>
      <c r="CQ13" s="151">
        <f>VLOOKUP(CQ$7,'[26]Curve Summary'!$A$9:$AG$161,6)</f>
        <v>39.74</v>
      </c>
      <c r="CR13" s="151">
        <f>VLOOKUP(CR$7,'[26]Curve Summary'!$A$9:$AG$161,6)</f>
        <v>40.76</v>
      </c>
      <c r="CS13" s="151">
        <f>VLOOKUP(CS$7,'[26]Curve Summary'!$A$9:$AG$161,6)</f>
        <v>41.52</v>
      </c>
      <c r="CT13" s="151">
        <f>VLOOKUP(CT$7,'[26]Curve Summary'!$A$9:$AG$161,6)</f>
        <v>47.69</v>
      </c>
      <c r="CU13" s="151">
        <f>VLOOKUP(CU$7,'[26]Curve Summary'!$A$9:$AG$161,6)</f>
        <v>60.55</v>
      </c>
      <c r="CV13" s="151">
        <f>VLOOKUP(CV$7,'[26]Curve Summary'!$A$9:$AG$161,6)</f>
        <v>66.459999999999994</v>
      </c>
      <c r="CW13" s="151">
        <f>VLOOKUP(CW$7,'[26]Curve Summary'!$A$9:$AG$161,6)</f>
        <v>53.04</v>
      </c>
      <c r="CX13" s="151">
        <f>VLOOKUP(CX$7,'[26]Curve Summary'!$A$9:$AG$161,6)</f>
        <v>41.18</v>
      </c>
      <c r="CY13" s="151">
        <f>VLOOKUP(CY$7,'[26]Curve Summary'!$A$9:$AG$161,6)</f>
        <v>40.909999999999997</v>
      </c>
      <c r="CZ13" s="151">
        <f>VLOOKUP(CZ$7,'[26]Curve Summary'!$A$9:$AG$161,6)</f>
        <v>42.18</v>
      </c>
      <c r="DA13" s="151">
        <f>VLOOKUP(DA$7,'[26]Curve Summary'!$A$9:$AG$161,6)</f>
        <v>42.35</v>
      </c>
      <c r="DB13" s="151">
        <f>VLOOKUP(DB$7,'[26]Curve Summary'!$A$9:$AG$161,6)</f>
        <v>40.770000000000003</v>
      </c>
      <c r="DC13" s="151">
        <f>VLOOKUP(DC$7,'[26]Curve Summary'!$A$9:$AG$161,6)</f>
        <v>39.97</v>
      </c>
      <c r="DD13" s="151">
        <f>VLOOKUP(DD$7,'[26]Curve Summary'!$A$9:$AG$161,6)</f>
        <v>40.99</v>
      </c>
      <c r="DE13" s="151">
        <f>VLOOKUP(DE$7,'[26]Curve Summary'!$A$9:$AG$161,6)</f>
        <v>41.75</v>
      </c>
      <c r="DF13" s="151">
        <f>VLOOKUP(DF$7,'[26]Curve Summary'!$A$9:$AG$161,6)</f>
        <v>47.95</v>
      </c>
      <c r="DG13" s="151">
        <f>VLOOKUP(DG$7,'[26]Curve Summary'!$A$9:$AG$161,6)</f>
        <v>60.88</v>
      </c>
      <c r="DH13" s="151">
        <f>VLOOKUP(DH$7,'[26]Curve Summary'!$A$9:$AG$161,6)</f>
        <v>66.8</v>
      </c>
      <c r="DI13" s="151">
        <f>VLOOKUP(DI$7,'[26]Curve Summary'!$A$9:$AG$161,6)</f>
        <v>53.31</v>
      </c>
      <c r="DJ13" s="151">
        <f>VLOOKUP(DJ$7,'[26]Curve Summary'!$A$9:$AG$161,6)</f>
        <v>41.39</v>
      </c>
      <c r="DK13" s="151">
        <f>VLOOKUP(DK$7,'[26]Curve Summary'!$A$9:$AG$161,6)</f>
        <v>41.11</v>
      </c>
      <c r="DL13" s="151">
        <f>VLOOKUP(DL$7,'[26]Curve Summary'!$A$9:$AG$161,6)</f>
        <v>42.38</v>
      </c>
      <c r="DM13" s="151">
        <f>VLOOKUP(DM$7,'[26]Curve Summary'!$A$9:$AG$161,6)</f>
        <v>42.53</v>
      </c>
      <c r="DN13" s="151">
        <f>VLOOKUP(DN$7,'[26]Curve Summary'!$A$9:$AG$161,6)</f>
        <v>40.94</v>
      </c>
      <c r="DO13" s="151">
        <f>VLOOKUP(DO$7,'[26]Curve Summary'!$A$9:$AG$161,6)</f>
        <v>40.14</v>
      </c>
      <c r="DP13" s="151">
        <f>VLOOKUP(DP$7,'[26]Curve Summary'!$A$9:$AG$161,6)</f>
        <v>41.16</v>
      </c>
      <c r="DQ13" s="151">
        <f>VLOOKUP(DQ$7,'[26]Curve Summary'!$A$9:$AG$161,6)</f>
        <v>41.92</v>
      </c>
      <c r="DR13" s="151">
        <f>VLOOKUP(DR$7,'[26]Curve Summary'!$A$9:$AG$161,6)</f>
        <v>48.15</v>
      </c>
      <c r="DS13" s="151">
        <f>VLOOKUP(DS$7,'[26]Curve Summary'!$A$9:$AG$161,6)</f>
        <v>61.14</v>
      </c>
      <c r="DT13" s="151">
        <f>VLOOKUP(DT$7,'[26]Curve Summary'!$A$9:$AG$161,6)</f>
        <v>67.09</v>
      </c>
      <c r="DU13" s="151">
        <f>VLOOKUP(DU$7,'[26]Curve Summary'!$A$9:$AG$161,6)</f>
        <v>53.54</v>
      </c>
      <c r="DV13" s="151">
        <f>VLOOKUP(DV$7,'[26]Curve Summary'!$A$9:$AG$161,6)</f>
        <v>41.57</v>
      </c>
      <c r="DW13" s="151">
        <f>VLOOKUP(DW$7,'[26]Curve Summary'!$A$9:$AG$161,6)</f>
        <v>41.29</v>
      </c>
      <c r="DX13" s="151">
        <f>VLOOKUP(DX$7,'[26]Curve Summary'!$A$9:$AG$161,6)</f>
        <v>42.56</v>
      </c>
      <c r="DY13" s="151">
        <f>VLOOKUP(DY$7,'[26]Curve Summary'!$A$9:$AG$161,6)</f>
        <v>42.71</v>
      </c>
      <c r="DZ13" s="151">
        <f>VLOOKUP(DZ$7,'[26]Curve Summary'!$A$9:$AG$161,6)</f>
        <v>41.12</v>
      </c>
      <c r="EA13" s="151">
        <f>VLOOKUP(EA$7,'[26]Curve Summary'!$A$9:$AG$161,6)</f>
        <v>40.31</v>
      </c>
      <c r="EB13" s="151">
        <f>VLOOKUP(EB$7,'[26]Curve Summary'!$A$9:$AG$161,6)</f>
        <v>41.34</v>
      </c>
      <c r="EC13" s="151">
        <f>VLOOKUP(EC$7,'[26]Curve Summary'!$A$9:$AG$161,6)</f>
        <v>42.1</v>
      </c>
      <c r="ED13" s="151">
        <f>VLOOKUP(ED$7,'[26]Curve Summary'!$A$9:$AG$161,6)</f>
        <v>48.36</v>
      </c>
      <c r="EE13" s="151">
        <f>VLOOKUP(EE$7,'[26]Curve Summary'!$A$9:$AG$161,6)</f>
        <v>61.4</v>
      </c>
      <c r="EF13" s="151">
        <f>VLOOKUP(EF$7,'[26]Curve Summary'!$A$9:$AG$161,6)</f>
        <v>67.37</v>
      </c>
      <c r="EG13" s="151">
        <f>VLOOKUP(EG$7,'[26]Curve Summary'!$A$9:$AG$161,6)</f>
        <v>53.77</v>
      </c>
      <c r="EH13" s="151">
        <f>VLOOKUP(EH$7,'[26]Curve Summary'!$A$9:$AG$161,6)</f>
        <v>41.74</v>
      </c>
      <c r="EI13" s="151">
        <f>VLOOKUP(EI$7,'[26]Curve Summary'!$A$9:$AG$161,6)</f>
        <v>41.46</v>
      </c>
      <c r="EJ13" s="151">
        <f>VLOOKUP(EJ$7,'[26]Curve Summary'!$A$9:$AG$161,6)</f>
        <v>42.75</v>
      </c>
    </row>
    <row r="14" spans="1:140" ht="13.7" customHeight="1" x14ac:dyDescent="0.2">
      <c r="A14" s="190" t="s">
        <v>125</v>
      </c>
      <c r="B14" s="148" t="s">
        <v>144</v>
      </c>
      <c r="C14" s="127">
        <f>'[26]Power Desk Daily Price'!$AC14</f>
        <v>22.721428571428572</v>
      </c>
      <c r="D14" s="127">
        <f ca="1">IF(ISERROR((AVERAGE(OFFSET('[26]Curve Summary'!$B$6,15,0,12,1))*12+ 13* '[26]Curve Summary Backup'!$B$38)/25), '[26]Curve Summary Backup'!$B$38,(AVERAGE(OFFSET('[26]Curve Summary'!$B$6,15,0,12,1))*12+ 13* '[26]Curve Summary Backup'!$B$38)/25)</f>
        <v>28</v>
      </c>
      <c r="E14" s="149">
        <f t="shared" ca="1" si="0"/>
        <v>26.020535714285714</v>
      </c>
      <c r="F14" s="127">
        <f t="shared" si="1"/>
        <v>30</v>
      </c>
      <c r="G14" s="127">
        <f t="shared" si="2"/>
        <v>30</v>
      </c>
      <c r="H14" s="127">
        <f t="shared" si="2"/>
        <v>30</v>
      </c>
      <c r="I14" s="127">
        <f t="shared" si="3"/>
        <v>29.75</v>
      </c>
      <c r="J14" s="127">
        <f t="shared" si="4"/>
        <v>29.5</v>
      </c>
      <c r="K14" s="127">
        <f t="shared" si="4"/>
        <v>30</v>
      </c>
      <c r="L14" s="127">
        <f t="shared" si="4"/>
        <v>33</v>
      </c>
      <c r="M14" s="127">
        <f t="shared" si="4"/>
        <v>42</v>
      </c>
      <c r="N14" s="127">
        <f t="shared" si="11"/>
        <v>35</v>
      </c>
      <c r="O14" s="127">
        <f t="shared" si="12"/>
        <v>55.166666666666664</v>
      </c>
      <c r="P14" s="127">
        <f t="shared" si="5"/>
        <v>55</v>
      </c>
      <c r="Q14" s="127">
        <f t="shared" si="5"/>
        <v>61.5</v>
      </c>
      <c r="R14" s="127">
        <f t="shared" si="5"/>
        <v>49</v>
      </c>
      <c r="S14" s="127">
        <f t="shared" si="6"/>
        <v>36.666666666666664</v>
      </c>
      <c r="T14" s="127">
        <f t="shared" si="7"/>
        <v>38</v>
      </c>
      <c r="U14" s="127">
        <f t="shared" si="7"/>
        <v>35.5</v>
      </c>
      <c r="V14" s="127">
        <f t="shared" si="7"/>
        <v>36.5</v>
      </c>
      <c r="W14" s="149">
        <f t="shared" si="13"/>
        <v>39.211764705882352</v>
      </c>
      <c r="X14" s="127">
        <f t="shared" si="14"/>
        <v>42.799019607843135</v>
      </c>
      <c r="Y14" s="127">
        <f t="shared" si="15"/>
        <v>42.440704697986583</v>
      </c>
      <c r="Z14" s="127">
        <f t="shared" si="16"/>
        <v>43.493490196078433</v>
      </c>
      <c r="AA14" s="127">
        <f t="shared" si="8"/>
        <v>44.179892156862749</v>
      </c>
      <c r="AB14" s="218">
        <f t="shared" si="9"/>
        <v>44.935156249999991</v>
      </c>
      <c r="AC14" s="150">
        <f t="shared" ca="1" si="10"/>
        <v>43.125942979767011</v>
      </c>
      <c r="AD14" s="145"/>
      <c r="AE14" s="145"/>
      <c r="AF14" s="146"/>
      <c r="AG14" s="151">
        <f>VLOOKUP(AG$7,'[26]Curve Summary'!$A$9:$AG$161,2)</f>
        <v>30</v>
      </c>
      <c r="AH14" s="151">
        <f>VLOOKUP(AH$7,'[26]Curve Summary'!$A$9:$AG$161,2)</f>
        <v>30</v>
      </c>
      <c r="AI14" s="151">
        <f>VLOOKUP(AI$7,'[26]Curve Summary'!$A$9:$AG$161,2)</f>
        <v>29.5</v>
      </c>
      <c r="AJ14" s="151">
        <f>VLOOKUP(AJ$7,'[26]Curve Summary'!$A$9:$AG$161,2)</f>
        <v>30</v>
      </c>
      <c r="AK14" s="151">
        <f>VLOOKUP(AK$7,'[26]Curve Summary'!$A$9:$AG$161,2)</f>
        <v>33</v>
      </c>
      <c r="AL14" s="151">
        <f>VLOOKUP(AL$7,'[26]Curve Summary'!$A$9:$AG$161,2)</f>
        <v>42</v>
      </c>
      <c r="AM14" s="151">
        <f>VLOOKUP(AM$7,'[26]Curve Summary'!$A$9:$AG$161,2)</f>
        <v>55</v>
      </c>
      <c r="AN14" s="151">
        <f>VLOOKUP(AN$7,'[26]Curve Summary'!$A$9:$AG$161,2)</f>
        <v>61.5</v>
      </c>
      <c r="AO14" s="151">
        <f>VLOOKUP(AO$7,'[26]Curve Summary'!$A$9:$AG$161,2)</f>
        <v>49</v>
      </c>
      <c r="AP14" s="151">
        <f>VLOOKUP(AP$7,'[26]Curve Summary'!$A$9:$AG$161,2)</f>
        <v>38</v>
      </c>
      <c r="AQ14" s="151">
        <f>VLOOKUP(AQ$7,'[26]Curve Summary'!$A$9:$AG$161,2)</f>
        <v>35.5</v>
      </c>
      <c r="AR14" s="151">
        <f>VLOOKUP(AR$7,'[26]Curve Summary'!$A$9:$AG$161,2)</f>
        <v>36.5</v>
      </c>
      <c r="AS14" s="151">
        <f>VLOOKUP(AS$7,'[26]Curve Summary'!$A$9:$AG$161,2)</f>
        <v>37.25</v>
      </c>
      <c r="AT14" s="151">
        <f>VLOOKUP(AT$7,'[26]Curve Summary'!$A$9:$AG$161,2)</f>
        <v>37.25</v>
      </c>
      <c r="AU14" s="151">
        <f>VLOOKUP(AU$7,'[26]Curve Summary'!$A$9:$AG$161,2)</f>
        <v>37.25</v>
      </c>
      <c r="AV14" s="151">
        <f>VLOOKUP(AV$7,'[26]Curve Summary'!$A$9:$AG$161,2)</f>
        <v>35.75</v>
      </c>
      <c r="AW14" s="151">
        <f>VLOOKUP(AW$7,'[26]Curve Summary'!$A$9:$AG$161,2)</f>
        <v>36.75</v>
      </c>
      <c r="AX14" s="151">
        <f>VLOOKUP(AX$7,'[26]Curve Summary'!$A$9:$AG$161,2)</f>
        <v>43.25</v>
      </c>
      <c r="AY14" s="151">
        <f>VLOOKUP(AY$7,'[26]Curve Summary'!$A$9:$AG$161,2)</f>
        <v>55.25</v>
      </c>
      <c r="AZ14" s="151">
        <f>VLOOKUP(AZ$7,'[26]Curve Summary'!$A$9:$AG$161,2)</f>
        <v>65.25</v>
      </c>
      <c r="BA14" s="151">
        <f>VLOOKUP(BA$7,'[26]Curve Summary'!$A$9:$AG$161,2)</f>
        <v>51.75</v>
      </c>
      <c r="BB14" s="151">
        <f>VLOOKUP(BB$7,'[26]Curve Summary'!$A$9:$AG$161,2)</f>
        <v>38.75</v>
      </c>
      <c r="BC14" s="151">
        <f>VLOOKUP(BC$7,'[26]Curve Summary'!$A$9:$AG$161,2)</f>
        <v>37.75</v>
      </c>
      <c r="BD14" s="151">
        <f>VLOOKUP(BD$7,'[26]Curve Summary'!$A$9:$AG$161,2)</f>
        <v>37.25</v>
      </c>
      <c r="BE14" s="151">
        <f>VLOOKUP(BE$7,'[26]Curve Summary'!$A$9:$AG$161,2)</f>
        <v>37.96</v>
      </c>
      <c r="BF14" s="151">
        <f>VLOOKUP(BF$7,'[26]Curve Summary'!$A$9:$AG$161,2)</f>
        <v>37.96</v>
      </c>
      <c r="BG14" s="151">
        <f>VLOOKUP(BG$7,'[26]Curve Summary'!$A$9:$AG$161,2)</f>
        <v>37.96</v>
      </c>
      <c r="BH14" s="151">
        <f>VLOOKUP(BH$7,'[26]Curve Summary'!$A$9:$AG$161,2)</f>
        <v>36.57</v>
      </c>
      <c r="BI14" s="151">
        <f>VLOOKUP(BI$7,'[26]Curve Summary'!$A$9:$AG$161,2)</f>
        <v>37.5</v>
      </c>
      <c r="BJ14" s="151">
        <f>VLOOKUP(BJ$7,'[26]Curve Summary'!$A$9:$AG$161,2)</f>
        <v>43.52</v>
      </c>
      <c r="BK14" s="151">
        <f>VLOOKUP(BK$7,'[26]Curve Summary'!$A$9:$AG$161,2)</f>
        <v>54.64</v>
      </c>
      <c r="BL14" s="151">
        <f>VLOOKUP(BL$7,'[26]Curve Summary'!$A$9:$AG$161,2)</f>
        <v>63.9</v>
      </c>
      <c r="BM14" s="151">
        <f>VLOOKUP(BM$7,'[26]Curve Summary'!$A$9:$AG$161,2)</f>
        <v>51.4</v>
      </c>
      <c r="BN14" s="151">
        <f>VLOOKUP(BN$7,'[26]Curve Summary'!$A$9:$AG$161,2)</f>
        <v>39.35</v>
      </c>
      <c r="BO14" s="151">
        <f>VLOOKUP(BO$7,'[26]Curve Summary'!$A$9:$AG$161,2)</f>
        <v>38.42</v>
      </c>
      <c r="BP14" s="151">
        <f>VLOOKUP(BP$7,'[26]Curve Summary'!$A$9:$AG$161,2)</f>
        <v>37.96</v>
      </c>
      <c r="BQ14" s="151">
        <f>VLOOKUP(BQ$7,'[26]Curve Summary'!$A$9:$AG$161,2)</f>
        <v>38.22</v>
      </c>
      <c r="BR14" s="151">
        <f>VLOOKUP(BR$7,'[26]Curve Summary'!$A$9:$AG$161,2)</f>
        <v>38.22</v>
      </c>
      <c r="BS14" s="151">
        <f>VLOOKUP(BS$7,'[26]Curve Summary'!$A$9:$AG$161,2)</f>
        <v>38.22</v>
      </c>
      <c r="BT14" s="151">
        <f>VLOOKUP(BT$7,'[26]Curve Summary'!$A$9:$AG$161,2)</f>
        <v>36.82</v>
      </c>
      <c r="BU14" s="151">
        <f>VLOOKUP(BU$7,'[26]Curve Summary'!$A$9:$AG$161,2)</f>
        <v>37.76</v>
      </c>
      <c r="BV14" s="151">
        <f>VLOOKUP(BV$7,'[26]Curve Summary'!$A$9:$AG$161,2)</f>
        <v>43.82</v>
      </c>
      <c r="BW14" s="151">
        <f>VLOOKUP(BW$7,'[26]Curve Summary'!$A$9:$AG$161,2)</f>
        <v>55.02</v>
      </c>
      <c r="BX14" s="151">
        <f>VLOOKUP(BX$7,'[26]Curve Summary'!$A$9:$AG$161,2)</f>
        <v>64.349999999999994</v>
      </c>
      <c r="BY14" s="151">
        <f>VLOOKUP(BY$7,'[26]Curve Summary'!$A$9:$AG$161,2)</f>
        <v>51.75</v>
      </c>
      <c r="BZ14" s="151">
        <f>VLOOKUP(BZ$7,'[26]Curve Summary'!$A$9:$AG$161,2)</f>
        <v>39.619999999999997</v>
      </c>
      <c r="CA14" s="151">
        <f>VLOOKUP(CA$7,'[26]Curve Summary'!$A$9:$AG$161,2)</f>
        <v>38.69</v>
      </c>
      <c r="CB14" s="151">
        <f>VLOOKUP(CB$7,'[26]Curve Summary'!$A$9:$AG$161,2)</f>
        <v>38.229999999999997</v>
      </c>
      <c r="CC14" s="151">
        <f>VLOOKUP(CC$7,'[26]Curve Summary'!$A$9:$AG$161,2)</f>
        <v>38.49</v>
      </c>
      <c r="CD14" s="151">
        <f>VLOOKUP(CD$7,'[26]Curve Summary'!$A$9:$AG$161,2)</f>
        <v>38.49</v>
      </c>
      <c r="CE14" s="151">
        <f>VLOOKUP(CE$7,'[26]Curve Summary'!$A$9:$AG$161,2)</f>
        <v>38.49</v>
      </c>
      <c r="CF14" s="151">
        <f>VLOOKUP(CF$7,'[26]Curve Summary'!$A$9:$AG$161,2)</f>
        <v>37.08</v>
      </c>
      <c r="CG14" s="151">
        <f>VLOOKUP(CG$7,'[26]Curve Summary'!$A$9:$AG$161,2)</f>
        <v>38.020000000000003</v>
      </c>
      <c r="CH14" s="151">
        <f>VLOOKUP(CH$7,'[26]Curve Summary'!$A$9:$AG$161,2)</f>
        <v>44.12</v>
      </c>
      <c r="CI14" s="151">
        <f>VLOOKUP(CI$7,'[26]Curve Summary'!$A$9:$AG$161,2)</f>
        <v>55.4</v>
      </c>
      <c r="CJ14" s="151">
        <f>VLOOKUP(CJ$7,'[26]Curve Summary'!$A$9:$AG$161,2)</f>
        <v>64.790000000000006</v>
      </c>
      <c r="CK14" s="151">
        <f>VLOOKUP(CK$7,'[26]Curve Summary'!$A$9:$AG$161,2)</f>
        <v>52.11</v>
      </c>
      <c r="CL14" s="151">
        <f>VLOOKUP(CL$7,'[26]Curve Summary'!$A$9:$AG$161,2)</f>
        <v>39.9</v>
      </c>
      <c r="CM14" s="151">
        <f>VLOOKUP(CM$7,'[26]Curve Summary'!$A$9:$AG$161,2)</f>
        <v>38.96</v>
      </c>
      <c r="CN14" s="151">
        <f>VLOOKUP(CN$7,'[26]Curve Summary'!$A$9:$AG$161,2)</f>
        <v>38.49</v>
      </c>
      <c r="CO14" s="151">
        <f>VLOOKUP(CO$7,'[26]Curve Summary'!$A$9:$AG$161,2)</f>
        <v>38.75</v>
      </c>
      <c r="CP14" s="151">
        <f>VLOOKUP(CP$7,'[26]Curve Summary'!$A$9:$AG$161,2)</f>
        <v>38.75</v>
      </c>
      <c r="CQ14" s="151">
        <f>VLOOKUP(CQ$7,'[26]Curve Summary'!$A$9:$AG$161,2)</f>
        <v>38.75</v>
      </c>
      <c r="CR14" s="151">
        <f>VLOOKUP(CR$7,'[26]Curve Summary'!$A$9:$AG$161,2)</f>
        <v>37.33</v>
      </c>
      <c r="CS14" s="151">
        <f>VLOOKUP(CS$7,'[26]Curve Summary'!$A$9:$AG$161,2)</f>
        <v>38.28</v>
      </c>
      <c r="CT14" s="151">
        <f>VLOOKUP(CT$7,'[26]Curve Summary'!$A$9:$AG$161,2)</f>
        <v>44.43</v>
      </c>
      <c r="CU14" s="151">
        <f>VLOOKUP(CU$7,'[26]Curve Summary'!$A$9:$AG$161,2)</f>
        <v>55.78</v>
      </c>
      <c r="CV14" s="151">
        <f>VLOOKUP(CV$7,'[26]Curve Summary'!$A$9:$AG$161,2)</f>
        <v>65.239999999999995</v>
      </c>
      <c r="CW14" s="151">
        <f>VLOOKUP(CW$7,'[26]Curve Summary'!$A$9:$AG$161,2)</f>
        <v>52.47</v>
      </c>
      <c r="CX14" s="151">
        <f>VLOOKUP(CX$7,'[26]Curve Summary'!$A$9:$AG$161,2)</f>
        <v>40.17</v>
      </c>
      <c r="CY14" s="151">
        <f>VLOOKUP(CY$7,'[26]Curve Summary'!$A$9:$AG$161,2)</f>
        <v>39.229999999999997</v>
      </c>
      <c r="CZ14" s="151">
        <f>VLOOKUP(CZ$7,'[26]Curve Summary'!$A$9:$AG$161,2)</f>
        <v>38.75</v>
      </c>
      <c r="DA14" s="151">
        <f>VLOOKUP(DA$7,'[26]Curve Summary'!$A$9:$AG$161,2)</f>
        <v>39.020000000000003</v>
      </c>
      <c r="DB14" s="151">
        <f>VLOOKUP(DB$7,'[26]Curve Summary'!$A$9:$AG$161,2)</f>
        <v>39.020000000000003</v>
      </c>
      <c r="DC14" s="151">
        <f>VLOOKUP(DC$7,'[26]Curve Summary'!$A$9:$AG$161,2)</f>
        <v>39.020000000000003</v>
      </c>
      <c r="DD14" s="151">
        <f>VLOOKUP(DD$7,'[26]Curve Summary'!$A$9:$AG$161,2)</f>
        <v>37.590000000000003</v>
      </c>
      <c r="DE14" s="151">
        <f>VLOOKUP(DE$7,'[26]Curve Summary'!$A$9:$AG$161,2)</f>
        <v>38.54</v>
      </c>
      <c r="DF14" s="151">
        <f>VLOOKUP(DF$7,'[26]Curve Summary'!$A$9:$AG$161,2)</f>
        <v>44.73</v>
      </c>
      <c r="DG14" s="151">
        <f>VLOOKUP(DG$7,'[26]Curve Summary'!$A$9:$AG$161,2)</f>
        <v>56.16</v>
      </c>
      <c r="DH14" s="151">
        <f>VLOOKUP(DH$7,'[26]Curve Summary'!$A$9:$AG$161,2)</f>
        <v>65.680000000000007</v>
      </c>
      <c r="DI14" s="151">
        <f>VLOOKUP(DI$7,'[26]Curve Summary'!$A$9:$AG$161,2)</f>
        <v>52.83</v>
      </c>
      <c r="DJ14" s="151">
        <f>VLOOKUP(DJ$7,'[26]Curve Summary'!$A$9:$AG$161,2)</f>
        <v>40.450000000000003</v>
      </c>
      <c r="DK14" s="151">
        <f>VLOOKUP(DK$7,'[26]Curve Summary'!$A$9:$AG$161,2)</f>
        <v>39.49</v>
      </c>
      <c r="DL14" s="151">
        <f>VLOOKUP(DL$7,'[26]Curve Summary'!$A$9:$AG$161,2)</f>
        <v>39.020000000000003</v>
      </c>
      <c r="DM14" s="151">
        <f>VLOOKUP(DM$7,'[26]Curve Summary'!$A$9:$AG$161,2)</f>
        <v>39.28</v>
      </c>
      <c r="DN14" s="151">
        <f>VLOOKUP(DN$7,'[26]Curve Summary'!$A$9:$AG$161,2)</f>
        <v>39.28</v>
      </c>
      <c r="DO14" s="151">
        <f>VLOOKUP(DO$7,'[26]Curve Summary'!$A$9:$AG$161,2)</f>
        <v>39.28</v>
      </c>
      <c r="DP14" s="151">
        <f>VLOOKUP(DP$7,'[26]Curve Summary'!$A$9:$AG$161,2)</f>
        <v>37.840000000000003</v>
      </c>
      <c r="DQ14" s="151">
        <f>VLOOKUP(DQ$7,'[26]Curve Summary'!$A$9:$AG$161,2)</f>
        <v>38.799999999999997</v>
      </c>
      <c r="DR14" s="151">
        <f>VLOOKUP(DR$7,'[26]Curve Summary'!$A$9:$AG$161,2)</f>
        <v>45.03</v>
      </c>
      <c r="DS14" s="151">
        <f>VLOOKUP(DS$7,'[26]Curve Summary'!$A$9:$AG$161,2)</f>
        <v>56.54</v>
      </c>
      <c r="DT14" s="151">
        <f>VLOOKUP(DT$7,'[26]Curve Summary'!$A$9:$AG$161,2)</f>
        <v>66.13</v>
      </c>
      <c r="DU14" s="151">
        <f>VLOOKUP(DU$7,'[26]Curve Summary'!$A$9:$AG$161,2)</f>
        <v>53.18</v>
      </c>
      <c r="DV14" s="151">
        <f>VLOOKUP(DV$7,'[26]Curve Summary'!$A$9:$AG$161,2)</f>
        <v>40.72</v>
      </c>
      <c r="DW14" s="151">
        <f>VLOOKUP(DW$7,'[26]Curve Summary'!$A$9:$AG$161,2)</f>
        <v>39.76</v>
      </c>
      <c r="DX14" s="151">
        <f>VLOOKUP(DX$7,'[26]Curve Summary'!$A$9:$AG$161,2)</f>
        <v>39.28</v>
      </c>
      <c r="DY14" s="151">
        <f>VLOOKUP(DY$7,'[26]Curve Summary'!$A$9:$AG$161,2)</f>
        <v>39.54</v>
      </c>
      <c r="DZ14" s="151">
        <f>VLOOKUP(DZ$7,'[26]Curve Summary'!$A$9:$AG$161,2)</f>
        <v>39.54</v>
      </c>
      <c r="EA14" s="151">
        <f>VLOOKUP(EA$7,'[26]Curve Summary'!$A$9:$AG$161,2)</f>
        <v>39.549999999999997</v>
      </c>
      <c r="EB14" s="151">
        <f>VLOOKUP(EB$7,'[26]Curve Summary'!$A$9:$AG$161,2)</f>
        <v>38.1</v>
      </c>
      <c r="EC14" s="151">
        <f>VLOOKUP(EC$7,'[26]Curve Summary'!$A$9:$AG$161,2)</f>
        <v>39.06</v>
      </c>
      <c r="ED14" s="151">
        <f>VLOOKUP(ED$7,'[26]Curve Summary'!$A$9:$AG$161,2)</f>
        <v>45.34</v>
      </c>
      <c r="EE14" s="151">
        <f>VLOOKUP(EE$7,'[26]Curve Summary'!$A$9:$AG$161,2)</f>
        <v>56.92</v>
      </c>
      <c r="EF14" s="151">
        <f>VLOOKUP(EF$7,'[26]Curve Summary'!$A$9:$AG$161,2)</f>
        <v>66.569999999999993</v>
      </c>
      <c r="EG14" s="151">
        <f>VLOOKUP(EG$7,'[26]Curve Summary'!$A$9:$AG$161,2)</f>
        <v>53.54</v>
      </c>
      <c r="EH14" s="151">
        <f>VLOOKUP(EH$7,'[26]Curve Summary'!$A$9:$AG$161,2)</f>
        <v>40.99</v>
      </c>
      <c r="EI14" s="151">
        <f>VLOOKUP(EI$7,'[26]Curve Summary'!$A$9:$AG$161,2)</f>
        <v>40.03</v>
      </c>
      <c r="EJ14" s="151">
        <f>VLOOKUP(EJ$7,'[26]Curve Summary'!$A$9:$AG$161,2)</f>
        <v>39.549999999999997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'[26]Power Desk Daily Price'!$AC15</f>
        <v>23.721428571428572</v>
      </c>
      <c r="D15" s="129">
        <f ca="1">IF(ISERROR((AVERAGE(OFFSET('[26]Curve Summary'!$G$6,15,0,12,1))*12+ 13* '[26]Curve Summary Backup'!$G$38)/25), '[26]Curve Summary Backup'!$G$38,(AVERAGE(OFFSET('[26]Curve Summary'!$G$6,15,0,12,1))*12+ 13* '[26]Curve Summary Backup'!$G$38)/25)</f>
        <v>29</v>
      </c>
      <c r="E15" s="154">
        <f t="shared" ca="1" si="0"/>
        <v>27.020535714285714</v>
      </c>
      <c r="F15" s="129">
        <f t="shared" si="1"/>
        <v>31.375</v>
      </c>
      <c r="G15" s="129">
        <f t="shared" si="2"/>
        <v>31.5</v>
      </c>
      <c r="H15" s="129">
        <f t="shared" si="2"/>
        <v>31.25</v>
      </c>
      <c r="I15" s="129">
        <f t="shared" si="3"/>
        <v>31.375</v>
      </c>
      <c r="J15" s="129">
        <f t="shared" si="4"/>
        <v>30.75</v>
      </c>
      <c r="K15" s="129">
        <f t="shared" si="4"/>
        <v>32</v>
      </c>
      <c r="L15" s="129">
        <f t="shared" si="4"/>
        <v>36</v>
      </c>
      <c r="M15" s="129">
        <f t="shared" si="4"/>
        <v>47</v>
      </c>
      <c r="N15" s="129">
        <f t="shared" si="11"/>
        <v>38.333333333333336</v>
      </c>
      <c r="O15" s="129">
        <f t="shared" si="12"/>
        <v>63.166666666666664</v>
      </c>
      <c r="P15" s="129">
        <f t="shared" si="5"/>
        <v>62</v>
      </c>
      <c r="Q15" s="129">
        <f t="shared" si="5"/>
        <v>71.5</v>
      </c>
      <c r="R15" s="129">
        <f t="shared" si="5"/>
        <v>56</v>
      </c>
      <c r="S15" s="129">
        <f t="shared" si="6"/>
        <v>38.833333333333336</v>
      </c>
      <c r="T15" s="129">
        <f t="shared" si="7"/>
        <v>40.5</v>
      </c>
      <c r="U15" s="129">
        <f t="shared" si="7"/>
        <v>37.5</v>
      </c>
      <c r="V15" s="129">
        <f t="shared" si="7"/>
        <v>38.5</v>
      </c>
      <c r="W15" s="154">
        <f t="shared" si="13"/>
        <v>42.928431372549021</v>
      </c>
      <c r="X15" s="129">
        <f t="shared" si="14"/>
        <v>46.134313725490195</v>
      </c>
      <c r="Y15" s="129">
        <f t="shared" si="15"/>
        <v>45.636275167785222</v>
      </c>
      <c r="Z15" s="129">
        <f t="shared" si="16"/>
        <v>46.792705882352948</v>
      </c>
      <c r="AA15" s="129">
        <f t="shared" si="8"/>
        <v>47.340882352941179</v>
      </c>
      <c r="AB15" s="219">
        <f t="shared" si="9"/>
        <v>47.921289062500001</v>
      </c>
      <c r="AC15" s="155">
        <f t="shared" ca="1" si="10"/>
        <v>46.352282035561011</v>
      </c>
      <c r="AD15" s="145"/>
      <c r="AE15" s="145"/>
      <c r="AF15" s="146"/>
      <c r="AG15" s="127">
        <f>VLOOKUP(AG$7,'[26]Curve Summary'!$A$9:$AG$161,7)</f>
        <v>31.5</v>
      </c>
      <c r="AH15" s="127">
        <f>VLOOKUP(AH$7,'[26]Curve Summary'!$A$9:$AG$161,7)</f>
        <v>31.25</v>
      </c>
      <c r="AI15" s="127">
        <f>VLOOKUP(AI$7,'[26]Curve Summary'!$A$9:$AG$161,7)</f>
        <v>30.75</v>
      </c>
      <c r="AJ15" s="127">
        <f>VLOOKUP(AJ$7,'[26]Curve Summary'!$A$9:$AG$161,7)</f>
        <v>32</v>
      </c>
      <c r="AK15" s="127">
        <f>VLOOKUP(AK$7,'[26]Curve Summary'!$A$9:$AG$161,7)</f>
        <v>36</v>
      </c>
      <c r="AL15" s="127">
        <f>VLOOKUP(AL$7,'[26]Curve Summary'!$A$9:$AG$161,7)</f>
        <v>47</v>
      </c>
      <c r="AM15" s="127">
        <f>VLOOKUP(AM$7,'[26]Curve Summary'!$A$9:$AG$161,7)</f>
        <v>62</v>
      </c>
      <c r="AN15" s="127">
        <f>VLOOKUP(AN$7,'[26]Curve Summary'!$A$9:$AG$161,7)</f>
        <v>71.5</v>
      </c>
      <c r="AO15" s="127">
        <f>VLOOKUP(AO$7,'[26]Curve Summary'!$A$9:$AG$161,7)</f>
        <v>56</v>
      </c>
      <c r="AP15" s="127">
        <f>VLOOKUP(AP$7,'[26]Curve Summary'!$A$9:$AG$161,7)</f>
        <v>40.5</v>
      </c>
      <c r="AQ15" s="127">
        <f>VLOOKUP(AQ$7,'[26]Curve Summary'!$A$9:$AG$161,7)</f>
        <v>37.5</v>
      </c>
      <c r="AR15" s="127">
        <f>VLOOKUP(AR$7,'[26]Curve Summary'!$A$9:$AG$161,7)</f>
        <v>38.5</v>
      </c>
      <c r="AS15" s="127">
        <f>VLOOKUP(AS$7,'[26]Curve Summary'!$A$9:$AG$161,7)</f>
        <v>39.25</v>
      </c>
      <c r="AT15" s="127">
        <f>VLOOKUP(AT$7,'[26]Curve Summary'!$A$9:$AG$161,7)</f>
        <v>39.25</v>
      </c>
      <c r="AU15" s="127">
        <f>VLOOKUP(AU$7,'[26]Curve Summary'!$A$9:$AG$161,7)</f>
        <v>39.25</v>
      </c>
      <c r="AV15" s="127">
        <f>VLOOKUP(AV$7,'[26]Curve Summary'!$A$9:$AG$161,7)</f>
        <v>37.75</v>
      </c>
      <c r="AW15" s="127">
        <f>VLOOKUP(AW$7,'[26]Curve Summary'!$A$9:$AG$161,7)</f>
        <v>38.75</v>
      </c>
      <c r="AX15" s="127">
        <f>VLOOKUP(AX$7,'[26]Curve Summary'!$A$9:$AG$161,7)</f>
        <v>47.75</v>
      </c>
      <c r="AY15" s="127">
        <f>VLOOKUP(AY$7,'[26]Curve Summary'!$A$9:$AG$161,7)</f>
        <v>61.25</v>
      </c>
      <c r="AZ15" s="127">
        <f>VLOOKUP(AZ$7,'[26]Curve Summary'!$A$9:$AG$161,7)</f>
        <v>73.25</v>
      </c>
      <c r="BA15" s="127">
        <f>VLOOKUP(BA$7,'[26]Curve Summary'!$A$9:$AG$161,7)</f>
        <v>57.75</v>
      </c>
      <c r="BB15" s="127">
        <f>VLOOKUP(BB$7,'[26]Curve Summary'!$A$9:$AG$161,7)</f>
        <v>41</v>
      </c>
      <c r="BC15" s="127">
        <f>VLOOKUP(BC$7,'[26]Curve Summary'!$A$9:$AG$161,7)</f>
        <v>39.5</v>
      </c>
      <c r="BD15" s="127">
        <f>VLOOKUP(BD$7,'[26]Curve Summary'!$A$9:$AG$161,7)</f>
        <v>38.75</v>
      </c>
      <c r="BE15" s="127">
        <f>VLOOKUP(BE$7,'[26]Curve Summary'!$A$9:$AG$161,7)</f>
        <v>40.159999999999997</v>
      </c>
      <c r="BF15" s="127">
        <f>VLOOKUP(BF$7,'[26]Curve Summary'!$A$9:$AG$161,7)</f>
        <v>40.159999999999997</v>
      </c>
      <c r="BG15" s="127">
        <f>VLOOKUP(BG$7,'[26]Curve Summary'!$A$9:$AG$161,7)</f>
        <v>40.159999999999997</v>
      </c>
      <c r="BH15" s="127">
        <f>VLOOKUP(BH$7,'[26]Curve Summary'!$A$9:$AG$161,7)</f>
        <v>38.770000000000003</v>
      </c>
      <c r="BI15" s="127">
        <f>VLOOKUP(BI$7,'[26]Curve Summary'!$A$9:$AG$161,7)</f>
        <v>39.700000000000003</v>
      </c>
      <c r="BJ15" s="127">
        <f>VLOOKUP(BJ$7,'[26]Curve Summary'!$A$9:$AG$161,7)</f>
        <v>47.85</v>
      </c>
      <c r="BK15" s="127">
        <f>VLOOKUP(BK$7,'[26]Curve Summary'!$A$9:$AG$161,7)</f>
        <v>60.24</v>
      </c>
      <c r="BL15" s="127">
        <f>VLOOKUP(BL$7,'[26]Curve Summary'!$A$9:$AG$161,7)</f>
        <v>71.2</v>
      </c>
      <c r="BM15" s="127">
        <f>VLOOKUP(BM$7,'[26]Curve Summary'!$A$9:$AG$161,7)</f>
        <v>57</v>
      </c>
      <c r="BN15" s="127">
        <f>VLOOKUP(BN$7,'[26]Curve Summary'!$A$9:$AG$161,7)</f>
        <v>41.76</v>
      </c>
      <c r="BO15" s="127">
        <f>VLOOKUP(BO$7,'[26]Curve Summary'!$A$9:$AG$161,7)</f>
        <v>40.4</v>
      </c>
      <c r="BP15" s="127">
        <f>VLOOKUP(BP$7,'[26]Curve Summary'!$A$9:$AG$161,7)</f>
        <v>39.729999999999997</v>
      </c>
      <c r="BQ15" s="127">
        <f>VLOOKUP(BQ$7,'[26]Curve Summary'!$A$9:$AG$161,7)</f>
        <v>40.54</v>
      </c>
      <c r="BR15" s="127">
        <f>VLOOKUP(BR$7,'[26]Curve Summary'!$A$9:$AG$161,7)</f>
        <v>40.54</v>
      </c>
      <c r="BS15" s="127">
        <f>VLOOKUP(BS$7,'[26]Curve Summary'!$A$9:$AG$161,7)</f>
        <v>40.54</v>
      </c>
      <c r="BT15" s="127">
        <f>VLOOKUP(BT$7,'[26]Curve Summary'!$A$9:$AG$161,7)</f>
        <v>39.14</v>
      </c>
      <c r="BU15" s="127">
        <f>VLOOKUP(BU$7,'[26]Curve Summary'!$A$9:$AG$161,7)</f>
        <v>40.08</v>
      </c>
      <c r="BV15" s="127">
        <f>VLOOKUP(BV$7,'[26]Curve Summary'!$A$9:$AG$161,7)</f>
        <v>47.95</v>
      </c>
      <c r="BW15" s="127">
        <f>VLOOKUP(BW$7,'[26]Curve Summary'!$A$9:$AG$161,7)</f>
        <v>60.22</v>
      </c>
      <c r="BX15" s="127">
        <f>VLOOKUP(BX$7,'[26]Curve Summary'!$A$9:$AG$161,7)</f>
        <v>70.989999999999995</v>
      </c>
      <c r="BY15" s="127">
        <f>VLOOKUP(BY$7,'[26]Curve Summary'!$A$9:$AG$161,7)</f>
        <v>56.95</v>
      </c>
      <c r="BZ15" s="127">
        <f>VLOOKUP(BZ$7,'[26]Curve Summary'!$A$9:$AG$161,7)</f>
        <v>42.12</v>
      </c>
      <c r="CA15" s="127">
        <f>VLOOKUP(CA$7,'[26]Curve Summary'!$A$9:$AG$161,7)</f>
        <v>40.83</v>
      </c>
      <c r="CB15" s="127">
        <f>VLOOKUP(CB$7,'[26]Curve Summary'!$A$9:$AG$161,7)</f>
        <v>40.19</v>
      </c>
      <c r="CC15" s="127">
        <f>VLOOKUP(CC$7,'[26]Curve Summary'!$A$9:$AG$161,7)</f>
        <v>40.909999999999997</v>
      </c>
      <c r="CD15" s="127">
        <f>VLOOKUP(CD$7,'[26]Curve Summary'!$A$9:$AG$161,7)</f>
        <v>40.909999999999997</v>
      </c>
      <c r="CE15" s="127">
        <f>VLOOKUP(CE$7,'[26]Curve Summary'!$A$9:$AG$161,7)</f>
        <v>40.909999999999997</v>
      </c>
      <c r="CF15" s="127">
        <f>VLOOKUP(CF$7,'[26]Curve Summary'!$A$9:$AG$161,7)</f>
        <v>39.5</v>
      </c>
      <c r="CG15" s="127">
        <f>VLOOKUP(CG$7,'[26]Curve Summary'!$A$9:$AG$161,7)</f>
        <v>40.44</v>
      </c>
      <c r="CH15" s="127">
        <f>VLOOKUP(CH$7,'[26]Curve Summary'!$A$9:$AG$161,7)</f>
        <v>48.08</v>
      </c>
      <c r="CI15" s="127">
        <f>VLOOKUP(CI$7,'[26]Curve Summary'!$A$9:$AG$161,7)</f>
        <v>60.26</v>
      </c>
      <c r="CJ15" s="127">
        <f>VLOOKUP(CJ$7,'[26]Curve Summary'!$A$9:$AG$161,7)</f>
        <v>70.87</v>
      </c>
      <c r="CK15" s="127">
        <f>VLOOKUP(CK$7,'[26]Curve Summary'!$A$9:$AG$161,7)</f>
        <v>56.97</v>
      </c>
      <c r="CL15" s="127">
        <f>VLOOKUP(CL$7,'[26]Curve Summary'!$A$9:$AG$161,7)</f>
        <v>42.47</v>
      </c>
      <c r="CM15" s="127">
        <f>VLOOKUP(CM$7,'[26]Curve Summary'!$A$9:$AG$161,7)</f>
        <v>41.22</v>
      </c>
      <c r="CN15" s="127">
        <f>VLOOKUP(CN$7,'[26]Curve Summary'!$A$9:$AG$161,7)</f>
        <v>40.6</v>
      </c>
      <c r="CO15" s="127">
        <f>VLOOKUP(CO$7,'[26]Curve Summary'!$A$9:$AG$161,7)</f>
        <v>41.2</v>
      </c>
      <c r="CP15" s="127">
        <f>VLOOKUP(CP$7,'[26]Curve Summary'!$A$9:$AG$161,7)</f>
        <v>41.2</v>
      </c>
      <c r="CQ15" s="127">
        <f>VLOOKUP(CQ$7,'[26]Curve Summary'!$A$9:$AG$161,7)</f>
        <v>41.2</v>
      </c>
      <c r="CR15" s="127">
        <f>VLOOKUP(CR$7,'[26]Curve Summary'!$A$9:$AG$161,7)</f>
        <v>39.79</v>
      </c>
      <c r="CS15" s="127">
        <f>VLOOKUP(CS$7,'[26]Curve Summary'!$A$9:$AG$161,7)</f>
        <v>40.729999999999997</v>
      </c>
      <c r="CT15" s="127">
        <f>VLOOKUP(CT$7,'[26]Curve Summary'!$A$9:$AG$161,7)</f>
        <v>48.27</v>
      </c>
      <c r="CU15" s="127">
        <f>VLOOKUP(CU$7,'[26]Curve Summary'!$A$9:$AG$161,7)</f>
        <v>60.42</v>
      </c>
      <c r="CV15" s="127">
        <f>VLOOKUP(CV$7,'[26]Curve Summary'!$A$9:$AG$161,7)</f>
        <v>70.98</v>
      </c>
      <c r="CW15" s="127">
        <f>VLOOKUP(CW$7,'[26]Curve Summary'!$A$9:$AG$161,7)</f>
        <v>57.11</v>
      </c>
      <c r="CX15" s="127">
        <f>VLOOKUP(CX$7,'[26]Curve Summary'!$A$9:$AG$161,7)</f>
        <v>42.75</v>
      </c>
      <c r="CY15" s="127">
        <f>VLOOKUP(CY$7,'[26]Curve Summary'!$A$9:$AG$161,7)</f>
        <v>41.54</v>
      </c>
      <c r="CZ15" s="127">
        <f>VLOOKUP(CZ$7,'[26]Curve Summary'!$A$9:$AG$161,7)</f>
        <v>40.92</v>
      </c>
      <c r="DA15" s="127">
        <f>VLOOKUP(DA$7,'[26]Curve Summary'!$A$9:$AG$161,7)</f>
        <v>41.48</v>
      </c>
      <c r="DB15" s="127">
        <f>VLOOKUP(DB$7,'[26]Curve Summary'!$A$9:$AG$161,7)</f>
        <v>41.48</v>
      </c>
      <c r="DC15" s="127">
        <f>VLOOKUP(DC$7,'[26]Curve Summary'!$A$9:$AG$161,7)</f>
        <v>41.48</v>
      </c>
      <c r="DD15" s="127">
        <f>VLOOKUP(DD$7,'[26]Curve Summary'!$A$9:$AG$161,7)</f>
        <v>40.06</v>
      </c>
      <c r="DE15" s="127">
        <f>VLOOKUP(DE$7,'[26]Curve Summary'!$A$9:$AG$161,7)</f>
        <v>41.01</v>
      </c>
      <c r="DF15" s="127">
        <f>VLOOKUP(DF$7,'[26]Curve Summary'!$A$9:$AG$161,7)</f>
        <v>48.47</v>
      </c>
      <c r="DG15" s="127">
        <f>VLOOKUP(DG$7,'[26]Curve Summary'!$A$9:$AG$161,7)</f>
        <v>60.63</v>
      </c>
      <c r="DH15" s="127">
        <f>VLOOKUP(DH$7,'[26]Curve Summary'!$A$9:$AG$161,7)</f>
        <v>71.16</v>
      </c>
      <c r="DI15" s="127">
        <f>VLOOKUP(DI$7,'[26]Curve Summary'!$A$9:$AG$161,7)</f>
        <v>57.3</v>
      </c>
      <c r="DJ15" s="127">
        <f>VLOOKUP(DJ$7,'[26]Curve Summary'!$A$9:$AG$161,7)</f>
        <v>43.03</v>
      </c>
      <c r="DK15" s="127">
        <f>VLOOKUP(DK$7,'[26]Curve Summary'!$A$9:$AG$161,7)</f>
        <v>41.82</v>
      </c>
      <c r="DL15" s="127">
        <f>VLOOKUP(DL$7,'[26]Curve Summary'!$A$9:$AG$161,7)</f>
        <v>41.22</v>
      </c>
      <c r="DM15" s="127">
        <f>VLOOKUP(DM$7,'[26]Curve Summary'!$A$9:$AG$161,7)</f>
        <v>41.75</v>
      </c>
      <c r="DN15" s="127">
        <f>VLOOKUP(DN$7,'[26]Curve Summary'!$A$9:$AG$161,7)</f>
        <v>41.75</v>
      </c>
      <c r="DO15" s="127">
        <f>VLOOKUP(DO$7,'[26]Curve Summary'!$A$9:$AG$161,7)</f>
        <v>41.75</v>
      </c>
      <c r="DP15" s="127">
        <f>VLOOKUP(DP$7,'[26]Curve Summary'!$A$9:$AG$161,7)</f>
        <v>40.31</v>
      </c>
      <c r="DQ15" s="127">
        <f>VLOOKUP(DQ$7,'[26]Curve Summary'!$A$9:$AG$161,7)</f>
        <v>41.27</v>
      </c>
      <c r="DR15" s="127">
        <f>VLOOKUP(DR$7,'[26]Curve Summary'!$A$9:$AG$161,7)</f>
        <v>48.68</v>
      </c>
      <c r="DS15" s="127">
        <f>VLOOKUP(DS$7,'[26]Curve Summary'!$A$9:$AG$161,7)</f>
        <v>60.84</v>
      </c>
      <c r="DT15" s="127">
        <f>VLOOKUP(DT$7,'[26]Curve Summary'!$A$9:$AG$161,7)</f>
        <v>71.36</v>
      </c>
      <c r="DU15" s="127">
        <f>VLOOKUP(DU$7,'[26]Curve Summary'!$A$9:$AG$161,7)</f>
        <v>57.49</v>
      </c>
      <c r="DV15" s="127">
        <f>VLOOKUP(DV$7,'[26]Curve Summary'!$A$9:$AG$161,7)</f>
        <v>43.29</v>
      </c>
      <c r="DW15" s="127">
        <f>VLOOKUP(DW$7,'[26]Curve Summary'!$A$9:$AG$161,7)</f>
        <v>42.1</v>
      </c>
      <c r="DX15" s="127">
        <f>VLOOKUP(DX$7,'[26]Curve Summary'!$A$9:$AG$161,7)</f>
        <v>41.5</v>
      </c>
      <c r="DY15" s="127">
        <f>VLOOKUP(DY$7,'[26]Curve Summary'!$A$9:$AG$161,7)</f>
        <v>41.96</v>
      </c>
      <c r="DZ15" s="127">
        <f>VLOOKUP(DZ$7,'[26]Curve Summary'!$A$9:$AG$161,7)</f>
        <v>41.96</v>
      </c>
      <c r="EA15" s="127">
        <f>VLOOKUP(EA$7,'[26]Curve Summary'!$A$9:$AG$161,7)</f>
        <v>41.98</v>
      </c>
      <c r="EB15" s="127">
        <f>VLOOKUP(EB$7,'[26]Curve Summary'!$A$9:$AG$161,7)</f>
        <v>40.53</v>
      </c>
      <c r="EC15" s="127">
        <f>VLOOKUP(EC$7,'[26]Curve Summary'!$A$9:$AG$161,7)</f>
        <v>41.49</v>
      </c>
      <c r="ED15" s="127">
        <f>VLOOKUP(ED$7,'[26]Curve Summary'!$A$9:$AG$161,7)</f>
        <v>48.84</v>
      </c>
      <c r="EE15" s="127">
        <f>VLOOKUP(EE$7,'[26]Curve Summary'!$A$9:$AG$161,7)</f>
        <v>61.01</v>
      </c>
      <c r="EF15" s="127">
        <f>VLOOKUP(EF$7,'[26]Curve Summary'!$A$9:$AG$161,7)</f>
        <v>71.510000000000005</v>
      </c>
      <c r="EG15" s="127">
        <f>VLOOKUP(EG$7,'[26]Curve Summary'!$A$9:$AG$161,7)</f>
        <v>57.64</v>
      </c>
      <c r="EH15" s="127">
        <f>VLOOKUP(EH$7,'[26]Curve Summary'!$A$9:$AG$161,7)</f>
        <v>43.51</v>
      </c>
      <c r="EI15" s="127">
        <f>VLOOKUP(EI$7,'[26]Curve Summary'!$A$9:$AG$161,7)</f>
        <v>42.34</v>
      </c>
      <c r="EJ15" s="127">
        <f>VLOOKUP(EJ$7,'[26]Curve Summary'!$A$9:$AG$161,7)</f>
        <v>41.75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'[26]Power Desk Daily Price'!$AC18</f>
        <v>38.364282172066837</v>
      </c>
      <c r="D18" s="160">
        <f ca="1">IF(ISERROR((AVERAGE(OFFSET('[26]Curve Summary ALBERTA'!$R$6,13,0,10,1))*10+ 10* '[26]Curve Summary Backup'!$R$38)/20), '[26]Curve Summary Backup'!$R$38,(AVERAGE(OFFSET('[26]Curve Summary ALBERTA'!$R$6,13,0,10,1))*10+ 10* '[26]Curve Summary Backup'!$R$38)/20)</f>
        <v>55</v>
      </c>
      <c r="E18" s="161">
        <f ca="1">(C18*C$5+D18*D$5)/(SUM(C$5:D$5))</f>
        <v>48.761605814525062</v>
      </c>
      <c r="F18" s="160">
        <f>AVERAGE(G18:H18)</f>
        <v>67.329993896484382</v>
      </c>
      <c r="G18" s="160">
        <f>AG18</f>
        <v>67.669998168945313</v>
      </c>
      <c r="H18" s="160">
        <f>AH18</f>
        <v>66.989989624023437</v>
      </c>
      <c r="I18" s="160">
        <f>AVERAGE(J18:K18)</f>
        <v>61.451661148071295</v>
      </c>
      <c r="J18" s="160">
        <f>AI18</f>
        <v>66.539054565429694</v>
      </c>
      <c r="K18" s="160">
        <f>AJ18</f>
        <v>56.364267730712889</v>
      </c>
      <c r="L18" s="160">
        <f>AK18</f>
        <v>57.269291534423829</v>
      </c>
      <c r="M18" s="160">
        <f>AL18</f>
        <v>58.294392242431641</v>
      </c>
      <c r="N18" s="160">
        <f>AVERAGE(K18:M18)</f>
        <v>57.309317169189455</v>
      </c>
      <c r="O18" s="160">
        <f>AVERAGE(P18:R18)</f>
        <v>51.915898135126945</v>
      </c>
      <c r="P18" s="160">
        <f>AM18</f>
        <v>51.30380970183036</v>
      </c>
      <c r="Q18" s="160">
        <f>AN18</f>
        <v>52.12621237402027</v>
      </c>
      <c r="R18" s="160">
        <f>AO18</f>
        <v>52.317672329530204</v>
      </c>
      <c r="S18" s="160">
        <f>AVERAGE(T18:V18)</f>
        <v>66.814177118218879</v>
      </c>
      <c r="T18" s="160">
        <f>AP18</f>
        <v>61.267660342424037</v>
      </c>
      <c r="U18" s="160">
        <f>AQ18</f>
        <v>67.325265153583828</v>
      </c>
      <c r="V18" s="160">
        <f>AR18</f>
        <v>71.849605858648772</v>
      </c>
      <c r="W18" s="160">
        <f>SUM(AG37:AR37)/SUM($AG$5:$AR$5)</f>
        <v>60.698051737220801</v>
      </c>
      <c r="X18" s="160">
        <f>SUM(AS37:BD37)/SUM($AS$5:$BD$5)</f>
        <v>51.758062156563781</v>
      </c>
      <c r="Y18" s="160">
        <f>SUM(BE37:BR37)/SUM($BE$5:$BR$5)</f>
        <v>52.769315425621279</v>
      </c>
      <c r="Z18" s="160">
        <f>SUM(BQ37:CB37)/SUM($BQ$5:$CB$5)</f>
        <v>51.434981455746666</v>
      </c>
      <c r="AA18" s="160">
        <f>SUM(CC37:DX37)/SUM($CC$5:$DX$5)</f>
        <v>49.463913766480736</v>
      </c>
      <c r="AB18" s="221">
        <f>SUM(DY37:EJ37)/SUM($DY$5:$EJ$5)</f>
        <v>52.083545171968332</v>
      </c>
      <c r="AC18" s="222">
        <f ca="1">(C18*C$5+D18*D$5+SUM(AG37:EJ37))/(SUM(C$5:D$5)+SUM($AG$5:$EJ$5))</f>
        <v>51.778935384127614</v>
      </c>
      <c r="AD18" s="145"/>
      <c r="AE18" s="145"/>
      <c r="AF18" s="146"/>
      <c r="AG18" s="127">
        <f>VLOOKUP(AG$7,'[26]Curve Summary ALBERTA'!$A$13:$AG$161,18)</f>
        <v>67.669998168945313</v>
      </c>
      <c r="AH18" s="127">
        <f>VLOOKUP(AH$7,'[26]Curve Summary ALBERTA'!$A$13:$AG$161,18)</f>
        <v>66.989989624023437</v>
      </c>
      <c r="AI18" s="127">
        <f>VLOOKUP(AI$7,'[26]Curve Summary ALBERTA'!$A$13:$AG$161,18)</f>
        <v>66.539054565429694</v>
      </c>
      <c r="AJ18" s="127">
        <f>VLOOKUP(AJ$7,'[26]Curve Summary ALBERTA'!$A$13:$AG$161,18)</f>
        <v>56.364267730712889</v>
      </c>
      <c r="AK18" s="127">
        <f>VLOOKUP(AK$7,'[26]Curve Summary ALBERTA'!$A$13:$AG$161,18)</f>
        <v>57.269291534423829</v>
      </c>
      <c r="AL18" s="127">
        <f>VLOOKUP(AL$7,'[26]Curve Summary ALBERTA'!$A$13:$AG$161,18)</f>
        <v>58.294392242431641</v>
      </c>
      <c r="AM18" s="127">
        <f>VLOOKUP(AM$7,'[26]Curve Summary ALBERTA'!$A$13:$AG$161,18)</f>
        <v>51.30380970183036</v>
      </c>
      <c r="AN18" s="127">
        <f>VLOOKUP(AN$7,'[26]Curve Summary ALBERTA'!$A$13:$AG$161,18)</f>
        <v>52.12621237402027</v>
      </c>
      <c r="AO18" s="127">
        <f>VLOOKUP(AO$7,'[26]Curve Summary ALBERTA'!$A$13:$AG$161,18)</f>
        <v>52.317672329530204</v>
      </c>
      <c r="AP18" s="127">
        <f>VLOOKUP(AP$7,'[26]Curve Summary ALBERTA'!$A$13:$AG$161,18)</f>
        <v>61.267660342424037</v>
      </c>
      <c r="AQ18" s="127">
        <f>VLOOKUP(AQ$7,'[26]Curve Summary ALBERTA'!$A$13:$AG$161,18)</f>
        <v>67.325265153583828</v>
      </c>
      <c r="AR18" s="127">
        <f>VLOOKUP(AR$7,'[26]Curve Summary ALBERTA'!$A$13:$AG$161,18)</f>
        <v>71.849605858648772</v>
      </c>
      <c r="AS18" s="127">
        <f>VLOOKUP(AS$7,'[26]Curve Summary ALBERTA'!$A$13:$AG$161,18)</f>
        <v>53.597524598711829</v>
      </c>
      <c r="AT18" s="127">
        <f>VLOOKUP(AT$7,'[26]Curve Summary ALBERTA'!$A$13:$AG$161,18)</f>
        <v>52.454266461686245</v>
      </c>
      <c r="AU18" s="127">
        <f>VLOOKUP(AU$7,'[26]Curve Summary ALBERTA'!$A$13:$AG$161,18)</f>
        <v>50.986313593267027</v>
      </c>
      <c r="AV18" s="127">
        <f>VLOOKUP(AV$7,'[26]Curve Summary ALBERTA'!$A$13:$AG$161,18)</f>
        <v>49.070036987373825</v>
      </c>
      <c r="AW18" s="127">
        <f>VLOOKUP(AW$7,'[26]Curve Summary ALBERTA'!$A$13:$AG$161,18)</f>
        <v>49.223485701251555</v>
      </c>
      <c r="AX18" s="127">
        <f>VLOOKUP(AX$7,'[26]Curve Summary ALBERTA'!$A$13:$AG$161,18)</f>
        <v>49.781432231800899</v>
      </c>
      <c r="AY18" s="127">
        <f>VLOOKUP(AY$7,'[26]Curve Summary ALBERTA'!$A$13:$AG$161,18)</f>
        <v>50.338221690041799</v>
      </c>
      <c r="AZ18" s="127">
        <f>VLOOKUP(AZ$7,'[26]Curve Summary ALBERTA'!$A$13:$AG$161,18)</f>
        <v>50.763073568003222</v>
      </c>
      <c r="BA18" s="127">
        <f>VLOOKUP(BA$7,'[26]Curve Summary ALBERTA'!$A$13:$AG$161,18)</f>
        <v>50.87847586432752</v>
      </c>
      <c r="BB18" s="127">
        <f>VLOOKUP(BB$7,'[26]Curve Summary ALBERTA'!$A$13:$AG$161,18)</f>
        <v>51.545289409762638</v>
      </c>
      <c r="BC18" s="127">
        <f>VLOOKUP(BC$7,'[26]Curve Summary ALBERTA'!$A$13:$AG$161,18)</f>
        <v>54.820983375822983</v>
      </c>
      <c r="BD18" s="127">
        <f>VLOOKUP(BD$7,'[26]Curve Summary ALBERTA'!$A$13:$AG$161,18)</f>
        <v>57.802933996291173</v>
      </c>
      <c r="BE18" s="127">
        <f>VLOOKUP(BE$7,'[26]Curve Summary ALBERTA'!$A$13:$AG$161,18)</f>
        <v>56.009152679217962</v>
      </c>
      <c r="BF18" s="127">
        <f>VLOOKUP(BF$7,'[26]Curve Summary ALBERTA'!$A$13:$AG$161,18)</f>
        <v>54.695048697155549</v>
      </c>
      <c r="BG18" s="127">
        <f>VLOOKUP(BG$7,'[26]Curve Summary ALBERTA'!$A$13:$AG$161,18)</f>
        <v>52.594757568781567</v>
      </c>
      <c r="BH18" s="127">
        <f>VLOOKUP(BH$7,'[26]Curve Summary ALBERTA'!$A$13:$AG$161,18)</f>
        <v>49.664284306600507</v>
      </c>
      <c r="BI18" s="127">
        <f>VLOOKUP(BI$7,'[26]Curve Summary ALBERTA'!$A$13:$AG$161,18)</f>
        <v>49.717056762739468</v>
      </c>
      <c r="BJ18" s="127">
        <f>VLOOKUP(BJ$7,'[26]Curve Summary ALBERTA'!$A$13:$AG$161,18)</f>
        <v>50.324699468260192</v>
      </c>
      <c r="BK18" s="127">
        <f>VLOOKUP(BK$7,'[26]Curve Summary ALBERTA'!$A$13:$AG$161,18)</f>
        <v>51.01183700388647</v>
      </c>
      <c r="BL18" s="127">
        <f>VLOOKUP(BL$7,'[26]Curve Summary ALBERTA'!$A$13:$AG$161,18)</f>
        <v>51.608812089929181</v>
      </c>
      <c r="BM18" s="127">
        <f>VLOOKUP(BM$7,'[26]Curve Summary ALBERTA'!$A$13:$AG$161,18)</f>
        <v>51.434677640364228</v>
      </c>
      <c r="BN18" s="127">
        <f>VLOOKUP(BN$7,'[26]Curve Summary ALBERTA'!$A$13:$AG$161,18)</f>
        <v>51.664640145527827</v>
      </c>
      <c r="BO18" s="127">
        <f>VLOOKUP(BO$7,'[26]Curve Summary ALBERTA'!$A$13:$AG$161,18)</f>
        <v>54.627499877755497</v>
      </c>
      <c r="BP18" s="127">
        <f>VLOOKUP(BP$7,'[26]Curve Summary ALBERTA'!$A$13:$AG$161,18)</f>
        <v>57.085310539165143</v>
      </c>
      <c r="BQ18" s="127">
        <f>VLOOKUP(BQ$7,'[26]Curve Summary ALBERTA'!$A$13:$AG$161,18)</f>
        <v>54.743887852325216</v>
      </c>
      <c r="BR18" s="127">
        <f>VLOOKUP(BR$7,'[26]Curve Summary ALBERTA'!$A$13:$AG$161,18)</f>
        <v>53.494760647423476</v>
      </c>
      <c r="BS18" s="127">
        <f>VLOOKUP(BS$7,'[26]Curve Summary ALBERTA'!$A$13:$AG$161,18)</f>
        <v>51.500288643518175</v>
      </c>
      <c r="BT18" s="127">
        <f>VLOOKUP(BT$7,'[26]Curve Summary ALBERTA'!$A$13:$AG$161,18)</f>
        <v>48.718807885515055</v>
      </c>
      <c r="BU18" s="127">
        <f>VLOOKUP(BU$7,'[26]Curve Summary ALBERTA'!$A$13:$AG$161,18)</f>
        <v>48.769968188501615</v>
      </c>
      <c r="BV18" s="127">
        <f>VLOOKUP(BV$7,'[26]Curve Summary ALBERTA'!$A$13:$AG$161,18)</f>
        <v>49.348062226763545</v>
      </c>
      <c r="BW18" s="127">
        <f>VLOOKUP(BW$7,'[26]Curve Summary ALBERTA'!$A$13:$AG$161,18)</f>
        <v>50.00231400933319</v>
      </c>
      <c r="BX18" s="127">
        <f>VLOOKUP(BX$7,'[26]Curve Summary ALBERTA'!$A$13:$AG$161,18)</f>
        <v>50.571417047634974</v>
      </c>
      <c r="BY18" s="127">
        <f>VLOOKUP(BY$7,'[26]Curve Summary ALBERTA'!$A$13:$AG$161,18)</f>
        <v>50.408557205516679</v>
      </c>
      <c r="BZ18" s="127">
        <f>VLOOKUP(BZ$7,'[26]Curve Summary ALBERTA'!$A$13:$AG$161,18)</f>
        <v>50.628551295573722</v>
      </c>
      <c r="CA18" s="127">
        <f>VLOOKUP(CA$7,'[26]Curve Summary ALBERTA'!$A$13:$AG$161,18)</f>
        <v>53.44492871254937</v>
      </c>
      <c r="CB18" s="127">
        <f>VLOOKUP(CB$7,'[26]Curve Summary ALBERTA'!$A$13:$AG$161,18)</f>
        <v>55.793497821682401</v>
      </c>
      <c r="CC18" s="127">
        <f>VLOOKUP(CC$7,'[26]Curve Summary ALBERTA'!$A$13:$AG$161,18)</f>
        <v>50.397506913454691</v>
      </c>
      <c r="CD18" s="127">
        <f>VLOOKUP(CD$7,'[26]Curve Summary ALBERTA'!$A$13:$AG$161,18)</f>
        <v>49.314419017475586</v>
      </c>
      <c r="CE18" s="127">
        <f>VLOOKUP(CE$7,'[26]Curve Summary ALBERTA'!$A$13:$AG$161,18)</f>
        <v>47.558245427909462</v>
      </c>
      <c r="CF18" s="127">
        <f>VLOOKUP(CF$7,'[26]Curve Summary ALBERTA'!$A$13:$AG$161,18)</f>
        <v>45.092735647926148</v>
      </c>
      <c r="CG18" s="127">
        <f>VLOOKUP(CG$7,'[26]Curve Summary ALBERTA'!$A$13:$AG$161,18)</f>
        <v>45.166957914238424</v>
      </c>
      <c r="CH18" s="127">
        <f>VLOOKUP(CH$7,'[26]Curve Summary ALBERTA'!$A$13:$AG$161,18)</f>
        <v>45.717300306579723</v>
      </c>
      <c r="CI18" s="127">
        <f>VLOOKUP(CI$7,'[26]Curve Summary ALBERTA'!$A$13:$AG$161,18)</f>
        <v>46.334307768405729</v>
      </c>
      <c r="CJ18" s="127">
        <f>VLOOKUP(CJ$7,'[26]Curve Summary ALBERTA'!$A$13:$AG$161,18)</f>
        <v>46.874615572932932</v>
      </c>
      <c r="CK18" s="127">
        <f>VLOOKUP(CK$7,'[26]Curve Summary ALBERTA'!$A$13:$AG$161,18)</f>
        <v>46.756606177061386</v>
      </c>
      <c r="CL18" s="127">
        <f>VLOOKUP(CL$7,'[26]Curve Summary ALBERTA'!$A$13:$AG$161,18)</f>
        <v>46.981905840739877</v>
      </c>
      <c r="CM18" s="127">
        <f>VLOOKUP(CM$7,'[26]Curve Summary ALBERTA'!$A$13:$AG$161,18)</f>
        <v>49.482299032822311</v>
      </c>
      <c r="CN18" s="127">
        <f>VLOOKUP(CN$7,'[26]Curve Summary ALBERTA'!$A$13:$AG$161,18)</f>
        <v>51.608524831225466</v>
      </c>
      <c r="CO18" s="127">
        <f>VLOOKUP(CO$7,'[26]Curve Summary ALBERTA'!$A$13:$AG$161,18)</f>
        <v>51.956182168775449</v>
      </c>
      <c r="CP18" s="127">
        <f>VLOOKUP(CP$7,'[26]Curve Summary ALBERTA'!$A$13:$AG$161,18)</f>
        <v>50.843318653758814</v>
      </c>
      <c r="CQ18" s="127">
        <f>VLOOKUP(CQ$7,'[26]Curve Summary ALBERTA'!$A$13:$AG$161,18)</f>
        <v>49.056753488582537</v>
      </c>
      <c r="CR18" s="127">
        <f>VLOOKUP(CR$7,'[26]Curve Summary ALBERTA'!$A$13:$AG$161,18)</f>
        <v>46.556439133774802</v>
      </c>
      <c r="CS18" s="127">
        <f>VLOOKUP(CS$7,'[26]Curve Summary ALBERTA'!$A$13:$AG$161,18)</f>
        <v>46.60676871052631</v>
      </c>
      <c r="CT18" s="127">
        <f>VLOOKUP(CT$7,'[26]Curve Summary ALBERTA'!$A$13:$AG$161,18)</f>
        <v>47.132626135142985</v>
      </c>
      <c r="CU18" s="127">
        <f>VLOOKUP(CU$7,'[26]Curve Summary ALBERTA'!$A$13:$AG$161,18)</f>
        <v>47.724507165652945</v>
      </c>
      <c r="CV18" s="127">
        <f>VLOOKUP(CV$7,'[26]Curve Summary ALBERTA'!$A$13:$AG$161,18)</f>
        <v>48.236885319788207</v>
      </c>
      <c r="CW18" s="127">
        <f>VLOOKUP(CW$7,'[26]Curve Summary ALBERTA'!$A$13:$AG$161,18)</f>
        <v>48.088570938381146</v>
      </c>
      <c r="CX18" s="127">
        <f>VLOOKUP(CX$7,'[26]Curve Summary ALBERTA'!$A$13:$AG$161,18)</f>
        <v>48.283770996883128</v>
      </c>
      <c r="CY18" s="127">
        <f>VLOOKUP(CY$7,'[26]Curve Summary ALBERTA'!$A$13:$AG$161,18)</f>
        <v>50.882900747245259</v>
      </c>
      <c r="CZ18" s="127">
        <f>VLOOKUP(CZ$7,'[26]Curve Summary ALBERTA'!$A$13:$AG$161,18)</f>
        <v>52.993009237473402</v>
      </c>
      <c r="DA18" s="127">
        <f>VLOOKUP(DA$7,'[26]Curve Summary ALBERTA'!$A$13:$AG$161,18)</f>
        <v>53.372434359945593</v>
      </c>
      <c r="DB18" s="127">
        <f>VLOOKUP(DB$7,'[26]Curve Summary ALBERTA'!$A$13:$AG$161,18)</f>
        <v>52.259357443225191</v>
      </c>
      <c r="DC18" s="127">
        <f>VLOOKUP(DC$7,'[26]Curve Summary ALBERTA'!$A$13:$AG$161,18)</f>
        <v>50.47309177575233</v>
      </c>
      <c r="DD18" s="127">
        <f>VLOOKUP(DD$7,'[26]Curve Summary ALBERTA'!$A$13:$AG$161,18)</f>
        <v>47.841650777527015</v>
      </c>
      <c r="DE18" s="127">
        <f>VLOOKUP(DE$7,'[26]Curve Summary ALBERTA'!$A$13:$AG$161,18)</f>
        <v>47.891051159663974</v>
      </c>
      <c r="DF18" s="127">
        <f>VLOOKUP(DF$7,'[26]Curve Summary ALBERTA'!$A$13:$AG$161,18)</f>
        <v>48.415569291293373</v>
      </c>
      <c r="DG18" s="127">
        <f>VLOOKUP(DG$7,'[26]Curve Summary ALBERTA'!$A$13:$AG$161,18)</f>
        <v>49.006067704814328</v>
      </c>
      <c r="DH18" s="127">
        <f>VLOOKUP(DH$7,'[26]Curve Summary ALBERTA'!$A$13:$AG$161,18)</f>
        <v>49.517076321356377</v>
      </c>
      <c r="DI18" s="127">
        <f>VLOOKUP(DI$7,'[26]Curve Summary ALBERTA'!$A$13:$AG$161,18)</f>
        <v>49.367930928671029</v>
      </c>
      <c r="DJ18" s="127">
        <f>VLOOKUP(DJ$7,'[26]Curve Summary ALBERTA'!$A$13:$AG$161,18)</f>
        <v>49.562038095479252</v>
      </c>
      <c r="DK18" s="127">
        <f>VLOOKUP(DK$7,'[26]Curve Summary ALBERTA'!$A$13:$AG$161,18)</f>
        <v>51.695995734459736</v>
      </c>
      <c r="DL18" s="127">
        <f>VLOOKUP(DL$7,'[26]Curve Summary ALBERTA'!$A$13:$AG$161,18)</f>
        <v>53.818160816571115</v>
      </c>
      <c r="DM18" s="127">
        <f>VLOOKUP(DM$7,'[26]Curve Summary ALBERTA'!$A$13:$AG$161,18)</f>
        <v>54.26314254786157</v>
      </c>
      <c r="DN18" s="127">
        <f>VLOOKUP(DN$7,'[26]Curve Summary ALBERTA'!$A$13:$AG$161,18)</f>
        <v>53.182997404679504</v>
      </c>
      <c r="DO18" s="127">
        <f>VLOOKUP(DO$7,'[26]Curve Summary ALBERTA'!$A$13:$AG$161,18)</f>
        <v>51.425159454344566</v>
      </c>
      <c r="DP18" s="127">
        <f>VLOOKUP(DP$7,'[26]Curve Summary ALBERTA'!$A$13:$AG$161,18)</f>
        <v>48.226870841880192</v>
      </c>
      <c r="DQ18" s="127">
        <f>VLOOKUP(DQ$7,'[26]Curve Summary ALBERTA'!$A$13:$AG$161,18)</f>
        <v>48.307307710744432</v>
      </c>
      <c r="DR18" s="127">
        <f>VLOOKUP(DR$7,'[26]Curve Summary ALBERTA'!$A$13:$AG$161,18)</f>
        <v>48.866173973934679</v>
      </c>
      <c r="DS18" s="127">
        <f>VLOOKUP(DS$7,'[26]Curve Summary ALBERTA'!$A$13:$AG$161,18)</f>
        <v>49.491617911932273</v>
      </c>
      <c r="DT18" s="127">
        <f>VLOOKUP(DT$7,'[26]Curve Summary ALBERTA'!$A$13:$AG$161,18)</f>
        <v>50.039866203703006</v>
      </c>
      <c r="DU18" s="127">
        <f>VLOOKUP(DU$7,'[26]Curve Summary ALBERTA'!$A$13:$AG$161,18)</f>
        <v>49.925980541256649</v>
      </c>
      <c r="DV18" s="127">
        <f>VLOOKUP(DV$7,'[26]Curve Summary ALBERTA'!$A$13:$AG$161,18)</f>
        <v>50.156743968143687</v>
      </c>
      <c r="DW18" s="127">
        <f>VLOOKUP(DW$7,'[26]Curve Summary ALBERTA'!$A$13:$AG$161,18)</f>
        <v>53.073390404155766</v>
      </c>
      <c r="DX18" s="127">
        <f>VLOOKUP(DX$7,'[26]Curve Summary ALBERTA'!$A$13:$AG$161,18)</f>
        <v>55.23556591196504</v>
      </c>
      <c r="DY18" s="127">
        <f>VLOOKUP(DY$7,'[26]Curve Summary ALBERTA'!$A$13:$AG$161,18)</f>
        <v>55.72618834227606</v>
      </c>
      <c r="DZ18" s="127">
        <f>VLOOKUP(DZ$7,'[26]Curve Summary ALBERTA'!$A$13:$AG$161,18)</f>
        <v>54.647155154572211</v>
      </c>
      <c r="EA18" s="127">
        <f>VLOOKUP(EA$7,'[26]Curve Summary ALBERTA'!$A$13:$AG$161,18)</f>
        <v>52.884064674584828</v>
      </c>
      <c r="EB18" s="127">
        <f>VLOOKUP(EB$7,'[26]Curve Summary ALBERTA'!$A$13:$AG$161,18)</f>
        <v>49.202998055261787</v>
      </c>
      <c r="EC18" s="127">
        <f>VLOOKUP(EC$7,'[26]Curve Summary ALBERTA'!$A$13:$AG$161,18)</f>
        <v>49.291786082494411</v>
      </c>
      <c r="ED18" s="127">
        <f>VLOOKUP(ED$7,'[26]Curve Summary ALBERTA'!$A$13:$AG$161,18)</f>
        <v>49.86317198833693</v>
      </c>
      <c r="EE18" s="127">
        <f>VLOOKUP(EE$7,'[26]Curve Summary ALBERTA'!$A$13:$AG$161,18)</f>
        <v>50.501603848849065</v>
      </c>
      <c r="EF18" s="127">
        <f>VLOOKUP(EF$7,'[26]Curve Summary ALBERTA'!$A$13:$AG$161,18)</f>
        <v>51.062654158045703</v>
      </c>
      <c r="EG18" s="127">
        <f>VLOOKUP(EG$7,'[26]Curve Summary ALBERTA'!$A$13:$AG$161,18)</f>
        <v>50.956075045741152</v>
      </c>
      <c r="EH18" s="127">
        <f>VLOOKUP(EH$7,'[26]Curve Summary ALBERTA'!$A$13:$AG$161,18)</f>
        <v>51.196856587123399</v>
      </c>
      <c r="EI18" s="127">
        <f>VLOOKUP(EI$7,'[26]Curve Summary ALBERTA'!$A$13:$AG$161,18)</f>
        <v>53.745572683206859</v>
      </c>
      <c r="EJ18" s="127">
        <f>VLOOKUP(EJ$7,'[26]Curve Summary ALBERTA'!$A$13:$AG$161,18)</f>
        <v>55.935438305307933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-2.0857142857142854</v>
      </c>
      <c r="D28" s="128">
        <f t="shared" ca="1" si="17"/>
        <v>-0.5</v>
      </c>
      <c r="E28" s="144">
        <f t="shared" ca="1" si="17"/>
        <v>-0.94312770562770609</v>
      </c>
      <c r="F28" s="128">
        <f t="shared" si="17"/>
        <v>-0.5</v>
      </c>
      <c r="G28" s="128">
        <f t="shared" si="17"/>
        <v>-0.75</v>
      </c>
      <c r="H28" s="128">
        <f t="shared" si="17"/>
        <v>-0.25</v>
      </c>
      <c r="I28" s="128">
        <f t="shared" si="17"/>
        <v>-0.625</v>
      </c>
      <c r="J28" s="128">
        <f t="shared" si="17"/>
        <v>-0.25</v>
      </c>
      <c r="K28" s="128">
        <f t="shared" si="17"/>
        <v>-1</v>
      </c>
      <c r="L28" s="128">
        <f t="shared" si="17"/>
        <v>-1</v>
      </c>
      <c r="M28" s="128">
        <f t="shared" si="17"/>
        <v>0</v>
      </c>
      <c r="N28" s="128">
        <f>N9-N47</f>
        <v>-0.66666666666666785</v>
      </c>
      <c r="O28" s="128">
        <f t="shared" si="17"/>
        <v>-1</v>
      </c>
      <c r="P28" s="128">
        <f t="shared" si="17"/>
        <v>-1</v>
      </c>
      <c r="Q28" s="128">
        <f t="shared" si="17"/>
        <v>-1</v>
      </c>
      <c r="R28" s="128">
        <f t="shared" si="17"/>
        <v>-1</v>
      </c>
      <c r="S28" s="128">
        <f t="shared" si="17"/>
        <v>-0.3333333333333357</v>
      </c>
      <c r="T28" s="128">
        <f t="shared" si="17"/>
        <v>-1</v>
      </c>
      <c r="U28" s="128">
        <f t="shared" si="17"/>
        <v>0</v>
      </c>
      <c r="V28" s="128">
        <f t="shared" si="17"/>
        <v>0</v>
      </c>
      <c r="W28" s="144">
        <f t="shared" si="17"/>
        <v>-0.61862745098039085</v>
      </c>
      <c r="X28" s="128">
        <f t="shared" si="17"/>
        <v>-1.2676470588235276</v>
      </c>
      <c r="Y28" s="128">
        <f t="shared" si="17"/>
        <v>-1.2449328859060458</v>
      </c>
      <c r="Z28" s="128">
        <f t="shared" si="17"/>
        <v>-1.2645882352941129</v>
      </c>
      <c r="AA28" s="128">
        <f t="shared" si="17"/>
        <v>-1.2639215686274525</v>
      </c>
      <c r="AB28" s="128">
        <f t="shared" si="17"/>
        <v>-1.2651953124999906</v>
      </c>
      <c r="AC28" s="217">
        <f t="shared" ca="1" si="17"/>
        <v>-1.1837907435332298</v>
      </c>
      <c r="AD28" s="145"/>
      <c r="AE28" s="145"/>
      <c r="AF28" s="146"/>
      <c r="AG28" s="127">
        <f t="shared" ref="AG28:CR31" si="18">AG9*AG$5</f>
        <v>742.5</v>
      </c>
      <c r="AH28" s="223">
        <f t="shared" si="18"/>
        <v>675</v>
      </c>
      <c r="AI28" s="223">
        <f t="shared" si="18"/>
        <v>682.5</v>
      </c>
      <c r="AJ28" s="223">
        <f t="shared" si="18"/>
        <v>616</v>
      </c>
      <c r="AK28" s="223">
        <f t="shared" si="18"/>
        <v>594</v>
      </c>
      <c r="AL28" s="223">
        <f t="shared" si="18"/>
        <v>580</v>
      </c>
      <c r="AM28" s="223">
        <f t="shared" si="18"/>
        <v>946</v>
      </c>
      <c r="AN28" s="223">
        <f t="shared" si="18"/>
        <v>1100</v>
      </c>
      <c r="AO28" s="223">
        <f t="shared" si="18"/>
        <v>840</v>
      </c>
      <c r="AP28" s="223">
        <f t="shared" si="18"/>
        <v>920</v>
      </c>
      <c r="AQ28" s="223">
        <f t="shared" si="18"/>
        <v>780</v>
      </c>
      <c r="AR28" s="223">
        <f t="shared" si="18"/>
        <v>840</v>
      </c>
      <c r="AS28" s="223">
        <f t="shared" si="18"/>
        <v>946</v>
      </c>
      <c r="AT28" s="223">
        <f t="shared" si="18"/>
        <v>820</v>
      </c>
      <c r="AU28" s="223">
        <f t="shared" si="18"/>
        <v>798</v>
      </c>
      <c r="AV28" s="223">
        <f t="shared" si="18"/>
        <v>748</v>
      </c>
      <c r="AW28" s="223">
        <f t="shared" si="18"/>
        <v>630</v>
      </c>
      <c r="AX28" s="223">
        <f t="shared" si="18"/>
        <v>672</v>
      </c>
      <c r="AY28" s="223">
        <f t="shared" si="18"/>
        <v>1078</v>
      </c>
      <c r="AZ28" s="223">
        <f t="shared" si="18"/>
        <v>1176</v>
      </c>
      <c r="BA28" s="223">
        <f t="shared" si="18"/>
        <v>945</v>
      </c>
      <c r="BB28" s="223">
        <f t="shared" si="18"/>
        <v>989</v>
      </c>
      <c r="BC28" s="223">
        <f t="shared" si="18"/>
        <v>741</v>
      </c>
      <c r="BD28" s="223">
        <f t="shared" si="18"/>
        <v>880</v>
      </c>
      <c r="BE28" s="223">
        <f t="shared" si="18"/>
        <v>905.1</v>
      </c>
      <c r="BF28" s="223">
        <f t="shared" si="18"/>
        <v>827.6</v>
      </c>
      <c r="BG28" s="223">
        <f t="shared" si="18"/>
        <v>892.4</v>
      </c>
      <c r="BH28" s="223">
        <f t="shared" si="18"/>
        <v>778.14</v>
      </c>
      <c r="BI28" s="223">
        <f t="shared" si="18"/>
        <v>638.80000000000007</v>
      </c>
      <c r="BJ28" s="223">
        <f t="shared" si="18"/>
        <v>740.3</v>
      </c>
      <c r="BK28" s="223">
        <f t="shared" si="18"/>
        <v>1013.25</v>
      </c>
      <c r="BL28" s="223">
        <f t="shared" si="18"/>
        <v>1193.5</v>
      </c>
      <c r="BM28" s="223">
        <f t="shared" si="18"/>
        <v>941.01</v>
      </c>
      <c r="BN28" s="223">
        <f t="shared" si="18"/>
        <v>905.1</v>
      </c>
      <c r="BO28" s="223">
        <f t="shared" si="18"/>
        <v>832.8599999999999</v>
      </c>
      <c r="BP28" s="223">
        <f t="shared" si="18"/>
        <v>931.96</v>
      </c>
      <c r="BQ28" s="223">
        <f t="shared" si="18"/>
        <v>906.57</v>
      </c>
      <c r="BR28" s="223">
        <f t="shared" si="18"/>
        <v>834</v>
      </c>
      <c r="BS28" s="223">
        <f t="shared" si="18"/>
        <v>908.5</v>
      </c>
      <c r="BT28" s="223">
        <f t="shared" si="18"/>
        <v>767.55</v>
      </c>
      <c r="BU28" s="223">
        <f t="shared" si="18"/>
        <v>705.81</v>
      </c>
      <c r="BV28" s="223">
        <f t="shared" si="18"/>
        <v>771.98</v>
      </c>
      <c r="BW28" s="223">
        <f t="shared" si="18"/>
        <v>952</v>
      </c>
      <c r="BX28" s="223">
        <f t="shared" si="18"/>
        <v>1213.25</v>
      </c>
      <c r="BY28" s="223">
        <f t="shared" si="18"/>
        <v>937.8599999999999</v>
      </c>
      <c r="BZ28" s="223">
        <f t="shared" si="18"/>
        <v>906.99</v>
      </c>
      <c r="CA28" s="223">
        <f t="shared" si="18"/>
        <v>845.04000000000008</v>
      </c>
      <c r="CB28" s="223">
        <f t="shared" si="18"/>
        <v>860.57999999999993</v>
      </c>
      <c r="CC28" s="223">
        <f t="shared" si="18"/>
        <v>912.03</v>
      </c>
      <c r="CD28" s="223">
        <f t="shared" si="18"/>
        <v>841.80000000000007</v>
      </c>
      <c r="CE28" s="223">
        <f t="shared" si="18"/>
        <v>922.07</v>
      </c>
      <c r="CF28" s="223">
        <f t="shared" si="18"/>
        <v>748.19999999999993</v>
      </c>
      <c r="CG28" s="223">
        <f t="shared" si="18"/>
        <v>764.28000000000009</v>
      </c>
      <c r="CH28" s="223">
        <f t="shared" si="18"/>
        <v>793.76</v>
      </c>
      <c r="CI28" s="223">
        <f t="shared" si="18"/>
        <v>949</v>
      </c>
      <c r="CJ28" s="223">
        <f t="shared" si="18"/>
        <v>1198.99</v>
      </c>
      <c r="CK28" s="223">
        <f t="shared" si="18"/>
        <v>895.6</v>
      </c>
      <c r="CL28" s="223">
        <f t="shared" si="18"/>
        <v>955.68</v>
      </c>
      <c r="CM28" s="223">
        <f t="shared" si="18"/>
        <v>856.17000000000007</v>
      </c>
      <c r="CN28" s="223">
        <f t="shared" si="18"/>
        <v>828.8</v>
      </c>
      <c r="CO28" s="223">
        <f t="shared" si="18"/>
        <v>960.96</v>
      </c>
      <c r="CP28" s="223">
        <f t="shared" si="18"/>
        <v>849.4</v>
      </c>
      <c r="CQ28" s="223">
        <f t="shared" si="18"/>
        <v>894.3</v>
      </c>
      <c r="CR28" s="223">
        <f t="shared" si="18"/>
        <v>802.82999999999993</v>
      </c>
      <c r="CS28" s="223">
        <f t="shared" ref="CS28:EJ32" si="19">CS9*CS$5</f>
        <v>787.59999999999991</v>
      </c>
      <c r="CT28" s="223">
        <f t="shared" si="19"/>
        <v>777.42000000000007</v>
      </c>
      <c r="CU28" s="223">
        <f t="shared" si="19"/>
        <v>994.35</v>
      </c>
      <c r="CV28" s="223">
        <f t="shared" si="19"/>
        <v>1187.03</v>
      </c>
      <c r="CW28" s="223">
        <f t="shared" si="19"/>
        <v>853.67</v>
      </c>
      <c r="CX28" s="223">
        <f t="shared" si="19"/>
        <v>1005.56</v>
      </c>
      <c r="CY28" s="223">
        <f t="shared" si="19"/>
        <v>867.09</v>
      </c>
      <c r="CZ28" s="223">
        <f t="shared" si="19"/>
        <v>838</v>
      </c>
      <c r="DA28" s="223">
        <f t="shared" si="19"/>
        <v>969.98</v>
      </c>
      <c r="DB28" s="223">
        <f t="shared" si="19"/>
        <v>902.16</v>
      </c>
      <c r="DC28" s="223">
        <f t="shared" si="19"/>
        <v>866.67000000000007</v>
      </c>
      <c r="DD28" s="223">
        <f t="shared" si="19"/>
        <v>858.21999999999991</v>
      </c>
      <c r="DE28" s="223">
        <f t="shared" si="19"/>
        <v>771.95999999999992</v>
      </c>
      <c r="DF28" s="223">
        <f t="shared" si="19"/>
        <v>795.69</v>
      </c>
      <c r="DG28" s="223">
        <f t="shared" si="19"/>
        <v>1045.22</v>
      </c>
      <c r="DH28" s="223">
        <f t="shared" si="19"/>
        <v>1080.8699999999999</v>
      </c>
      <c r="DI28" s="223">
        <f t="shared" si="19"/>
        <v>950.25</v>
      </c>
      <c r="DJ28" s="223">
        <f t="shared" si="19"/>
        <v>1014.99</v>
      </c>
      <c r="DK28" s="223">
        <f t="shared" si="19"/>
        <v>795.53</v>
      </c>
      <c r="DL28" s="223">
        <f t="shared" si="19"/>
        <v>933.68</v>
      </c>
      <c r="DM28" s="223">
        <f t="shared" si="19"/>
        <v>934.70999999999992</v>
      </c>
      <c r="DN28" s="223">
        <f t="shared" si="19"/>
        <v>869.2</v>
      </c>
      <c r="DO28" s="223">
        <f t="shared" si="19"/>
        <v>921.36</v>
      </c>
      <c r="DP28" s="223">
        <f t="shared" si="19"/>
        <v>875.16000000000008</v>
      </c>
      <c r="DQ28" s="223">
        <f t="shared" si="19"/>
        <v>753.6</v>
      </c>
      <c r="DR28" s="223">
        <f t="shared" si="19"/>
        <v>852.28000000000009</v>
      </c>
      <c r="DS28" s="223">
        <f t="shared" si="19"/>
        <v>1049.1799999999998</v>
      </c>
      <c r="DT28" s="223">
        <f t="shared" si="19"/>
        <v>1078.98</v>
      </c>
      <c r="DU28" s="223">
        <f t="shared" si="19"/>
        <v>957.3900000000001</v>
      </c>
      <c r="DV28" s="223">
        <f t="shared" si="19"/>
        <v>979.88</v>
      </c>
      <c r="DW28" s="223">
        <f t="shared" si="19"/>
        <v>848.8</v>
      </c>
      <c r="DX28" s="223">
        <f t="shared" si="19"/>
        <v>945.33999999999992</v>
      </c>
      <c r="DY28" s="223">
        <f t="shared" si="19"/>
        <v>898.6</v>
      </c>
      <c r="DZ28" s="223">
        <f t="shared" si="19"/>
        <v>879</v>
      </c>
      <c r="EA28" s="223">
        <f t="shared" si="19"/>
        <v>977.04</v>
      </c>
      <c r="EB28" s="223">
        <f t="shared" si="19"/>
        <v>891.66000000000008</v>
      </c>
      <c r="EC28" s="223">
        <f t="shared" si="19"/>
        <v>771.4</v>
      </c>
      <c r="ED28" s="223">
        <f t="shared" si="19"/>
        <v>870.32</v>
      </c>
      <c r="EE28" s="223">
        <f t="shared" si="19"/>
        <v>1005.69</v>
      </c>
      <c r="EF28" s="223">
        <f t="shared" si="19"/>
        <v>1129.04</v>
      </c>
      <c r="EG28" s="223">
        <f t="shared" si="19"/>
        <v>964.74</v>
      </c>
      <c r="EH28" s="223">
        <f t="shared" si="19"/>
        <v>944.16</v>
      </c>
      <c r="EI28" s="223">
        <f t="shared" si="19"/>
        <v>903.20999999999992</v>
      </c>
      <c r="EJ28" s="223">
        <f t="shared" si="19"/>
        <v>1000.5</v>
      </c>
    </row>
    <row r="29" spans="1:140" ht="13.7" customHeight="1" x14ac:dyDescent="0.2">
      <c r="A29" s="190" t="s">
        <v>121</v>
      </c>
      <c r="B29" s="148"/>
      <c r="C29" s="127">
        <f t="shared" si="17"/>
        <v>-0.22500000000000142</v>
      </c>
      <c r="D29" s="127">
        <f t="shared" ca="1" si="17"/>
        <v>0.53999999999999915</v>
      </c>
      <c r="E29" s="149">
        <f t="shared" ca="1" si="17"/>
        <v>0.39251893939393767</v>
      </c>
      <c r="F29" s="127">
        <f t="shared" si="17"/>
        <v>-0.5</v>
      </c>
      <c r="G29" s="127">
        <f t="shared" si="17"/>
        <v>-0.75</v>
      </c>
      <c r="H29" s="127">
        <f t="shared" si="17"/>
        <v>-0.25</v>
      </c>
      <c r="I29" s="127">
        <f t="shared" si="17"/>
        <v>-0.625</v>
      </c>
      <c r="J29" s="127">
        <f t="shared" si="17"/>
        <v>-0.25</v>
      </c>
      <c r="K29" s="127">
        <f t="shared" si="17"/>
        <v>-1</v>
      </c>
      <c r="L29" s="127">
        <f t="shared" si="17"/>
        <v>-1</v>
      </c>
      <c r="M29" s="127">
        <f t="shared" si="17"/>
        <v>0</v>
      </c>
      <c r="N29" s="127">
        <f t="shared" si="17"/>
        <v>-0.66666666666666785</v>
      </c>
      <c r="O29" s="127">
        <f t="shared" si="17"/>
        <v>-1</v>
      </c>
      <c r="P29" s="127">
        <f t="shared" si="17"/>
        <v>-1</v>
      </c>
      <c r="Q29" s="127">
        <f t="shared" si="17"/>
        <v>-1</v>
      </c>
      <c r="R29" s="127">
        <f t="shared" si="17"/>
        <v>-1</v>
      </c>
      <c r="S29" s="127">
        <f t="shared" si="17"/>
        <v>-0.3333333333333357</v>
      </c>
      <c r="T29" s="127">
        <f t="shared" si="17"/>
        <v>-1</v>
      </c>
      <c r="U29" s="127">
        <f t="shared" si="17"/>
        <v>0</v>
      </c>
      <c r="V29" s="127">
        <f t="shared" si="17"/>
        <v>0</v>
      </c>
      <c r="W29" s="149">
        <f t="shared" si="17"/>
        <v>-0.61862745098039085</v>
      </c>
      <c r="X29" s="127">
        <f t="shared" si="17"/>
        <v>-1.2676470588235276</v>
      </c>
      <c r="Y29" s="127">
        <f t="shared" si="17"/>
        <v>-1.2427852348993369</v>
      </c>
      <c r="Z29" s="127">
        <f t="shared" si="17"/>
        <v>-1.2663921568627501</v>
      </c>
      <c r="AA29" s="127">
        <f t="shared" si="17"/>
        <v>-1.263627450980394</v>
      </c>
      <c r="AB29" s="127">
        <f t="shared" si="17"/>
        <v>-1.2641796874999898</v>
      </c>
      <c r="AC29" s="150">
        <f t="shared" ca="1" si="17"/>
        <v>-1.1639104622709837</v>
      </c>
      <c r="AD29" s="145"/>
      <c r="AE29" s="145"/>
      <c r="AF29" s="146"/>
      <c r="AG29" s="127">
        <f t="shared" si="18"/>
        <v>742.5</v>
      </c>
      <c r="AH29" s="223">
        <f t="shared" si="18"/>
        <v>673</v>
      </c>
      <c r="AI29" s="223">
        <f t="shared" si="18"/>
        <v>682.5</v>
      </c>
      <c r="AJ29" s="223">
        <f t="shared" si="18"/>
        <v>660</v>
      </c>
      <c r="AK29" s="223">
        <f t="shared" si="18"/>
        <v>649</v>
      </c>
      <c r="AL29" s="223">
        <f t="shared" si="18"/>
        <v>630</v>
      </c>
      <c r="AM29" s="223">
        <f t="shared" si="18"/>
        <v>1012</v>
      </c>
      <c r="AN29" s="223">
        <f t="shared" si="18"/>
        <v>1155</v>
      </c>
      <c r="AO29" s="223">
        <f t="shared" si="18"/>
        <v>910</v>
      </c>
      <c r="AP29" s="223">
        <f t="shared" si="18"/>
        <v>920</v>
      </c>
      <c r="AQ29" s="223">
        <f t="shared" si="18"/>
        <v>780</v>
      </c>
      <c r="AR29" s="223">
        <f t="shared" si="18"/>
        <v>840</v>
      </c>
      <c r="AS29" s="223">
        <f t="shared" si="18"/>
        <v>957</v>
      </c>
      <c r="AT29" s="223">
        <f t="shared" si="18"/>
        <v>835</v>
      </c>
      <c r="AU29" s="223">
        <f t="shared" si="18"/>
        <v>829.5</v>
      </c>
      <c r="AV29" s="223">
        <f t="shared" si="18"/>
        <v>825</v>
      </c>
      <c r="AW29" s="223">
        <f t="shared" si="18"/>
        <v>703.5</v>
      </c>
      <c r="AX29" s="223">
        <f t="shared" si="18"/>
        <v>750.75</v>
      </c>
      <c r="AY29" s="223">
        <f t="shared" si="18"/>
        <v>1177</v>
      </c>
      <c r="AZ29" s="223">
        <f t="shared" si="18"/>
        <v>1249.5</v>
      </c>
      <c r="BA29" s="223">
        <f t="shared" si="18"/>
        <v>1018.5</v>
      </c>
      <c r="BB29" s="223">
        <f t="shared" si="18"/>
        <v>1029.25</v>
      </c>
      <c r="BC29" s="223">
        <f t="shared" si="18"/>
        <v>755.25</v>
      </c>
      <c r="BD29" s="223">
        <f t="shared" si="18"/>
        <v>896.5</v>
      </c>
      <c r="BE29" s="223">
        <f t="shared" si="18"/>
        <v>921.06</v>
      </c>
      <c r="BF29" s="223">
        <f t="shared" si="18"/>
        <v>847.2</v>
      </c>
      <c r="BG29" s="223">
        <f t="shared" si="18"/>
        <v>929.89</v>
      </c>
      <c r="BH29" s="223">
        <f t="shared" si="18"/>
        <v>851.62</v>
      </c>
      <c r="BI29" s="223">
        <f t="shared" si="18"/>
        <v>705.6</v>
      </c>
      <c r="BJ29" s="223">
        <f t="shared" si="18"/>
        <v>818.62</v>
      </c>
      <c r="BK29" s="223">
        <f t="shared" si="18"/>
        <v>1101.24</v>
      </c>
      <c r="BL29" s="223">
        <f t="shared" si="18"/>
        <v>1266.98</v>
      </c>
      <c r="BM29" s="223">
        <f t="shared" si="18"/>
        <v>1011.15</v>
      </c>
      <c r="BN29" s="223">
        <f t="shared" si="18"/>
        <v>943.53</v>
      </c>
      <c r="BO29" s="223">
        <f t="shared" si="18"/>
        <v>853.44</v>
      </c>
      <c r="BP29" s="223">
        <f t="shared" si="18"/>
        <v>954.5</v>
      </c>
      <c r="BQ29" s="223">
        <f t="shared" si="18"/>
        <v>926.94</v>
      </c>
      <c r="BR29" s="223">
        <f t="shared" si="18"/>
        <v>857.2</v>
      </c>
      <c r="BS29" s="223">
        <f t="shared" si="18"/>
        <v>947.83</v>
      </c>
      <c r="BT29" s="223">
        <f t="shared" si="18"/>
        <v>834.75</v>
      </c>
      <c r="BU29" s="223">
        <f t="shared" si="18"/>
        <v>773.01</v>
      </c>
      <c r="BV29" s="223">
        <f t="shared" si="18"/>
        <v>846.33999999999992</v>
      </c>
      <c r="BW29" s="223">
        <f t="shared" si="18"/>
        <v>1030.5999999999999</v>
      </c>
      <c r="BX29" s="223">
        <f t="shared" si="18"/>
        <v>1286.8500000000001</v>
      </c>
      <c r="BY29" s="223">
        <f t="shared" si="18"/>
        <v>1005.27</v>
      </c>
      <c r="BZ29" s="223">
        <f t="shared" si="18"/>
        <v>947.31</v>
      </c>
      <c r="CA29" s="223">
        <f t="shared" si="18"/>
        <v>870.24</v>
      </c>
      <c r="CB29" s="223">
        <f t="shared" si="18"/>
        <v>885.99</v>
      </c>
      <c r="CC29" s="223">
        <f t="shared" si="18"/>
        <v>942.27</v>
      </c>
      <c r="CD29" s="223">
        <f t="shared" si="18"/>
        <v>874</v>
      </c>
      <c r="CE29" s="223">
        <f t="shared" si="18"/>
        <v>970.36999999999989</v>
      </c>
      <c r="CF29" s="223">
        <f t="shared" si="18"/>
        <v>817</v>
      </c>
      <c r="CG29" s="223">
        <f t="shared" si="18"/>
        <v>839.74</v>
      </c>
      <c r="CH29" s="223">
        <f t="shared" si="18"/>
        <v>873.18</v>
      </c>
      <c r="CI29" s="223">
        <f t="shared" si="18"/>
        <v>1032.8</v>
      </c>
      <c r="CJ29" s="223">
        <f t="shared" si="18"/>
        <v>1280.6400000000001</v>
      </c>
      <c r="CK29" s="223">
        <f t="shared" si="18"/>
        <v>965.8</v>
      </c>
      <c r="CL29" s="223">
        <f t="shared" si="18"/>
        <v>1006.94</v>
      </c>
      <c r="CM29" s="223">
        <f t="shared" si="18"/>
        <v>890.6099999999999</v>
      </c>
      <c r="CN29" s="223">
        <f t="shared" si="18"/>
        <v>861.80000000000007</v>
      </c>
      <c r="CO29" s="223">
        <f t="shared" si="18"/>
        <v>1003.2</v>
      </c>
      <c r="CP29" s="223">
        <f t="shared" si="18"/>
        <v>890.6</v>
      </c>
      <c r="CQ29" s="223">
        <f t="shared" si="18"/>
        <v>949.3</v>
      </c>
      <c r="CR29" s="223">
        <f t="shared" si="18"/>
        <v>880.32</v>
      </c>
      <c r="CS29" s="223">
        <f t="shared" si="19"/>
        <v>868.33999999999992</v>
      </c>
      <c r="CT29" s="223">
        <f t="shared" si="19"/>
        <v>858.06</v>
      </c>
      <c r="CU29" s="223">
        <f t="shared" si="19"/>
        <v>1087.8</v>
      </c>
      <c r="CV29" s="223">
        <f t="shared" si="19"/>
        <v>1276.5</v>
      </c>
      <c r="CW29" s="223">
        <f t="shared" si="19"/>
        <v>925.86999999999989</v>
      </c>
      <c r="CX29" s="223">
        <f t="shared" si="19"/>
        <v>1067.8900000000001</v>
      </c>
      <c r="CY29" s="223">
        <f t="shared" si="19"/>
        <v>910.56</v>
      </c>
      <c r="CZ29" s="223">
        <f t="shared" si="19"/>
        <v>879.59999999999991</v>
      </c>
      <c r="DA29" s="223">
        <f t="shared" si="19"/>
        <v>1019.26</v>
      </c>
      <c r="DB29" s="223">
        <f t="shared" si="19"/>
        <v>951.93</v>
      </c>
      <c r="DC29" s="223">
        <f t="shared" si="19"/>
        <v>924.84</v>
      </c>
      <c r="DD29" s="223">
        <f t="shared" si="19"/>
        <v>943.8</v>
      </c>
      <c r="DE29" s="223">
        <f t="shared" si="19"/>
        <v>852.6</v>
      </c>
      <c r="DF29" s="223">
        <f t="shared" si="19"/>
        <v>880.1099999999999</v>
      </c>
      <c r="DG29" s="223">
        <f t="shared" si="19"/>
        <v>1147.08</v>
      </c>
      <c r="DH29" s="223">
        <f t="shared" si="19"/>
        <v>1167.6000000000001</v>
      </c>
      <c r="DI29" s="223">
        <f t="shared" si="19"/>
        <v>1034.8800000000001</v>
      </c>
      <c r="DJ29" s="223">
        <f t="shared" si="19"/>
        <v>1083.76</v>
      </c>
      <c r="DK29" s="223">
        <f t="shared" si="19"/>
        <v>840.75</v>
      </c>
      <c r="DL29" s="223">
        <f t="shared" si="19"/>
        <v>986.48</v>
      </c>
      <c r="DM29" s="223">
        <f t="shared" si="19"/>
        <v>990.3599999999999</v>
      </c>
      <c r="DN29" s="223">
        <f t="shared" si="19"/>
        <v>924.59999999999991</v>
      </c>
      <c r="DO29" s="223">
        <f t="shared" si="19"/>
        <v>990.44</v>
      </c>
      <c r="DP29" s="223">
        <f t="shared" si="19"/>
        <v>966.90000000000009</v>
      </c>
      <c r="DQ29" s="223">
        <f t="shared" si="19"/>
        <v>836</v>
      </c>
      <c r="DR29" s="223">
        <f t="shared" si="19"/>
        <v>946.66000000000008</v>
      </c>
      <c r="DS29" s="223">
        <f t="shared" si="19"/>
        <v>1157.42</v>
      </c>
      <c r="DT29" s="223">
        <f t="shared" si="19"/>
        <v>1173.06</v>
      </c>
      <c r="DU29" s="223">
        <f t="shared" si="19"/>
        <v>1048.53</v>
      </c>
      <c r="DV29" s="223">
        <f t="shared" si="19"/>
        <v>1054.24</v>
      </c>
      <c r="DW29" s="223">
        <f t="shared" si="19"/>
        <v>904.59999999999991</v>
      </c>
      <c r="DX29" s="223">
        <f t="shared" si="19"/>
        <v>1007.1600000000001</v>
      </c>
      <c r="DY29" s="223">
        <f t="shared" si="19"/>
        <v>960</v>
      </c>
      <c r="DZ29" s="223">
        <f t="shared" si="19"/>
        <v>942.6</v>
      </c>
      <c r="EA29" s="223">
        <f t="shared" si="19"/>
        <v>1058</v>
      </c>
      <c r="EB29" s="223">
        <f t="shared" si="19"/>
        <v>990</v>
      </c>
      <c r="EC29" s="223">
        <f t="shared" si="19"/>
        <v>859.80000000000007</v>
      </c>
      <c r="ED29" s="223">
        <f t="shared" si="19"/>
        <v>970.86</v>
      </c>
      <c r="EE29" s="223">
        <f t="shared" si="19"/>
        <v>1115.31</v>
      </c>
      <c r="EF29" s="223">
        <f t="shared" si="19"/>
        <v>1235.3</v>
      </c>
      <c r="EG29" s="223">
        <f t="shared" si="19"/>
        <v>1062.6000000000001</v>
      </c>
      <c r="EH29" s="223">
        <f t="shared" si="19"/>
        <v>1023.12</v>
      </c>
      <c r="EI29" s="223">
        <f t="shared" si="19"/>
        <v>970.2</v>
      </c>
      <c r="EJ29" s="223">
        <f t="shared" si="19"/>
        <v>1074.33</v>
      </c>
    </row>
    <row r="30" spans="1:140" ht="13.7" customHeight="1" x14ac:dyDescent="0.2">
      <c r="A30" s="190" t="s">
        <v>122</v>
      </c>
      <c r="B30" s="133"/>
      <c r="C30" s="127">
        <f t="shared" si="17"/>
        <v>-2.1834285714285748</v>
      </c>
      <c r="D30" s="127">
        <f t="shared" ca="1" si="17"/>
        <v>-0.5</v>
      </c>
      <c r="E30" s="149">
        <f t="shared" ca="1" si="17"/>
        <v>-1.0339751082251141</v>
      </c>
      <c r="F30" s="127">
        <f t="shared" si="17"/>
        <v>0.10000000000000142</v>
      </c>
      <c r="G30" s="127">
        <f t="shared" si="17"/>
        <v>0</v>
      </c>
      <c r="H30" s="127">
        <f t="shared" si="17"/>
        <v>0.20000000000000284</v>
      </c>
      <c r="I30" s="127">
        <f t="shared" si="17"/>
        <v>-0.72500000000000142</v>
      </c>
      <c r="J30" s="127">
        <f t="shared" si="17"/>
        <v>-0.20000000000000284</v>
      </c>
      <c r="K30" s="127">
        <f t="shared" si="17"/>
        <v>-1.25</v>
      </c>
      <c r="L30" s="127">
        <f t="shared" si="17"/>
        <v>-1.25</v>
      </c>
      <c r="M30" s="127">
        <f t="shared" si="17"/>
        <v>-1.25</v>
      </c>
      <c r="N30" s="127">
        <f t="shared" si="17"/>
        <v>-1.25</v>
      </c>
      <c r="O30" s="127">
        <f t="shared" si="17"/>
        <v>-0.75</v>
      </c>
      <c r="P30" s="127">
        <f t="shared" si="17"/>
        <v>-0.75</v>
      </c>
      <c r="Q30" s="127">
        <f t="shared" si="17"/>
        <v>-0.75</v>
      </c>
      <c r="R30" s="127">
        <f t="shared" si="17"/>
        <v>-0.75</v>
      </c>
      <c r="S30" s="127">
        <f t="shared" si="17"/>
        <v>-1</v>
      </c>
      <c r="T30" s="127">
        <f t="shared" si="17"/>
        <v>-1</v>
      </c>
      <c r="U30" s="127">
        <f t="shared" si="17"/>
        <v>-1</v>
      </c>
      <c r="V30" s="127">
        <f t="shared" si="17"/>
        <v>-1</v>
      </c>
      <c r="W30" s="149">
        <f t="shared" si="17"/>
        <v>-0.75372549019608215</v>
      </c>
      <c r="X30" s="127">
        <f t="shared" si="17"/>
        <v>-0.50098039215686185</v>
      </c>
      <c r="Y30" s="127">
        <f t="shared" si="17"/>
        <v>-0.46476510067112997</v>
      </c>
      <c r="Z30" s="127">
        <f t="shared" si="17"/>
        <v>-0.50011764705882911</v>
      </c>
      <c r="AA30" s="127">
        <f t="shared" si="17"/>
        <v>-0.49949019607842615</v>
      </c>
      <c r="AB30" s="127">
        <f t="shared" si="17"/>
        <v>-0.50085937500000455</v>
      </c>
      <c r="AC30" s="150">
        <f t="shared" ca="1" si="17"/>
        <v>-0.52935653065694055</v>
      </c>
      <c r="AD30" s="145"/>
      <c r="AE30" s="145"/>
      <c r="AF30" s="146"/>
      <c r="AG30" s="127">
        <f t="shared" si="18"/>
        <v>759</v>
      </c>
      <c r="AH30" s="223">
        <f t="shared" si="18"/>
        <v>685</v>
      </c>
      <c r="AI30" s="223">
        <f t="shared" si="18"/>
        <v>698.25</v>
      </c>
      <c r="AJ30" s="223">
        <f t="shared" si="18"/>
        <v>665.5</v>
      </c>
      <c r="AK30" s="223">
        <f t="shared" si="18"/>
        <v>660</v>
      </c>
      <c r="AL30" s="223">
        <f t="shared" si="18"/>
        <v>730</v>
      </c>
      <c r="AM30" s="223">
        <f t="shared" si="18"/>
        <v>1089</v>
      </c>
      <c r="AN30" s="223">
        <f t="shared" si="18"/>
        <v>1226.5</v>
      </c>
      <c r="AO30" s="223">
        <f t="shared" si="18"/>
        <v>970</v>
      </c>
      <c r="AP30" s="223">
        <f t="shared" si="18"/>
        <v>908.5</v>
      </c>
      <c r="AQ30" s="223">
        <f t="shared" si="18"/>
        <v>810</v>
      </c>
      <c r="AR30" s="223">
        <f t="shared" si="18"/>
        <v>871.5</v>
      </c>
      <c r="AS30" s="223">
        <f t="shared" si="18"/>
        <v>946</v>
      </c>
      <c r="AT30" s="223">
        <f t="shared" si="18"/>
        <v>820</v>
      </c>
      <c r="AU30" s="223">
        <f t="shared" si="18"/>
        <v>819</v>
      </c>
      <c r="AV30" s="223">
        <f t="shared" si="18"/>
        <v>819.5</v>
      </c>
      <c r="AW30" s="223">
        <f t="shared" si="18"/>
        <v>792.75</v>
      </c>
      <c r="AX30" s="223">
        <f t="shared" si="18"/>
        <v>897.75</v>
      </c>
      <c r="AY30" s="223">
        <f t="shared" si="18"/>
        <v>1177</v>
      </c>
      <c r="AZ30" s="223">
        <f t="shared" si="18"/>
        <v>1302</v>
      </c>
      <c r="BA30" s="223">
        <f t="shared" si="18"/>
        <v>1197</v>
      </c>
      <c r="BB30" s="223">
        <f t="shared" si="18"/>
        <v>925.75</v>
      </c>
      <c r="BC30" s="223">
        <f t="shared" si="18"/>
        <v>802.75</v>
      </c>
      <c r="BD30" s="223">
        <f t="shared" si="18"/>
        <v>973.5</v>
      </c>
      <c r="BE30" s="223">
        <f t="shared" si="18"/>
        <v>912.87</v>
      </c>
      <c r="BF30" s="223">
        <f t="shared" si="18"/>
        <v>828.8</v>
      </c>
      <c r="BG30" s="223">
        <f t="shared" si="18"/>
        <v>906.43</v>
      </c>
      <c r="BH30" s="223">
        <f t="shared" si="18"/>
        <v>828.08</v>
      </c>
      <c r="BI30" s="223">
        <f t="shared" si="18"/>
        <v>762.6</v>
      </c>
      <c r="BJ30" s="223">
        <f t="shared" si="18"/>
        <v>949.96</v>
      </c>
      <c r="BK30" s="223">
        <f t="shared" si="18"/>
        <v>1134.42</v>
      </c>
      <c r="BL30" s="223">
        <f t="shared" si="18"/>
        <v>1377.2</v>
      </c>
      <c r="BM30" s="223">
        <f t="shared" si="18"/>
        <v>1208.3399999999999</v>
      </c>
      <c r="BN30" s="223">
        <f t="shared" si="18"/>
        <v>853.02</v>
      </c>
      <c r="BO30" s="223">
        <f t="shared" si="18"/>
        <v>895.23</v>
      </c>
      <c r="BP30" s="223">
        <f t="shared" si="18"/>
        <v>1026.72</v>
      </c>
      <c r="BQ30" s="223">
        <f t="shared" si="18"/>
        <v>920.43</v>
      </c>
      <c r="BR30" s="223">
        <f t="shared" si="18"/>
        <v>835.6</v>
      </c>
      <c r="BS30" s="223">
        <f t="shared" si="18"/>
        <v>913.79</v>
      </c>
      <c r="BT30" s="223">
        <f t="shared" si="18"/>
        <v>796.53</v>
      </c>
      <c r="BU30" s="223">
        <f t="shared" si="18"/>
        <v>807.03</v>
      </c>
      <c r="BV30" s="223">
        <f t="shared" si="18"/>
        <v>957.21999999999991</v>
      </c>
      <c r="BW30" s="223">
        <f t="shared" si="18"/>
        <v>1088.8</v>
      </c>
      <c r="BX30" s="223">
        <f t="shared" si="18"/>
        <v>1450.61</v>
      </c>
      <c r="BY30" s="223">
        <f t="shared" si="18"/>
        <v>1217.1600000000001</v>
      </c>
      <c r="BZ30" s="223">
        <f t="shared" si="18"/>
        <v>859.32</v>
      </c>
      <c r="CA30" s="223">
        <f t="shared" si="18"/>
        <v>901.74</v>
      </c>
      <c r="CB30" s="223">
        <f t="shared" si="18"/>
        <v>944.16</v>
      </c>
      <c r="CC30" s="223">
        <f t="shared" si="18"/>
        <v>926.52</v>
      </c>
      <c r="CD30" s="223">
        <f t="shared" si="18"/>
        <v>841</v>
      </c>
      <c r="CE30" s="223">
        <f t="shared" si="18"/>
        <v>919.7700000000001</v>
      </c>
      <c r="CF30" s="223">
        <f t="shared" si="18"/>
        <v>763.6</v>
      </c>
      <c r="CG30" s="223">
        <f t="shared" si="18"/>
        <v>850.96</v>
      </c>
      <c r="CH30" s="223">
        <f t="shared" si="18"/>
        <v>963.59999999999991</v>
      </c>
      <c r="CI30" s="223">
        <f t="shared" si="18"/>
        <v>1095.8</v>
      </c>
      <c r="CJ30" s="223">
        <f t="shared" si="18"/>
        <v>1460.04</v>
      </c>
      <c r="CK30" s="223">
        <f t="shared" si="18"/>
        <v>1166.8000000000002</v>
      </c>
      <c r="CL30" s="223">
        <f t="shared" si="18"/>
        <v>906.18</v>
      </c>
      <c r="CM30" s="223">
        <f t="shared" si="18"/>
        <v>907.62</v>
      </c>
      <c r="CN30" s="223">
        <f t="shared" si="18"/>
        <v>905</v>
      </c>
      <c r="CO30" s="223">
        <f t="shared" si="18"/>
        <v>977.24</v>
      </c>
      <c r="CP30" s="223">
        <f t="shared" si="18"/>
        <v>846.80000000000007</v>
      </c>
      <c r="CQ30" s="223">
        <f t="shared" si="18"/>
        <v>885.71999999999991</v>
      </c>
      <c r="CR30" s="223">
        <f t="shared" si="18"/>
        <v>807.24</v>
      </c>
      <c r="CS30" s="223">
        <f t="shared" si="19"/>
        <v>856.68</v>
      </c>
      <c r="CT30" s="223">
        <f t="shared" si="19"/>
        <v>925.68</v>
      </c>
      <c r="CU30" s="223">
        <f t="shared" si="19"/>
        <v>1157.94</v>
      </c>
      <c r="CV30" s="223">
        <f t="shared" si="19"/>
        <v>1469.24</v>
      </c>
      <c r="CW30" s="223">
        <f t="shared" si="19"/>
        <v>1115.49</v>
      </c>
      <c r="CX30" s="223">
        <f t="shared" si="19"/>
        <v>953.11999999999989</v>
      </c>
      <c r="CY30" s="223">
        <f t="shared" si="19"/>
        <v>913.07999999999993</v>
      </c>
      <c r="CZ30" s="223">
        <f t="shared" si="19"/>
        <v>910.40000000000009</v>
      </c>
      <c r="DA30" s="223">
        <f t="shared" si="19"/>
        <v>982.96</v>
      </c>
      <c r="DB30" s="223">
        <f t="shared" si="19"/>
        <v>894.18</v>
      </c>
      <c r="DC30" s="223">
        <f t="shared" si="19"/>
        <v>850.29000000000008</v>
      </c>
      <c r="DD30" s="223">
        <f t="shared" si="19"/>
        <v>850.3</v>
      </c>
      <c r="DE30" s="223">
        <f t="shared" si="19"/>
        <v>822.15</v>
      </c>
      <c r="DF30" s="223">
        <f t="shared" si="19"/>
        <v>930.72</v>
      </c>
      <c r="DG30" s="223">
        <f t="shared" si="19"/>
        <v>1219.6799999999998</v>
      </c>
      <c r="DH30" s="223">
        <f t="shared" si="19"/>
        <v>1348.4099999999999</v>
      </c>
      <c r="DI30" s="223">
        <f t="shared" si="19"/>
        <v>1239.21</v>
      </c>
      <c r="DJ30" s="223">
        <f t="shared" si="19"/>
        <v>957.94999999999993</v>
      </c>
      <c r="DK30" s="223">
        <f t="shared" si="19"/>
        <v>830.30000000000007</v>
      </c>
      <c r="DL30" s="223">
        <f t="shared" si="19"/>
        <v>1006.2800000000001</v>
      </c>
      <c r="DM30" s="223">
        <f t="shared" si="19"/>
        <v>942.48</v>
      </c>
      <c r="DN30" s="223">
        <f t="shared" si="19"/>
        <v>855.40000000000009</v>
      </c>
      <c r="DO30" s="223">
        <f t="shared" si="19"/>
        <v>894.52</v>
      </c>
      <c r="DP30" s="223">
        <f t="shared" si="19"/>
        <v>854.04</v>
      </c>
      <c r="DQ30" s="223">
        <f t="shared" si="19"/>
        <v>786.4</v>
      </c>
      <c r="DR30" s="223">
        <f t="shared" si="19"/>
        <v>979.21999999999991</v>
      </c>
      <c r="DS30" s="223">
        <f t="shared" si="19"/>
        <v>1224.74</v>
      </c>
      <c r="DT30" s="223">
        <f t="shared" si="19"/>
        <v>1354.29</v>
      </c>
      <c r="DU30" s="223">
        <f t="shared" si="19"/>
        <v>1244.46</v>
      </c>
      <c r="DV30" s="223">
        <f t="shared" si="19"/>
        <v>920.04</v>
      </c>
      <c r="DW30" s="223">
        <f t="shared" si="19"/>
        <v>877.6</v>
      </c>
      <c r="DX30" s="223">
        <f t="shared" si="19"/>
        <v>1010.68</v>
      </c>
      <c r="DY30" s="223">
        <f t="shared" si="19"/>
        <v>901.4</v>
      </c>
      <c r="DZ30" s="223">
        <f t="shared" si="19"/>
        <v>859</v>
      </c>
      <c r="EA30" s="223">
        <f t="shared" si="19"/>
        <v>939.32</v>
      </c>
      <c r="EB30" s="223">
        <f t="shared" si="19"/>
        <v>857.56</v>
      </c>
      <c r="EC30" s="223">
        <f t="shared" si="19"/>
        <v>789.80000000000007</v>
      </c>
      <c r="ED30" s="223">
        <f t="shared" si="19"/>
        <v>983.40000000000009</v>
      </c>
      <c r="EE30" s="223">
        <f t="shared" si="19"/>
        <v>1174.1099999999999</v>
      </c>
      <c r="EF30" s="223">
        <f t="shared" si="19"/>
        <v>1424.72</v>
      </c>
      <c r="EG30" s="223">
        <f t="shared" si="19"/>
        <v>1249.71</v>
      </c>
      <c r="EH30" s="223">
        <f t="shared" si="19"/>
        <v>882</v>
      </c>
      <c r="EI30" s="223">
        <f t="shared" si="19"/>
        <v>925.47</v>
      </c>
      <c r="EJ30" s="223">
        <f t="shared" si="19"/>
        <v>1060.99</v>
      </c>
    </row>
    <row r="31" spans="1:140" ht="13.7" customHeight="1" x14ac:dyDescent="0.2">
      <c r="A31" s="190" t="s">
        <v>123</v>
      </c>
      <c r="B31" s="133"/>
      <c r="C31" s="127">
        <f t="shared" si="17"/>
        <v>-0.40292856052943549</v>
      </c>
      <c r="D31" s="127">
        <f t="shared" ca="1" si="17"/>
        <v>-0.87599999999999767</v>
      </c>
      <c r="E31" s="149">
        <f t="shared" ca="1" si="17"/>
        <v>-0.50708304712369312</v>
      </c>
      <c r="F31" s="127">
        <f t="shared" si="17"/>
        <v>-0.25</v>
      </c>
      <c r="G31" s="127">
        <f t="shared" si="17"/>
        <v>-0.5</v>
      </c>
      <c r="H31" s="127">
        <f t="shared" si="17"/>
        <v>0</v>
      </c>
      <c r="I31" s="127">
        <f t="shared" si="17"/>
        <v>-0.25</v>
      </c>
      <c r="J31" s="127">
        <f t="shared" si="17"/>
        <v>0.75</v>
      </c>
      <c r="K31" s="127">
        <f t="shared" si="17"/>
        <v>-1.25</v>
      </c>
      <c r="L31" s="127">
        <f t="shared" si="17"/>
        <v>-1.25</v>
      </c>
      <c r="M31" s="127">
        <f t="shared" si="17"/>
        <v>-1.25</v>
      </c>
      <c r="N31" s="127">
        <f t="shared" si="17"/>
        <v>-1.25</v>
      </c>
      <c r="O31" s="127">
        <f t="shared" si="17"/>
        <v>-0.75</v>
      </c>
      <c r="P31" s="127">
        <f t="shared" si="17"/>
        <v>-0.75</v>
      </c>
      <c r="Q31" s="127">
        <f t="shared" si="17"/>
        <v>-0.75</v>
      </c>
      <c r="R31" s="127">
        <f t="shared" si="17"/>
        <v>-0.75</v>
      </c>
      <c r="S31" s="127">
        <f t="shared" si="17"/>
        <v>-0.25</v>
      </c>
      <c r="T31" s="127">
        <f t="shared" si="17"/>
        <v>-0.25</v>
      </c>
      <c r="U31" s="127">
        <f t="shared" si="17"/>
        <v>-0.25</v>
      </c>
      <c r="V31" s="127">
        <f t="shared" si="17"/>
        <v>-0.25</v>
      </c>
      <c r="W31" s="149">
        <f t="shared" si="17"/>
        <v>-0.54607843137254974</v>
      </c>
      <c r="X31" s="127">
        <f t="shared" si="17"/>
        <v>-0.50098039215686185</v>
      </c>
      <c r="Y31" s="127">
        <f t="shared" si="17"/>
        <v>-0.46345637583893051</v>
      </c>
      <c r="Z31" s="127">
        <f t="shared" si="17"/>
        <v>-0.50015686274510074</v>
      </c>
      <c r="AA31" s="127">
        <f t="shared" si="17"/>
        <v>-0.500117647058822</v>
      </c>
      <c r="AB31" s="127">
        <f t="shared" si="17"/>
        <v>-0.49914062500000256</v>
      </c>
      <c r="AC31" s="150">
        <f t="shared" ca="1" si="17"/>
        <v>-0.49801484714887323</v>
      </c>
      <c r="AD31" s="145"/>
      <c r="AE31" s="145"/>
      <c r="AF31" s="146"/>
      <c r="AG31" s="127">
        <f t="shared" si="18"/>
        <v>726</v>
      </c>
      <c r="AH31" s="223">
        <f t="shared" si="18"/>
        <v>660</v>
      </c>
      <c r="AI31" s="223">
        <f t="shared" si="18"/>
        <v>698.25</v>
      </c>
      <c r="AJ31" s="223">
        <f t="shared" si="18"/>
        <v>665.5</v>
      </c>
      <c r="AK31" s="223">
        <f t="shared" si="18"/>
        <v>660</v>
      </c>
      <c r="AL31" s="223">
        <f t="shared" si="18"/>
        <v>730</v>
      </c>
      <c r="AM31" s="223">
        <f t="shared" si="18"/>
        <v>1072.5</v>
      </c>
      <c r="AN31" s="223">
        <f t="shared" si="18"/>
        <v>1226.5</v>
      </c>
      <c r="AO31" s="223">
        <f t="shared" si="18"/>
        <v>965</v>
      </c>
      <c r="AP31" s="223">
        <f t="shared" si="18"/>
        <v>902.75</v>
      </c>
      <c r="AQ31" s="223">
        <f t="shared" si="18"/>
        <v>765</v>
      </c>
      <c r="AR31" s="223">
        <f t="shared" si="18"/>
        <v>845.25</v>
      </c>
      <c r="AS31" s="223">
        <f t="shared" si="18"/>
        <v>896.5</v>
      </c>
      <c r="AT31" s="223">
        <f t="shared" si="18"/>
        <v>785</v>
      </c>
      <c r="AU31" s="223">
        <f t="shared" si="18"/>
        <v>808.5</v>
      </c>
      <c r="AV31" s="223">
        <f t="shared" si="18"/>
        <v>819.5</v>
      </c>
      <c r="AW31" s="223">
        <f t="shared" si="18"/>
        <v>792.75</v>
      </c>
      <c r="AX31" s="223">
        <f t="shared" si="18"/>
        <v>897.75</v>
      </c>
      <c r="AY31" s="223">
        <f t="shared" si="18"/>
        <v>1177</v>
      </c>
      <c r="AZ31" s="223">
        <f t="shared" si="18"/>
        <v>1302</v>
      </c>
      <c r="BA31" s="223">
        <f t="shared" si="18"/>
        <v>1081.5</v>
      </c>
      <c r="BB31" s="223">
        <f t="shared" si="18"/>
        <v>920</v>
      </c>
      <c r="BC31" s="223">
        <f t="shared" si="18"/>
        <v>755.25</v>
      </c>
      <c r="BD31" s="223">
        <f t="shared" si="18"/>
        <v>902</v>
      </c>
      <c r="BE31" s="223">
        <f t="shared" si="18"/>
        <v>865.41</v>
      </c>
      <c r="BF31" s="223">
        <f t="shared" si="18"/>
        <v>793.8</v>
      </c>
      <c r="BG31" s="223">
        <f t="shared" si="18"/>
        <v>895.16000000000008</v>
      </c>
      <c r="BH31" s="223">
        <f t="shared" si="18"/>
        <v>828.3</v>
      </c>
      <c r="BI31" s="223">
        <f t="shared" si="18"/>
        <v>763</v>
      </c>
      <c r="BJ31" s="223">
        <f t="shared" si="18"/>
        <v>950.18</v>
      </c>
      <c r="BK31" s="223">
        <f t="shared" si="18"/>
        <v>1134.8399999999999</v>
      </c>
      <c r="BL31" s="223">
        <f t="shared" si="18"/>
        <v>1377.42</v>
      </c>
      <c r="BM31" s="223">
        <f t="shared" si="18"/>
        <v>1092</v>
      </c>
      <c r="BN31" s="223">
        <f t="shared" si="18"/>
        <v>847.98</v>
      </c>
      <c r="BO31" s="223">
        <f t="shared" si="18"/>
        <v>842.52</v>
      </c>
      <c r="BP31" s="223">
        <f t="shared" si="18"/>
        <v>951.51</v>
      </c>
      <c r="BQ31" s="223">
        <f t="shared" si="18"/>
        <v>872.76</v>
      </c>
      <c r="BR31" s="223">
        <f t="shared" si="18"/>
        <v>800.40000000000009</v>
      </c>
      <c r="BS31" s="223">
        <f t="shared" si="18"/>
        <v>902.5200000000001</v>
      </c>
      <c r="BT31" s="223">
        <f t="shared" si="18"/>
        <v>796.95</v>
      </c>
      <c r="BU31" s="223">
        <f t="shared" si="18"/>
        <v>807.45</v>
      </c>
      <c r="BV31" s="223">
        <f t="shared" si="18"/>
        <v>957.66000000000008</v>
      </c>
      <c r="BW31" s="223">
        <f t="shared" si="18"/>
        <v>1089.2</v>
      </c>
      <c r="BX31" s="223">
        <f t="shared" si="18"/>
        <v>1451.3</v>
      </c>
      <c r="BY31" s="223">
        <f t="shared" si="18"/>
        <v>1100.3999999999999</v>
      </c>
      <c r="BZ31" s="223">
        <f t="shared" si="18"/>
        <v>854.28</v>
      </c>
      <c r="CA31" s="223">
        <f t="shared" si="18"/>
        <v>848.82</v>
      </c>
      <c r="CB31" s="223">
        <f t="shared" si="18"/>
        <v>875.28</v>
      </c>
      <c r="CC31" s="223">
        <f t="shared" si="18"/>
        <v>878.6400000000001</v>
      </c>
      <c r="CD31" s="223">
        <f t="shared" si="18"/>
        <v>805.8</v>
      </c>
      <c r="CE31" s="223">
        <f t="shared" si="18"/>
        <v>908.7299999999999</v>
      </c>
      <c r="CF31" s="223">
        <f t="shared" si="18"/>
        <v>764.2</v>
      </c>
      <c r="CG31" s="223">
        <f t="shared" si="18"/>
        <v>851.62</v>
      </c>
      <c r="CH31" s="223">
        <f t="shared" si="18"/>
        <v>964.26</v>
      </c>
      <c r="CI31" s="223">
        <f t="shared" si="18"/>
        <v>1096.5999999999999</v>
      </c>
      <c r="CJ31" s="223">
        <f t="shared" si="18"/>
        <v>1460.96</v>
      </c>
      <c r="CK31" s="223">
        <f t="shared" si="18"/>
        <v>1055</v>
      </c>
      <c r="CL31" s="223">
        <f t="shared" si="18"/>
        <v>901.12</v>
      </c>
      <c r="CM31" s="223">
        <f t="shared" si="18"/>
        <v>854.49</v>
      </c>
      <c r="CN31" s="223">
        <f t="shared" si="18"/>
        <v>839.2</v>
      </c>
      <c r="CO31" s="223">
        <f t="shared" si="18"/>
        <v>927.08</v>
      </c>
      <c r="CP31" s="223">
        <f t="shared" si="18"/>
        <v>811.4</v>
      </c>
      <c r="CQ31" s="223">
        <f t="shared" si="18"/>
        <v>875.16000000000008</v>
      </c>
      <c r="CR31" s="223">
        <f>CR12*CR$5</f>
        <v>807.87</v>
      </c>
      <c r="CS31" s="223">
        <f>CS12*CS$5</f>
        <v>857.56</v>
      </c>
      <c r="CT31" s="223">
        <f t="shared" si="19"/>
        <v>926.52</v>
      </c>
      <c r="CU31" s="223">
        <f t="shared" si="19"/>
        <v>1158.99</v>
      </c>
      <c r="CV31" s="223">
        <f t="shared" si="19"/>
        <v>1470.62</v>
      </c>
      <c r="CW31" s="223">
        <f t="shared" si="19"/>
        <v>1008.71</v>
      </c>
      <c r="CX31" s="223">
        <f t="shared" si="19"/>
        <v>948.06</v>
      </c>
      <c r="CY31" s="223">
        <f t="shared" si="19"/>
        <v>859.74</v>
      </c>
      <c r="CZ31" s="223">
        <f t="shared" si="19"/>
        <v>844.2</v>
      </c>
      <c r="DA31" s="223">
        <f t="shared" si="19"/>
        <v>932.58</v>
      </c>
      <c r="DB31" s="223">
        <f t="shared" si="19"/>
        <v>857.01</v>
      </c>
      <c r="DC31" s="223">
        <f t="shared" si="19"/>
        <v>840.20999999999992</v>
      </c>
      <c r="DD31" s="223">
        <f t="shared" si="19"/>
        <v>851.40000000000009</v>
      </c>
      <c r="DE31" s="223">
        <f t="shared" si="19"/>
        <v>823.2</v>
      </c>
      <c r="DF31" s="223">
        <f t="shared" si="19"/>
        <v>931.77</v>
      </c>
      <c r="DG31" s="223">
        <f t="shared" si="19"/>
        <v>1220.78</v>
      </c>
      <c r="DH31" s="223">
        <f t="shared" si="19"/>
        <v>1349.88</v>
      </c>
      <c r="DI31" s="223">
        <f t="shared" si="19"/>
        <v>1120.77</v>
      </c>
      <c r="DJ31" s="223">
        <f t="shared" si="19"/>
        <v>952.89</v>
      </c>
      <c r="DK31" s="223">
        <f t="shared" si="19"/>
        <v>781.85</v>
      </c>
      <c r="DL31" s="223">
        <f t="shared" si="19"/>
        <v>933.24</v>
      </c>
      <c r="DM31" s="223">
        <f t="shared" si="19"/>
        <v>894.18</v>
      </c>
      <c r="DN31" s="223">
        <f t="shared" si="19"/>
        <v>819.80000000000007</v>
      </c>
      <c r="DO31" s="223">
        <f t="shared" si="19"/>
        <v>884.18</v>
      </c>
      <c r="DP31" s="223">
        <f t="shared" si="19"/>
        <v>855.14</v>
      </c>
      <c r="DQ31" s="223">
        <f t="shared" si="19"/>
        <v>787.4</v>
      </c>
      <c r="DR31" s="223">
        <f t="shared" si="19"/>
        <v>980.32</v>
      </c>
      <c r="DS31" s="223">
        <f t="shared" si="19"/>
        <v>1226.28</v>
      </c>
      <c r="DT31" s="223">
        <f t="shared" si="19"/>
        <v>1355.76</v>
      </c>
      <c r="DU31" s="223">
        <f t="shared" si="19"/>
        <v>1125.6000000000001</v>
      </c>
      <c r="DV31" s="223">
        <f t="shared" si="19"/>
        <v>915.42</v>
      </c>
      <c r="DW31" s="223">
        <f t="shared" si="19"/>
        <v>826.59999999999991</v>
      </c>
      <c r="DX31" s="223">
        <f t="shared" si="19"/>
        <v>937.42</v>
      </c>
      <c r="DY31" s="223">
        <f t="shared" si="19"/>
        <v>855.40000000000009</v>
      </c>
      <c r="DZ31" s="223">
        <f t="shared" si="19"/>
        <v>823.40000000000009</v>
      </c>
      <c r="EA31" s="223">
        <f t="shared" si="19"/>
        <v>928.51</v>
      </c>
      <c r="EB31" s="223">
        <f t="shared" si="19"/>
        <v>858.88</v>
      </c>
      <c r="EC31" s="223">
        <f t="shared" si="19"/>
        <v>790.8</v>
      </c>
      <c r="ED31" s="223">
        <f t="shared" si="19"/>
        <v>984.71999999999991</v>
      </c>
      <c r="EE31" s="223">
        <f t="shared" si="19"/>
        <v>1175.58</v>
      </c>
      <c r="EF31" s="223">
        <f t="shared" si="19"/>
        <v>1426.6999999999998</v>
      </c>
      <c r="EG31" s="223">
        <f t="shared" si="19"/>
        <v>1130.6400000000001</v>
      </c>
      <c r="EH31" s="223">
        <f t="shared" si="19"/>
        <v>877.8</v>
      </c>
      <c r="EI31" s="223">
        <f t="shared" si="19"/>
        <v>871.70999999999992</v>
      </c>
      <c r="EJ31" s="223">
        <f t="shared" si="19"/>
        <v>984.4</v>
      </c>
    </row>
    <row r="32" spans="1:140" ht="13.7" customHeight="1" x14ac:dyDescent="0.2">
      <c r="A32" s="190" t="s">
        <v>124</v>
      </c>
      <c r="B32" s="148"/>
      <c r="C32" s="127">
        <f t="shared" si="17"/>
        <v>-1.7480476190476253</v>
      </c>
      <c r="D32" s="127">
        <f t="shared" ca="1" si="17"/>
        <v>-0.75</v>
      </c>
      <c r="E32" s="149">
        <f t="shared" ca="1" si="17"/>
        <v>-1.0543309884559875</v>
      </c>
      <c r="F32" s="127">
        <f t="shared" si="17"/>
        <v>-0.25</v>
      </c>
      <c r="G32" s="127">
        <f t="shared" si="17"/>
        <v>-0.5</v>
      </c>
      <c r="H32" s="127">
        <f t="shared" si="17"/>
        <v>0</v>
      </c>
      <c r="I32" s="127">
        <f t="shared" si="17"/>
        <v>0.25</v>
      </c>
      <c r="J32" s="127">
        <f t="shared" si="17"/>
        <v>0.75</v>
      </c>
      <c r="K32" s="127">
        <f t="shared" si="17"/>
        <v>-0.25</v>
      </c>
      <c r="L32" s="127">
        <f t="shared" si="17"/>
        <v>-0.25</v>
      </c>
      <c r="M32" s="127">
        <f t="shared" si="17"/>
        <v>-0.25</v>
      </c>
      <c r="N32" s="127">
        <f t="shared" si="17"/>
        <v>-0.25</v>
      </c>
      <c r="O32" s="127">
        <f t="shared" si="17"/>
        <v>-0.75</v>
      </c>
      <c r="P32" s="127">
        <f t="shared" si="17"/>
        <v>-0.75</v>
      </c>
      <c r="Q32" s="127">
        <f t="shared" si="17"/>
        <v>-0.75</v>
      </c>
      <c r="R32" s="127">
        <f t="shared" si="17"/>
        <v>-0.75</v>
      </c>
      <c r="S32" s="127">
        <f t="shared" si="17"/>
        <v>-0.25</v>
      </c>
      <c r="T32" s="127">
        <f t="shared" si="17"/>
        <v>-0.25</v>
      </c>
      <c r="U32" s="127">
        <f t="shared" si="17"/>
        <v>-0.25</v>
      </c>
      <c r="V32" s="127">
        <f t="shared" si="17"/>
        <v>-0.25</v>
      </c>
      <c r="W32" s="149">
        <f t="shared" si="17"/>
        <v>-0.29509803921568789</v>
      </c>
      <c r="X32" s="127">
        <f t="shared" si="17"/>
        <v>-0.50098039215686185</v>
      </c>
      <c r="Y32" s="127">
        <f t="shared" si="17"/>
        <v>-0.4640604026845665</v>
      </c>
      <c r="Z32" s="127">
        <f t="shared" si="17"/>
        <v>-0.50098039215686185</v>
      </c>
      <c r="AA32" s="127">
        <f t="shared" si="17"/>
        <v>-0.49906862745098124</v>
      </c>
      <c r="AB32" s="127">
        <f t="shared" si="17"/>
        <v>-0.49996093749999915</v>
      </c>
      <c r="AC32" s="150">
        <f t="shared" ca="1" si="17"/>
        <v>-0.47818188083855517</v>
      </c>
      <c r="AD32" s="145"/>
      <c r="AE32" s="145"/>
      <c r="AF32" s="146"/>
      <c r="AG32" s="127">
        <f t="shared" ref="AG32:CR34" si="20">AG13*AG$5</f>
        <v>726</v>
      </c>
      <c r="AH32" s="223">
        <f t="shared" si="20"/>
        <v>660</v>
      </c>
      <c r="AI32" s="223">
        <f t="shared" si="20"/>
        <v>698.25</v>
      </c>
      <c r="AJ32" s="223">
        <f t="shared" si="20"/>
        <v>687.5</v>
      </c>
      <c r="AK32" s="223">
        <f t="shared" si="20"/>
        <v>720.5</v>
      </c>
      <c r="AL32" s="223">
        <f t="shared" si="20"/>
        <v>775</v>
      </c>
      <c r="AM32" s="223">
        <f t="shared" si="20"/>
        <v>1072.5</v>
      </c>
      <c r="AN32" s="223">
        <f t="shared" si="20"/>
        <v>1248.5</v>
      </c>
      <c r="AO32" s="223">
        <f t="shared" si="20"/>
        <v>965</v>
      </c>
      <c r="AP32" s="223">
        <f t="shared" si="20"/>
        <v>902.75</v>
      </c>
      <c r="AQ32" s="223">
        <f t="shared" si="20"/>
        <v>765</v>
      </c>
      <c r="AR32" s="223">
        <f t="shared" si="20"/>
        <v>845.25</v>
      </c>
      <c r="AS32" s="223">
        <f t="shared" si="20"/>
        <v>896.5</v>
      </c>
      <c r="AT32" s="223">
        <f t="shared" si="20"/>
        <v>785</v>
      </c>
      <c r="AU32" s="223">
        <f t="shared" si="20"/>
        <v>808.5</v>
      </c>
      <c r="AV32" s="223">
        <f t="shared" si="20"/>
        <v>869</v>
      </c>
      <c r="AW32" s="223">
        <f t="shared" si="20"/>
        <v>845.25</v>
      </c>
      <c r="AX32" s="223">
        <f t="shared" si="20"/>
        <v>971.25</v>
      </c>
      <c r="AY32" s="223">
        <f t="shared" si="20"/>
        <v>1292.5</v>
      </c>
      <c r="AZ32" s="223">
        <f t="shared" si="20"/>
        <v>1354.5</v>
      </c>
      <c r="BA32" s="223">
        <f t="shared" si="20"/>
        <v>1081.5</v>
      </c>
      <c r="BB32" s="223">
        <f t="shared" si="20"/>
        <v>920</v>
      </c>
      <c r="BC32" s="223">
        <f t="shared" si="20"/>
        <v>755.25</v>
      </c>
      <c r="BD32" s="223">
        <f t="shared" si="20"/>
        <v>902</v>
      </c>
      <c r="BE32" s="223">
        <f t="shared" si="20"/>
        <v>865.2</v>
      </c>
      <c r="BF32" s="223">
        <f t="shared" si="20"/>
        <v>793.40000000000009</v>
      </c>
      <c r="BG32" s="223">
        <f t="shared" si="20"/>
        <v>894.93</v>
      </c>
      <c r="BH32" s="223">
        <f t="shared" si="20"/>
        <v>878.02</v>
      </c>
      <c r="BI32" s="223">
        <f t="shared" si="20"/>
        <v>813.19999999999993</v>
      </c>
      <c r="BJ32" s="223">
        <f t="shared" si="20"/>
        <v>1027.6200000000001</v>
      </c>
      <c r="BK32" s="223">
        <f t="shared" si="20"/>
        <v>1245.93</v>
      </c>
      <c r="BL32" s="223">
        <f t="shared" si="20"/>
        <v>1432.64</v>
      </c>
      <c r="BM32" s="223">
        <f t="shared" si="20"/>
        <v>1091.79</v>
      </c>
      <c r="BN32" s="223">
        <f t="shared" si="20"/>
        <v>847.77</v>
      </c>
      <c r="BO32" s="223">
        <f t="shared" si="20"/>
        <v>842.31</v>
      </c>
      <c r="BP32" s="223">
        <f t="shared" si="20"/>
        <v>951.28</v>
      </c>
      <c r="BQ32" s="223">
        <f t="shared" si="20"/>
        <v>872.13</v>
      </c>
      <c r="BR32" s="223">
        <f t="shared" si="20"/>
        <v>799.80000000000007</v>
      </c>
      <c r="BS32" s="223">
        <f t="shared" si="20"/>
        <v>902.06</v>
      </c>
      <c r="BT32" s="223">
        <f t="shared" si="20"/>
        <v>844.82999999999993</v>
      </c>
      <c r="BU32" s="223">
        <f t="shared" si="20"/>
        <v>860.57999999999993</v>
      </c>
      <c r="BV32" s="223">
        <f t="shared" si="20"/>
        <v>1035.54</v>
      </c>
      <c r="BW32" s="223">
        <f t="shared" si="20"/>
        <v>1195.5999999999999</v>
      </c>
      <c r="BX32" s="223">
        <f t="shared" si="20"/>
        <v>1509.03</v>
      </c>
      <c r="BY32" s="223">
        <f t="shared" si="20"/>
        <v>1099.77</v>
      </c>
      <c r="BZ32" s="223">
        <f t="shared" si="20"/>
        <v>853.8599999999999</v>
      </c>
      <c r="CA32" s="223">
        <f t="shared" si="20"/>
        <v>848.4</v>
      </c>
      <c r="CB32" s="223">
        <f t="shared" si="20"/>
        <v>874.8599999999999</v>
      </c>
      <c r="CC32" s="223">
        <f t="shared" si="20"/>
        <v>878.01</v>
      </c>
      <c r="CD32" s="223">
        <f t="shared" si="20"/>
        <v>805.19999999999993</v>
      </c>
      <c r="CE32" s="223">
        <f t="shared" si="20"/>
        <v>908.04</v>
      </c>
      <c r="CF32" s="223">
        <f t="shared" si="20"/>
        <v>809.80000000000007</v>
      </c>
      <c r="CG32" s="223">
        <f t="shared" si="20"/>
        <v>907.5</v>
      </c>
      <c r="CH32" s="223">
        <f t="shared" si="20"/>
        <v>1042.3600000000001</v>
      </c>
      <c r="CI32" s="223">
        <f t="shared" si="20"/>
        <v>1203.4000000000001</v>
      </c>
      <c r="CJ32" s="223">
        <f t="shared" si="20"/>
        <v>1518.92</v>
      </c>
      <c r="CK32" s="223">
        <f t="shared" si="20"/>
        <v>1054.2</v>
      </c>
      <c r="CL32" s="223">
        <f t="shared" si="20"/>
        <v>900.46</v>
      </c>
      <c r="CM32" s="223">
        <f t="shared" si="20"/>
        <v>853.8599999999999</v>
      </c>
      <c r="CN32" s="223">
        <f t="shared" si="20"/>
        <v>838.6</v>
      </c>
      <c r="CO32" s="223">
        <f t="shared" si="20"/>
        <v>926.2</v>
      </c>
      <c r="CP32" s="223">
        <f t="shared" si="20"/>
        <v>810.6</v>
      </c>
      <c r="CQ32" s="223">
        <f t="shared" si="20"/>
        <v>874.28000000000009</v>
      </c>
      <c r="CR32" s="223">
        <f t="shared" si="20"/>
        <v>855.95999999999992</v>
      </c>
      <c r="CS32" s="223">
        <f>CS13*CS$5</f>
        <v>913.44</v>
      </c>
      <c r="CT32" s="223">
        <f t="shared" si="19"/>
        <v>1001.49</v>
      </c>
      <c r="CU32" s="223">
        <f t="shared" si="19"/>
        <v>1271.55</v>
      </c>
      <c r="CV32" s="223">
        <f t="shared" si="19"/>
        <v>1528.58</v>
      </c>
      <c r="CW32" s="223">
        <f t="shared" si="19"/>
        <v>1007.76</v>
      </c>
      <c r="CX32" s="223">
        <f t="shared" si="19"/>
        <v>947.14</v>
      </c>
      <c r="CY32" s="223">
        <f t="shared" si="19"/>
        <v>859.1099999999999</v>
      </c>
      <c r="CZ32" s="223">
        <f t="shared" si="19"/>
        <v>843.6</v>
      </c>
      <c r="DA32" s="223">
        <f t="shared" si="19"/>
        <v>931.7</v>
      </c>
      <c r="DB32" s="223">
        <f t="shared" si="19"/>
        <v>856.17000000000007</v>
      </c>
      <c r="DC32" s="223">
        <f t="shared" si="19"/>
        <v>839.37</v>
      </c>
      <c r="DD32" s="223">
        <f t="shared" si="19"/>
        <v>901.78000000000009</v>
      </c>
      <c r="DE32" s="223">
        <f t="shared" si="19"/>
        <v>876.75</v>
      </c>
      <c r="DF32" s="223">
        <f t="shared" si="19"/>
        <v>1006.95</v>
      </c>
      <c r="DG32" s="223">
        <f t="shared" si="19"/>
        <v>1339.3600000000001</v>
      </c>
      <c r="DH32" s="223">
        <f t="shared" si="19"/>
        <v>1402.8</v>
      </c>
      <c r="DI32" s="223">
        <f t="shared" si="19"/>
        <v>1119.51</v>
      </c>
      <c r="DJ32" s="223">
        <f t="shared" si="19"/>
        <v>951.97</v>
      </c>
      <c r="DK32" s="223">
        <f t="shared" si="19"/>
        <v>781.09</v>
      </c>
      <c r="DL32" s="223">
        <f t="shared" si="19"/>
        <v>932.36</v>
      </c>
      <c r="DM32" s="223">
        <f t="shared" si="19"/>
        <v>893.13</v>
      </c>
      <c r="DN32" s="223">
        <f t="shared" si="19"/>
        <v>818.8</v>
      </c>
      <c r="DO32" s="223">
        <f t="shared" si="19"/>
        <v>883.08</v>
      </c>
      <c r="DP32" s="223">
        <f t="shared" si="19"/>
        <v>905.52</v>
      </c>
      <c r="DQ32" s="223">
        <f t="shared" si="19"/>
        <v>838.40000000000009</v>
      </c>
      <c r="DR32" s="223">
        <f t="shared" si="19"/>
        <v>1059.3</v>
      </c>
      <c r="DS32" s="223">
        <f t="shared" si="19"/>
        <v>1345.08</v>
      </c>
      <c r="DT32" s="223">
        <f t="shared" si="19"/>
        <v>1408.89</v>
      </c>
      <c r="DU32" s="223">
        <f t="shared" si="19"/>
        <v>1124.3399999999999</v>
      </c>
      <c r="DV32" s="223">
        <f t="shared" si="19"/>
        <v>914.54</v>
      </c>
      <c r="DW32" s="223">
        <f t="shared" si="19"/>
        <v>825.8</v>
      </c>
      <c r="DX32" s="223">
        <f t="shared" si="19"/>
        <v>936.32</v>
      </c>
      <c r="DY32" s="223">
        <f t="shared" si="19"/>
        <v>854.2</v>
      </c>
      <c r="DZ32" s="223">
        <f t="shared" si="19"/>
        <v>822.4</v>
      </c>
      <c r="EA32" s="223">
        <f t="shared" si="19"/>
        <v>927.13000000000011</v>
      </c>
      <c r="EB32" s="223">
        <f t="shared" si="19"/>
        <v>909.48</v>
      </c>
      <c r="EC32" s="223">
        <f t="shared" si="19"/>
        <v>842</v>
      </c>
      <c r="ED32" s="223">
        <f t="shared" si="19"/>
        <v>1063.92</v>
      </c>
      <c r="EE32" s="223">
        <f t="shared" si="19"/>
        <v>1289.3999999999999</v>
      </c>
      <c r="EF32" s="223">
        <f t="shared" si="19"/>
        <v>1482.14</v>
      </c>
      <c r="EG32" s="223">
        <f t="shared" si="19"/>
        <v>1129.17</v>
      </c>
      <c r="EH32" s="223">
        <f t="shared" si="19"/>
        <v>876.54000000000008</v>
      </c>
      <c r="EI32" s="223">
        <f t="shared" si="19"/>
        <v>870.66</v>
      </c>
      <c r="EJ32" s="223">
        <f t="shared" si="19"/>
        <v>983.25</v>
      </c>
    </row>
    <row r="33" spans="1:140" ht="13.7" customHeight="1" x14ac:dyDescent="0.2">
      <c r="A33" s="190" t="s">
        <v>125</v>
      </c>
      <c r="B33" s="133"/>
      <c r="C33" s="127">
        <f t="shared" si="17"/>
        <v>-2.78857142857143</v>
      </c>
      <c r="D33" s="127">
        <f t="shared" ca="1" si="17"/>
        <v>-1.5</v>
      </c>
      <c r="E33" s="149">
        <f t="shared" ca="1" si="17"/>
        <v>-1.9076461038961057</v>
      </c>
      <c r="F33" s="127">
        <f t="shared" si="17"/>
        <v>-0.625</v>
      </c>
      <c r="G33" s="127">
        <f t="shared" si="17"/>
        <v>-0.75</v>
      </c>
      <c r="H33" s="127">
        <f t="shared" si="17"/>
        <v>-0.5</v>
      </c>
      <c r="I33" s="127">
        <f t="shared" si="17"/>
        <v>-0.75</v>
      </c>
      <c r="J33" s="127">
        <f t="shared" si="17"/>
        <v>-0.5</v>
      </c>
      <c r="K33" s="127">
        <f t="shared" si="17"/>
        <v>-1</v>
      </c>
      <c r="L33" s="127">
        <f t="shared" si="17"/>
        <v>-0.5</v>
      </c>
      <c r="M33" s="127">
        <f t="shared" si="17"/>
        <v>-1</v>
      </c>
      <c r="N33" s="127">
        <f t="shared" si="17"/>
        <v>-0.8333333333333357</v>
      </c>
      <c r="O33" s="127">
        <f t="shared" si="17"/>
        <v>0</v>
      </c>
      <c r="P33" s="127">
        <f t="shared" si="17"/>
        <v>-0.5</v>
      </c>
      <c r="Q33" s="127">
        <f t="shared" si="17"/>
        <v>-0.5</v>
      </c>
      <c r="R33" s="127">
        <f t="shared" si="17"/>
        <v>1</v>
      </c>
      <c r="S33" s="127">
        <f t="shared" si="17"/>
        <v>-0.1666666666666714</v>
      </c>
      <c r="T33" s="127">
        <f t="shared" si="17"/>
        <v>0</v>
      </c>
      <c r="U33" s="127">
        <f t="shared" si="17"/>
        <v>-0.5</v>
      </c>
      <c r="V33" s="127">
        <f t="shared" si="17"/>
        <v>0</v>
      </c>
      <c r="W33" s="149">
        <f t="shared" si="17"/>
        <v>-0.39999999999999858</v>
      </c>
      <c r="X33" s="127">
        <f t="shared" si="17"/>
        <v>-0.5</v>
      </c>
      <c r="Y33" s="127">
        <f t="shared" si="17"/>
        <v>-0.5</v>
      </c>
      <c r="Z33" s="127">
        <f t="shared" si="17"/>
        <v>-0.50074509803921075</v>
      </c>
      <c r="AA33" s="127">
        <f t="shared" si="17"/>
        <v>-0.49932352941175395</v>
      </c>
      <c r="AB33" s="127">
        <f t="shared" si="17"/>
        <v>-0.50148437500000398</v>
      </c>
      <c r="AC33" s="150">
        <f t="shared" ca="1" si="17"/>
        <v>-0.50159884777482944</v>
      </c>
      <c r="AD33" s="145"/>
      <c r="AE33" s="145"/>
      <c r="AF33" s="146"/>
      <c r="AG33" s="127">
        <f t="shared" si="20"/>
        <v>660</v>
      </c>
      <c r="AH33" s="223">
        <f t="shared" si="20"/>
        <v>600</v>
      </c>
      <c r="AI33" s="223">
        <f t="shared" si="20"/>
        <v>619.5</v>
      </c>
      <c r="AJ33" s="223">
        <f t="shared" si="20"/>
        <v>660</v>
      </c>
      <c r="AK33" s="223">
        <f t="shared" si="20"/>
        <v>726</v>
      </c>
      <c r="AL33" s="223">
        <f t="shared" si="20"/>
        <v>840</v>
      </c>
      <c r="AM33" s="223">
        <f t="shared" si="20"/>
        <v>1210</v>
      </c>
      <c r="AN33" s="223">
        <f t="shared" si="20"/>
        <v>1353</v>
      </c>
      <c r="AO33" s="223">
        <f t="shared" si="20"/>
        <v>980</v>
      </c>
      <c r="AP33" s="223">
        <f t="shared" si="20"/>
        <v>874</v>
      </c>
      <c r="AQ33" s="223">
        <f t="shared" si="20"/>
        <v>710</v>
      </c>
      <c r="AR33" s="223">
        <f t="shared" si="20"/>
        <v>766.5</v>
      </c>
      <c r="AS33" s="223">
        <f t="shared" si="20"/>
        <v>819.5</v>
      </c>
      <c r="AT33" s="223">
        <f t="shared" si="20"/>
        <v>745</v>
      </c>
      <c r="AU33" s="223">
        <f t="shared" si="20"/>
        <v>782.25</v>
      </c>
      <c r="AV33" s="223">
        <f t="shared" si="20"/>
        <v>786.5</v>
      </c>
      <c r="AW33" s="223">
        <f t="shared" si="20"/>
        <v>771.75</v>
      </c>
      <c r="AX33" s="223">
        <f t="shared" si="20"/>
        <v>908.25</v>
      </c>
      <c r="AY33" s="223">
        <f t="shared" si="20"/>
        <v>1215.5</v>
      </c>
      <c r="AZ33" s="223">
        <f t="shared" si="20"/>
        <v>1370.25</v>
      </c>
      <c r="BA33" s="223">
        <f t="shared" si="20"/>
        <v>1086.75</v>
      </c>
      <c r="BB33" s="223">
        <f t="shared" si="20"/>
        <v>891.25</v>
      </c>
      <c r="BC33" s="223">
        <f t="shared" si="20"/>
        <v>717.25</v>
      </c>
      <c r="BD33" s="223">
        <f t="shared" si="20"/>
        <v>819.5</v>
      </c>
      <c r="BE33" s="223">
        <f t="shared" si="20"/>
        <v>797.16</v>
      </c>
      <c r="BF33" s="223">
        <f t="shared" si="20"/>
        <v>759.2</v>
      </c>
      <c r="BG33" s="223">
        <f t="shared" si="20"/>
        <v>873.08</v>
      </c>
      <c r="BH33" s="223">
        <f t="shared" si="20"/>
        <v>804.54</v>
      </c>
      <c r="BI33" s="223">
        <f t="shared" si="20"/>
        <v>750</v>
      </c>
      <c r="BJ33" s="223">
        <f t="shared" si="20"/>
        <v>957.44</v>
      </c>
      <c r="BK33" s="223">
        <f t="shared" si="20"/>
        <v>1147.44</v>
      </c>
      <c r="BL33" s="223">
        <f t="shared" si="20"/>
        <v>1405.8</v>
      </c>
      <c r="BM33" s="223">
        <f t="shared" si="20"/>
        <v>1079.3999999999999</v>
      </c>
      <c r="BN33" s="223">
        <f t="shared" si="20"/>
        <v>826.35</v>
      </c>
      <c r="BO33" s="223">
        <f t="shared" si="20"/>
        <v>806.82</v>
      </c>
      <c r="BP33" s="223">
        <f t="shared" si="20"/>
        <v>873.08</v>
      </c>
      <c r="BQ33" s="223">
        <f t="shared" si="20"/>
        <v>802.62</v>
      </c>
      <c r="BR33" s="223">
        <f t="shared" si="20"/>
        <v>764.4</v>
      </c>
      <c r="BS33" s="223">
        <f t="shared" si="20"/>
        <v>879.06</v>
      </c>
      <c r="BT33" s="223">
        <f t="shared" si="20"/>
        <v>773.22</v>
      </c>
      <c r="BU33" s="223">
        <f t="shared" si="20"/>
        <v>792.95999999999992</v>
      </c>
      <c r="BV33" s="223">
        <f t="shared" si="20"/>
        <v>964.04</v>
      </c>
      <c r="BW33" s="223">
        <f t="shared" si="20"/>
        <v>1100.4000000000001</v>
      </c>
      <c r="BX33" s="223">
        <f t="shared" si="20"/>
        <v>1480.05</v>
      </c>
      <c r="BY33" s="223">
        <f t="shared" si="20"/>
        <v>1086.75</v>
      </c>
      <c r="BZ33" s="223">
        <f t="shared" si="20"/>
        <v>832.02</v>
      </c>
      <c r="CA33" s="223">
        <f t="shared" si="20"/>
        <v>812.49</v>
      </c>
      <c r="CB33" s="223">
        <f t="shared" si="20"/>
        <v>802.82999999999993</v>
      </c>
      <c r="CC33" s="223">
        <f t="shared" si="20"/>
        <v>808.29000000000008</v>
      </c>
      <c r="CD33" s="223">
        <f t="shared" si="20"/>
        <v>769.80000000000007</v>
      </c>
      <c r="CE33" s="223">
        <f t="shared" si="20"/>
        <v>885.2700000000001</v>
      </c>
      <c r="CF33" s="223">
        <f t="shared" si="20"/>
        <v>741.59999999999991</v>
      </c>
      <c r="CG33" s="223">
        <f t="shared" si="20"/>
        <v>836.44</v>
      </c>
      <c r="CH33" s="223">
        <f t="shared" si="20"/>
        <v>970.64</v>
      </c>
      <c r="CI33" s="223">
        <f t="shared" si="20"/>
        <v>1108</v>
      </c>
      <c r="CJ33" s="223">
        <f t="shared" si="20"/>
        <v>1490.17</v>
      </c>
      <c r="CK33" s="223">
        <f t="shared" si="20"/>
        <v>1042.2</v>
      </c>
      <c r="CL33" s="223">
        <f t="shared" si="20"/>
        <v>877.8</v>
      </c>
      <c r="CM33" s="223">
        <f t="shared" si="20"/>
        <v>818.16</v>
      </c>
      <c r="CN33" s="223">
        <f t="shared" si="20"/>
        <v>769.80000000000007</v>
      </c>
      <c r="CO33" s="223">
        <f t="shared" si="20"/>
        <v>852.5</v>
      </c>
      <c r="CP33" s="223">
        <f t="shared" si="20"/>
        <v>775</v>
      </c>
      <c r="CQ33" s="223">
        <f t="shared" si="20"/>
        <v>852.5</v>
      </c>
      <c r="CR33" s="223">
        <f t="shared" si="20"/>
        <v>783.93</v>
      </c>
      <c r="CS33" s="223">
        <f>CS14*CS$5</f>
        <v>842.16000000000008</v>
      </c>
      <c r="CT33" s="223">
        <f t="shared" ref="CT33:EJ33" si="21">CT14*CT$5</f>
        <v>933.03</v>
      </c>
      <c r="CU33" s="223">
        <f t="shared" si="21"/>
        <v>1171.3800000000001</v>
      </c>
      <c r="CV33" s="223">
        <f t="shared" si="21"/>
        <v>1500.52</v>
      </c>
      <c r="CW33" s="223">
        <f t="shared" si="21"/>
        <v>996.93</v>
      </c>
      <c r="CX33" s="223">
        <f t="shared" si="21"/>
        <v>923.91000000000008</v>
      </c>
      <c r="CY33" s="223">
        <f t="shared" si="21"/>
        <v>823.82999999999993</v>
      </c>
      <c r="CZ33" s="223">
        <f t="shared" si="21"/>
        <v>775</v>
      </c>
      <c r="DA33" s="223">
        <f t="shared" si="21"/>
        <v>858.44</v>
      </c>
      <c r="DB33" s="223">
        <f t="shared" si="21"/>
        <v>819.42000000000007</v>
      </c>
      <c r="DC33" s="223">
        <f t="shared" si="21"/>
        <v>819.42000000000007</v>
      </c>
      <c r="DD33" s="223">
        <f t="shared" si="21"/>
        <v>826.98</v>
      </c>
      <c r="DE33" s="223">
        <f t="shared" si="21"/>
        <v>809.34</v>
      </c>
      <c r="DF33" s="223">
        <f t="shared" si="21"/>
        <v>939.32999999999993</v>
      </c>
      <c r="DG33" s="223">
        <f t="shared" si="21"/>
        <v>1235.52</v>
      </c>
      <c r="DH33" s="223">
        <f t="shared" si="21"/>
        <v>1379.2800000000002</v>
      </c>
      <c r="DI33" s="223">
        <f t="shared" si="21"/>
        <v>1109.43</v>
      </c>
      <c r="DJ33" s="223">
        <f t="shared" si="21"/>
        <v>930.35</v>
      </c>
      <c r="DK33" s="223">
        <f t="shared" si="21"/>
        <v>750.31000000000006</v>
      </c>
      <c r="DL33" s="223">
        <f t="shared" si="21"/>
        <v>858.44</v>
      </c>
      <c r="DM33" s="223">
        <f t="shared" si="21"/>
        <v>824.88</v>
      </c>
      <c r="DN33" s="223">
        <f t="shared" si="21"/>
        <v>785.6</v>
      </c>
      <c r="DO33" s="223">
        <f t="shared" si="21"/>
        <v>864.16000000000008</v>
      </c>
      <c r="DP33" s="223">
        <f t="shared" si="21"/>
        <v>832.48</v>
      </c>
      <c r="DQ33" s="223">
        <f t="shared" si="21"/>
        <v>776</v>
      </c>
      <c r="DR33" s="223">
        <f t="shared" si="21"/>
        <v>990.66000000000008</v>
      </c>
      <c r="DS33" s="223">
        <f t="shared" si="21"/>
        <v>1243.8799999999999</v>
      </c>
      <c r="DT33" s="223">
        <f t="shared" si="21"/>
        <v>1388.73</v>
      </c>
      <c r="DU33" s="223">
        <f t="shared" si="21"/>
        <v>1116.78</v>
      </c>
      <c r="DV33" s="223">
        <f t="shared" si="21"/>
        <v>895.83999999999992</v>
      </c>
      <c r="DW33" s="223">
        <f t="shared" si="21"/>
        <v>795.19999999999993</v>
      </c>
      <c r="DX33" s="223">
        <f t="shared" si="21"/>
        <v>864.16000000000008</v>
      </c>
      <c r="DY33" s="223">
        <f t="shared" si="21"/>
        <v>790.8</v>
      </c>
      <c r="DZ33" s="223">
        <f t="shared" si="21"/>
        <v>790.8</v>
      </c>
      <c r="EA33" s="223">
        <f t="shared" si="21"/>
        <v>909.65</v>
      </c>
      <c r="EB33" s="223">
        <f t="shared" si="21"/>
        <v>838.2</v>
      </c>
      <c r="EC33" s="223">
        <f t="shared" si="21"/>
        <v>781.2</v>
      </c>
      <c r="ED33" s="223">
        <f t="shared" si="21"/>
        <v>997.48</v>
      </c>
      <c r="EE33" s="223">
        <f t="shared" si="21"/>
        <v>1195.32</v>
      </c>
      <c r="EF33" s="223">
        <f t="shared" si="21"/>
        <v>1464.54</v>
      </c>
      <c r="EG33" s="223">
        <f t="shared" si="21"/>
        <v>1124.3399999999999</v>
      </c>
      <c r="EH33" s="223">
        <f t="shared" si="21"/>
        <v>860.79000000000008</v>
      </c>
      <c r="EI33" s="223">
        <f t="shared" si="21"/>
        <v>840.63</v>
      </c>
      <c r="EJ33" s="223">
        <f t="shared" si="21"/>
        <v>909.65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-2.78857142857143</v>
      </c>
      <c r="D34" s="129">
        <f t="shared" ca="1" si="17"/>
        <v>-1.5</v>
      </c>
      <c r="E34" s="154">
        <f t="shared" ca="1" si="17"/>
        <v>-1.9076461038961057</v>
      </c>
      <c r="F34" s="129">
        <f t="shared" si="17"/>
        <v>-0.625</v>
      </c>
      <c r="G34" s="129">
        <f t="shared" si="17"/>
        <v>-0.75</v>
      </c>
      <c r="H34" s="129">
        <f t="shared" si="17"/>
        <v>-0.5</v>
      </c>
      <c r="I34" s="129">
        <f t="shared" si="17"/>
        <v>-0.75</v>
      </c>
      <c r="J34" s="129">
        <f t="shared" si="17"/>
        <v>-0.5</v>
      </c>
      <c r="K34" s="129">
        <f t="shared" si="17"/>
        <v>-1</v>
      </c>
      <c r="L34" s="129">
        <f t="shared" si="17"/>
        <v>-0.5</v>
      </c>
      <c r="M34" s="129">
        <f t="shared" si="17"/>
        <v>-1</v>
      </c>
      <c r="N34" s="129">
        <f t="shared" si="17"/>
        <v>-0.8333333333333286</v>
      </c>
      <c r="O34" s="129">
        <f t="shared" si="17"/>
        <v>0</v>
      </c>
      <c r="P34" s="129">
        <f t="shared" si="17"/>
        <v>-0.5</v>
      </c>
      <c r="Q34" s="129">
        <f t="shared" si="17"/>
        <v>-0.5</v>
      </c>
      <c r="R34" s="129">
        <f t="shared" si="17"/>
        <v>1</v>
      </c>
      <c r="S34" s="129">
        <f t="shared" si="17"/>
        <v>-0.1666666666666643</v>
      </c>
      <c r="T34" s="129">
        <f t="shared" si="17"/>
        <v>0</v>
      </c>
      <c r="U34" s="129">
        <f t="shared" si="17"/>
        <v>-0.5</v>
      </c>
      <c r="V34" s="129">
        <f t="shared" si="17"/>
        <v>0</v>
      </c>
      <c r="W34" s="154">
        <f t="shared" si="17"/>
        <v>-0.39999999999999858</v>
      </c>
      <c r="X34" s="129">
        <f t="shared" si="17"/>
        <v>-0.5</v>
      </c>
      <c r="Y34" s="129">
        <f t="shared" si="17"/>
        <v>-0.50000000000001421</v>
      </c>
      <c r="Z34" s="129">
        <f t="shared" si="17"/>
        <v>-0.50074509803921785</v>
      </c>
      <c r="AA34" s="129">
        <f t="shared" si="17"/>
        <v>-0.49932352941176106</v>
      </c>
      <c r="AB34" s="129">
        <f t="shared" si="17"/>
        <v>-0.50148437499999687</v>
      </c>
      <c r="AC34" s="155">
        <f t="shared" ca="1" si="17"/>
        <v>-0.50064374736476225</v>
      </c>
      <c r="AD34" s="145"/>
      <c r="AE34" s="145"/>
      <c r="AF34" s="146"/>
      <c r="AG34" s="127">
        <f t="shared" si="20"/>
        <v>693</v>
      </c>
      <c r="AH34" s="223">
        <f t="shared" si="20"/>
        <v>625</v>
      </c>
      <c r="AI34" s="223">
        <f t="shared" si="20"/>
        <v>645.75</v>
      </c>
      <c r="AJ34" s="223">
        <f t="shared" si="20"/>
        <v>704</v>
      </c>
      <c r="AK34" s="223">
        <f t="shared" si="20"/>
        <v>792</v>
      </c>
      <c r="AL34" s="223">
        <f t="shared" si="20"/>
        <v>940</v>
      </c>
      <c r="AM34" s="223">
        <f t="shared" si="20"/>
        <v>1364</v>
      </c>
      <c r="AN34" s="223">
        <f t="shared" si="20"/>
        <v>1573</v>
      </c>
      <c r="AO34" s="223">
        <f t="shared" si="20"/>
        <v>1120</v>
      </c>
      <c r="AP34" s="223">
        <f t="shared" si="20"/>
        <v>931.5</v>
      </c>
      <c r="AQ34" s="223">
        <f t="shared" si="20"/>
        <v>750</v>
      </c>
      <c r="AR34" s="223">
        <f t="shared" si="20"/>
        <v>808.5</v>
      </c>
      <c r="AS34" s="223">
        <f t="shared" si="20"/>
        <v>863.5</v>
      </c>
      <c r="AT34" s="223">
        <f t="shared" si="20"/>
        <v>785</v>
      </c>
      <c r="AU34" s="223">
        <f t="shared" si="20"/>
        <v>824.25</v>
      </c>
      <c r="AV34" s="223">
        <f t="shared" si="20"/>
        <v>830.5</v>
      </c>
      <c r="AW34" s="223">
        <f t="shared" si="20"/>
        <v>813.75</v>
      </c>
      <c r="AX34" s="223">
        <f t="shared" si="20"/>
        <v>1002.75</v>
      </c>
      <c r="AY34" s="223">
        <f t="shared" si="20"/>
        <v>1347.5</v>
      </c>
      <c r="AZ34" s="223">
        <f t="shared" si="20"/>
        <v>1538.25</v>
      </c>
      <c r="BA34" s="223">
        <f t="shared" si="20"/>
        <v>1212.75</v>
      </c>
      <c r="BB34" s="223">
        <f t="shared" si="20"/>
        <v>943</v>
      </c>
      <c r="BC34" s="223">
        <f t="shared" si="20"/>
        <v>750.5</v>
      </c>
      <c r="BD34" s="223">
        <f t="shared" si="20"/>
        <v>852.5</v>
      </c>
      <c r="BE34" s="223">
        <f t="shared" si="20"/>
        <v>843.3599999999999</v>
      </c>
      <c r="BF34" s="223">
        <f t="shared" si="20"/>
        <v>803.19999999999993</v>
      </c>
      <c r="BG34" s="223">
        <f t="shared" si="20"/>
        <v>923.68</v>
      </c>
      <c r="BH34" s="223">
        <f t="shared" si="20"/>
        <v>852.94</v>
      </c>
      <c r="BI34" s="223">
        <f t="shared" si="20"/>
        <v>794</v>
      </c>
      <c r="BJ34" s="223">
        <f t="shared" si="20"/>
        <v>1052.7</v>
      </c>
      <c r="BK34" s="223">
        <f t="shared" si="20"/>
        <v>1265.04</v>
      </c>
      <c r="BL34" s="223">
        <f t="shared" si="20"/>
        <v>1566.4</v>
      </c>
      <c r="BM34" s="223">
        <f t="shared" si="20"/>
        <v>1197</v>
      </c>
      <c r="BN34" s="223">
        <f t="shared" si="20"/>
        <v>876.95999999999992</v>
      </c>
      <c r="BO34" s="223">
        <f t="shared" si="20"/>
        <v>848.4</v>
      </c>
      <c r="BP34" s="223">
        <f t="shared" si="20"/>
        <v>913.79</v>
      </c>
      <c r="BQ34" s="223">
        <f t="shared" si="20"/>
        <v>851.34</v>
      </c>
      <c r="BR34" s="223">
        <f t="shared" si="20"/>
        <v>810.8</v>
      </c>
      <c r="BS34" s="223">
        <f t="shared" si="20"/>
        <v>932.42</v>
      </c>
      <c r="BT34" s="223">
        <f t="shared" si="20"/>
        <v>821.94</v>
      </c>
      <c r="BU34" s="223">
        <f t="shared" si="20"/>
        <v>841.68</v>
      </c>
      <c r="BV34" s="223">
        <f t="shared" si="20"/>
        <v>1054.9000000000001</v>
      </c>
      <c r="BW34" s="223">
        <f t="shared" si="20"/>
        <v>1204.4000000000001</v>
      </c>
      <c r="BX34" s="223">
        <f t="shared" si="20"/>
        <v>1632.77</v>
      </c>
      <c r="BY34" s="223">
        <f t="shared" si="20"/>
        <v>1195.95</v>
      </c>
      <c r="BZ34" s="223">
        <f t="shared" si="20"/>
        <v>884.52</v>
      </c>
      <c r="CA34" s="223">
        <f t="shared" si="20"/>
        <v>857.43</v>
      </c>
      <c r="CB34" s="223">
        <f t="shared" si="20"/>
        <v>843.99</v>
      </c>
      <c r="CC34" s="223">
        <f t="shared" si="20"/>
        <v>859.1099999999999</v>
      </c>
      <c r="CD34" s="223">
        <f t="shared" si="20"/>
        <v>818.19999999999993</v>
      </c>
      <c r="CE34" s="223">
        <f t="shared" si="20"/>
        <v>940.93</v>
      </c>
      <c r="CF34" s="223">
        <f t="shared" si="20"/>
        <v>790</v>
      </c>
      <c r="CG34" s="223">
        <f t="shared" si="20"/>
        <v>889.68</v>
      </c>
      <c r="CH34" s="223">
        <f t="shared" si="20"/>
        <v>1057.76</v>
      </c>
      <c r="CI34" s="223">
        <f t="shared" si="20"/>
        <v>1205.2</v>
      </c>
      <c r="CJ34" s="223">
        <f t="shared" si="20"/>
        <v>1630.0100000000002</v>
      </c>
      <c r="CK34" s="223">
        <f t="shared" si="20"/>
        <v>1139.4000000000001</v>
      </c>
      <c r="CL34" s="223">
        <f t="shared" si="20"/>
        <v>934.33999999999992</v>
      </c>
      <c r="CM34" s="223">
        <f t="shared" si="20"/>
        <v>865.62</v>
      </c>
      <c r="CN34" s="223">
        <f t="shared" si="20"/>
        <v>812</v>
      </c>
      <c r="CO34" s="223">
        <f t="shared" si="20"/>
        <v>906.40000000000009</v>
      </c>
      <c r="CP34" s="223">
        <f t="shared" si="20"/>
        <v>824</v>
      </c>
      <c r="CQ34" s="223">
        <f t="shared" si="20"/>
        <v>906.40000000000009</v>
      </c>
      <c r="CR34" s="223">
        <f t="shared" si="20"/>
        <v>835.59</v>
      </c>
      <c r="CS34" s="223">
        <f>CS15*CS$5</f>
        <v>896.06</v>
      </c>
      <c r="CT34" s="223">
        <f t="shared" ref="CT34:EJ34" si="22">CT15*CT$5</f>
        <v>1013.6700000000001</v>
      </c>
      <c r="CU34" s="223">
        <f t="shared" si="22"/>
        <v>1268.82</v>
      </c>
      <c r="CV34" s="223">
        <f t="shared" si="22"/>
        <v>1632.5400000000002</v>
      </c>
      <c r="CW34" s="223">
        <f t="shared" si="22"/>
        <v>1085.0899999999999</v>
      </c>
      <c r="CX34" s="223">
        <f t="shared" si="22"/>
        <v>983.25</v>
      </c>
      <c r="CY34" s="223">
        <f t="shared" si="22"/>
        <v>872.34</v>
      </c>
      <c r="CZ34" s="223">
        <f t="shared" si="22"/>
        <v>818.40000000000009</v>
      </c>
      <c r="DA34" s="223">
        <f t="shared" si="22"/>
        <v>912.56</v>
      </c>
      <c r="DB34" s="223">
        <f t="shared" si="22"/>
        <v>871.07999999999993</v>
      </c>
      <c r="DC34" s="223">
        <f t="shared" si="22"/>
        <v>871.07999999999993</v>
      </c>
      <c r="DD34" s="223">
        <f t="shared" si="22"/>
        <v>881.32</v>
      </c>
      <c r="DE34" s="223">
        <f t="shared" si="22"/>
        <v>861.20999999999992</v>
      </c>
      <c r="DF34" s="223">
        <f t="shared" si="22"/>
        <v>1017.87</v>
      </c>
      <c r="DG34" s="223">
        <f t="shared" si="22"/>
        <v>1333.8600000000001</v>
      </c>
      <c r="DH34" s="223">
        <f t="shared" si="22"/>
        <v>1494.36</v>
      </c>
      <c r="DI34" s="223">
        <f t="shared" si="22"/>
        <v>1203.3</v>
      </c>
      <c r="DJ34" s="223">
        <f t="shared" si="22"/>
        <v>989.69</v>
      </c>
      <c r="DK34" s="223">
        <f t="shared" si="22"/>
        <v>794.58</v>
      </c>
      <c r="DL34" s="223">
        <f t="shared" si="22"/>
        <v>906.83999999999992</v>
      </c>
      <c r="DM34" s="223">
        <f t="shared" si="22"/>
        <v>876.75</v>
      </c>
      <c r="DN34" s="223">
        <f t="shared" si="22"/>
        <v>835</v>
      </c>
      <c r="DO34" s="223">
        <f t="shared" si="22"/>
        <v>918.5</v>
      </c>
      <c r="DP34" s="223">
        <f t="shared" si="22"/>
        <v>886.82</v>
      </c>
      <c r="DQ34" s="223">
        <f t="shared" si="22"/>
        <v>825.40000000000009</v>
      </c>
      <c r="DR34" s="223">
        <f t="shared" si="22"/>
        <v>1070.96</v>
      </c>
      <c r="DS34" s="223">
        <f t="shared" si="22"/>
        <v>1338.48</v>
      </c>
      <c r="DT34" s="223">
        <f t="shared" si="22"/>
        <v>1498.56</v>
      </c>
      <c r="DU34" s="223">
        <f t="shared" si="22"/>
        <v>1207.29</v>
      </c>
      <c r="DV34" s="223">
        <f t="shared" si="22"/>
        <v>952.38</v>
      </c>
      <c r="DW34" s="223">
        <f t="shared" si="22"/>
        <v>842</v>
      </c>
      <c r="DX34" s="223">
        <f t="shared" si="22"/>
        <v>913</v>
      </c>
      <c r="DY34" s="223">
        <f t="shared" si="22"/>
        <v>839.2</v>
      </c>
      <c r="DZ34" s="223">
        <f t="shared" si="22"/>
        <v>839.2</v>
      </c>
      <c r="EA34" s="223">
        <f t="shared" si="22"/>
        <v>965.54</v>
      </c>
      <c r="EB34" s="223">
        <f t="shared" si="22"/>
        <v>891.66000000000008</v>
      </c>
      <c r="EC34" s="223">
        <f t="shared" si="22"/>
        <v>829.80000000000007</v>
      </c>
      <c r="ED34" s="223">
        <f t="shared" si="22"/>
        <v>1074.48</v>
      </c>
      <c r="EE34" s="223">
        <f t="shared" si="22"/>
        <v>1281.21</v>
      </c>
      <c r="EF34" s="223">
        <f t="shared" si="22"/>
        <v>1573.22</v>
      </c>
      <c r="EG34" s="223">
        <f t="shared" si="22"/>
        <v>1210.44</v>
      </c>
      <c r="EH34" s="223">
        <f t="shared" si="22"/>
        <v>913.70999999999992</v>
      </c>
      <c r="EI34" s="223">
        <f t="shared" si="22"/>
        <v>889.1400000000001</v>
      </c>
      <c r="EJ34" s="223">
        <f t="shared" si="22"/>
        <v>960.25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-0.99571360633485284</v>
      </c>
      <c r="D37" s="160">
        <f t="shared" ca="1" si="23"/>
        <v>4.9999996948242114</v>
      </c>
      <c r="E37" s="161">
        <f t="shared" ca="1" si="23"/>
        <v>2.9531224441390762</v>
      </c>
      <c r="F37" s="160">
        <f t="shared" si="23"/>
        <v>1.9299990844726551</v>
      </c>
      <c r="G37" s="160">
        <f t="shared" si="23"/>
        <v>2.25</v>
      </c>
      <c r="H37" s="160">
        <f t="shared" si="23"/>
        <v>1.6099981689453102</v>
      </c>
      <c r="I37" s="160">
        <f t="shared" si="23"/>
        <v>1.539999237060556</v>
      </c>
      <c r="J37" s="160">
        <f t="shared" si="23"/>
        <v>1.6799966430664171</v>
      </c>
      <c r="K37" s="160">
        <f t="shared" si="23"/>
        <v>1.4000018310546878</v>
      </c>
      <c r="L37" s="160">
        <f t="shared" si="23"/>
        <v>1.3899983215332057</v>
      </c>
      <c r="M37" s="160">
        <f t="shared" si="23"/>
        <v>1.3900013732910139</v>
      </c>
      <c r="N37" s="160">
        <f t="shared" si="23"/>
        <v>1.3933338419596382</v>
      </c>
      <c r="O37" s="160">
        <f t="shared" si="23"/>
        <v>1.2050329663367663</v>
      </c>
      <c r="P37" s="160">
        <f t="shared" si="23"/>
        <v>1.2010591394042507</v>
      </c>
      <c r="Q37" s="160">
        <f t="shared" si="23"/>
        <v>1.2368245984582771</v>
      </c>
      <c r="R37" s="160">
        <f t="shared" si="23"/>
        <v>1.1772151611477852</v>
      </c>
      <c r="S37" s="160">
        <f t="shared" si="23"/>
        <v>1.1058310447006505</v>
      </c>
      <c r="T37" s="160">
        <f t="shared" si="23"/>
        <v>1.2405221464938165</v>
      </c>
      <c r="U37" s="160">
        <f t="shared" si="23"/>
        <v>1.1067417530760366</v>
      </c>
      <c r="V37" s="160">
        <f t="shared" si="23"/>
        <v>0.97022923453209842</v>
      </c>
      <c r="W37" s="161">
        <f t="shared" si="23"/>
        <v>1.389722853011925</v>
      </c>
      <c r="X37" s="160">
        <f t="shared" si="23"/>
        <v>0.23359734018912803</v>
      </c>
      <c r="Y37" s="160">
        <f t="shared" si="23"/>
        <v>-9.7187314787703372E-2</v>
      </c>
      <c r="Z37" s="160">
        <f t="shared" si="23"/>
        <v>-0.15297303669533591</v>
      </c>
      <c r="AA37" s="160">
        <f t="shared" si="23"/>
        <v>0.19763770009241455</v>
      </c>
      <c r="AB37" s="160">
        <f t="shared" si="23"/>
        <v>8.9496090505619463E-2</v>
      </c>
      <c r="AC37" s="222">
        <f t="shared" ca="1" si="23"/>
        <v>0.29023754695990078</v>
      </c>
      <c r="AD37" s="145"/>
      <c r="AE37" s="145"/>
      <c r="AF37" s="146"/>
      <c r="AG37" s="127">
        <f>AG18*AG$5</f>
        <v>1488.7399597167969</v>
      </c>
      <c r="AH37" s="223">
        <f t="shared" ref="AH37:CS37" si="24">AH18*AH$5</f>
        <v>1339.7997924804688</v>
      </c>
      <c r="AI37" s="223">
        <f t="shared" si="24"/>
        <v>1397.3201458740236</v>
      </c>
      <c r="AJ37" s="223">
        <f t="shared" si="24"/>
        <v>1240.0138900756835</v>
      </c>
      <c r="AK37" s="223">
        <f t="shared" si="24"/>
        <v>1259.9244137573241</v>
      </c>
      <c r="AL37" s="223">
        <f t="shared" si="24"/>
        <v>1165.8878448486328</v>
      </c>
      <c r="AM37" s="223">
        <f t="shared" si="24"/>
        <v>1128.6838134402678</v>
      </c>
      <c r="AN37" s="223">
        <f t="shared" si="24"/>
        <v>1146.7766722284459</v>
      </c>
      <c r="AO37" s="223">
        <f t="shared" si="24"/>
        <v>1046.3534465906041</v>
      </c>
      <c r="AP37" s="223">
        <f t="shared" si="24"/>
        <v>1409.1561878757529</v>
      </c>
      <c r="AQ37" s="223">
        <f t="shared" si="24"/>
        <v>1346.5053030716765</v>
      </c>
      <c r="AR37" s="223">
        <f t="shared" si="24"/>
        <v>1508.8417230316243</v>
      </c>
      <c r="AS37" s="223">
        <f t="shared" si="24"/>
        <v>1179.1455411716602</v>
      </c>
      <c r="AT37" s="223">
        <f t="shared" si="24"/>
        <v>1049.0853292337249</v>
      </c>
      <c r="AU37" s="223">
        <f t="shared" si="24"/>
        <v>1070.7125854586075</v>
      </c>
      <c r="AV37" s="223">
        <f t="shared" si="24"/>
        <v>1079.5408137222241</v>
      </c>
      <c r="AW37" s="223">
        <f t="shared" si="24"/>
        <v>1033.6931997262827</v>
      </c>
      <c r="AX37" s="223">
        <f t="shared" si="24"/>
        <v>1045.4100768678188</v>
      </c>
      <c r="AY37" s="223">
        <f t="shared" si="24"/>
        <v>1107.4408771809196</v>
      </c>
      <c r="AZ37" s="223">
        <f t="shared" si="24"/>
        <v>1066.0245449280676</v>
      </c>
      <c r="BA37" s="223">
        <f t="shared" si="24"/>
        <v>1068.4479931508779</v>
      </c>
      <c r="BB37" s="223">
        <f t="shared" si="24"/>
        <v>1185.5416564245406</v>
      </c>
      <c r="BC37" s="223">
        <f t="shared" si="24"/>
        <v>1041.5986841406366</v>
      </c>
      <c r="BD37" s="223">
        <f t="shared" si="24"/>
        <v>1271.6645479184058</v>
      </c>
      <c r="BE37" s="223">
        <f t="shared" si="24"/>
        <v>1176.1922062635772</v>
      </c>
      <c r="BF37" s="223">
        <f t="shared" si="24"/>
        <v>1093.900973943111</v>
      </c>
      <c r="BG37" s="223">
        <f t="shared" si="24"/>
        <v>1209.6794240819761</v>
      </c>
      <c r="BH37" s="223">
        <f t="shared" si="24"/>
        <v>1092.6142547452112</v>
      </c>
      <c r="BI37" s="223">
        <f t="shared" si="24"/>
        <v>994.34113525478938</v>
      </c>
      <c r="BJ37" s="223">
        <f t="shared" si="24"/>
        <v>1107.1433883017241</v>
      </c>
      <c r="BK37" s="223">
        <f t="shared" si="24"/>
        <v>1071.2485770816158</v>
      </c>
      <c r="BL37" s="223">
        <f t="shared" si="24"/>
        <v>1135.3938659784419</v>
      </c>
      <c r="BM37" s="223">
        <f t="shared" si="24"/>
        <v>1080.1282304476488</v>
      </c>
      <c r="BN37" s="223">
        <f t="shared" si="24"/>
        <v>1084.9574430560845</v>
      </c>
      <c r="BO37" s="223">
        <f t="shared" si="24"/>
        <v>1147.1774974328655</v>
      </c>
      <c r="BP37" s="223">
        <f t="shared" si="24"/>
        <v>1312.9621424007983</v>
      </c>
      <c r="BQ37" s="223">
        <f t="shared" si="24"/>
        <v>1149.6216448988296</v>
      </c>
      <c r="BR37" s="223">
        <f t="shared" si="24"/>
        <v>1069.8952129484696</v>
      </c>
      <c r="BS37" s="223">
        <f t="shared" si="24"/>
        <v>1184.5066388009179</v>
      </c>
      <c r="BT37" s="223">
        <f t="shared" si="24"/>
        <v>1023.0949655958161</v>
      </c>
      <c r="BU37" s="223">
        <f t="shared" si="24"/>
        <v>1024.1693319585338</v>
      </c>
      <c r="BV37" s="223">
        <f t="shared" si="24"/>
        <v>1085.657368988798</v>
      </c>
      <c r="BW37" s="223">
        <f t="shared" si="24"/>
        <v>1000.0462801866638</v>
      </c>
      <c r="BX37" s="223">
        <f t="shared" si="24"/>
        <v>1163.1425920956044</v>
      </c>
      <c r="BY37" s="223">
        <f t="shared" si="24"/>
        <v>1058.5797013158503</v>
      </c>
      <c r="BZ37" s="223">
        <f t="shared" si="24"/>
        <v>1063.1995772070482</v>
      </c>
      <c r="CA37" s="223">
        <f t="shared" si="24"/>
        <v>1122.3435029635368</v>
      </c>
      <c r="CB37" s="223">
        <f t="shared" si="24"/>
        <v>1171.6634542553304</v>
      </c>
      <c r="CC37" s="223">
        <f t="shared" si="24"/>
        <v>1058.3476451825486</v>
      </c>
      <c r="CD37" s="223">
        <f t="shared" si="24"/>
        <v>986.28838034951173</v>
      </c>
      <c r="CE37" s="223">
        <f t="shared" si="24"/>
        <v>1093.8396448419176</v>
      </c>
      <c r="CF37" s="223">
        <f t="shared" si="24"/>
        <v>901.8547129585229</v>
      </c>
      <c r="CG37" s="223">
        <f t="shared" si="24"/>
        <v>993.67307411324532</v>
      </c>
      <c r="CH37" s="223">
        <f t="shared" si="24"/>
        <v>1005.7806067447539</v>
      </c>
      <c r="CI37" s="223">
        <f t="shared" si="24"/>
        <v>926.68615536811456</v>
      </c>
      <c r="CJ37" s="223">
        <f t="shared" si="24"/>
        <v>1078.1161581774575</v>
      </c>
      <c r="CK37" s="223">
        <f t="shared" si="24"/>
        <v>935.13212354122766</v>
      </c>
      <c r="CL37" s="223">
        <f t="shared" si="24"/>
        <v>1033.6019284962772</v>
      </c>
      <c r="CM37" s="223">
        <f t="shared" si="24"/>
        <v>1039.1282796892685</v>
      </c>
      <c r="CN37" s="223">
        <f t="shared" si="24"/>
        <v>1032.1704966245093</v>
      </c>
      <c r="CO37" s="223">
        <f t="shared" si="24"/>
        <v>1143.0360077130599</v>
      </c>
      <c r="CP37" s="223">
        <f t="shared" si="24"/>
        <v>1016.8663730751763</v>
      </c>
      <c r="CQ37" s="223">
        <f t="shared" si="24"/>
        <v>1079.2485767488158</v>
      </c>
      <c r="CR37" s="223">
        <f t="shared" si="24"/>
        <v>977.68522180927084</v>
      </c>
      <c r="CS37" s="223">
        <f t="shared" si="24"/>
        <v>1025.3489116315789</v>
      </c>
      <c r="CT37" s="223">
        <f t="shared" ref="CT37:EJ37" si="25">CT18*CT$5</f>
        <v>989.78514883800267</v>
      </c>
      <c r="CU37" s="223">
        <f t="shared" si="25"/>
        <v>1002.2146504787119</v>
      </c>
      <c r="CV37" s="223">
        <f t="shared" si="25"/>
        <v>1109.4483623551287</v>
      </c>
      <c r="CW37" s="223">
        <f t="shared" si="25"/>
        <v>913.68284782924172</v>
      </c>
      <c r="CX37" s="223">
        <f t="shared" si="25"/>
        <v>1110.526732928312</v>
      </c>
      <c r="CY37" s="223">
        <f t="shared" si="25"/>
        <v>1068.5409156921505</v>
      </c>
      <c r="CZ37" s="223">
        <f t="shared" si="25"/>
        <v>1059.8601847494681</v>
      </c>
      <c r="DA37" s="223">
        <f t="shared" si="25"/>
        <v>1174.193555918803</v>
      </c>
      <c r="DB37" s="223">
        <f t="shared" si="25"/>
        <v>1097.4465063077291</v>
      </c>
      <c r="DC37" s="223">
        <f t="shared" si="25"/>
        <v>1059.9349272907989</v>
      </c>
      <c r="DD37" s="223">
        <f t="shared" si="25"/>
        <v>1052.5163171055942</v>
      </c>
      <c r="DE37" s="223">
        <f t="shared" si="25"/>
        <v>1005.7120743529434</v>
      </c>
      <c r="DF37" s="223">
        <f t="shared" si="25"/>
        <v>1016.7269551171609</v>
      </c>
      <c r="DG37" s="223">
        <f t="shared" si="25"/>
        <v>1078.1334895059151</v>
      </c>
      <c r="DH37" s="223">
        <f t="shared" si="25"/>
        <v>1039.8586027484839</v>
      </c>
      <c r="DI37" s="223">
        <f t="shared" si="25"/>
        <v>1036.7265495020915</v>
      </c>
      <c r="DJ37" s="223">
        <f t="shared" si="25"/>
        <v>1139.9268761960227</v>
      </c>
      <c r="DK37" s="223">
        <f t="shared" si="25"/>
        <v>982.22391895473493</v>
      </c>
      <c r="DL37" s="223">
        <f t="shared" si="25"/>
        <v>1183.9995379645645</v>
      </c>
      <c r="DM37" s="223">
        <f t="shared" si="25"/>
        <v>1139.5259935050929</v>
      </c>
      <c r="DN37" s="223">
        <f t="shared" si="25"/>
        <v>1063.6599480935902</v>
      </c>
      <c r="DO37" s="223">
        <f t="shared" si="25"/>
        <v>1131.3535079955805</v>
      </c>
      <c r="DP37" s="223">
        <f t="shared" si="25"/>
        <v>1060.9911585213642</v>
      </c>
      <c r="DQ37" s="223">
        <f t="shared" si="25"/>
        <v>966.14615421488861</v>
      </c>
      <c r="DR37" s="223">
        <f t="shared" si="25"/>
        <v>1075.0558274265629</v>
      </c>
      <c r="DS37" s="223">
        <f t="shared" si="25"/>
        <v>1088.8155940625099</v>
      </c>
      <c r="DT37" s="223">
        <f t="shared" si="25"/>
        <v>1050.8371902777631</v>
      </c>
      <c r="DU37" s="223">
        <f t="shared" si="25"/>
        <v>1048.4455913663896</v>
      </c>
      <c r="DV37" s="223">
        <f t="shared" si="25"/>
        <v>1103.4483672991612</v>
      </c>
      <c r="DW37" s="223">
        <f t="shared" si="25"/>
        <v>1061.4678080831154</v>
      </c>
      <c r="DX37" s="223">
        <f t="shared" si="25"/>
        <v>1215.1824500632308</v>
      </c>
      <c r="DY37" s="223">
        <f t="shared" si="25"/>
        <v>1114.5237668455211</v>
      </c>
      <c r="DZ37" s="223">
        <f t="shared" si="25"/>
        <v>1092.9431030914443</v>
      </c>
      <c r="EA37" s="223">
        <f t="shared" si="25"/>
        <v>1216.333487515451</v>
      </c>
      <c r="EB37" s="223">
        <f t="shared" si="25"/>
        <v>1082.4659572157593</v>
      </c>
      <c r="EC37" s="223">
        <f t="shared" si="25"/>
        <v>985.83572164988823</v>
      </c>
      <c r="ED37" s="223">
        <f t="shared" si="25"/>
        <v>1096.9897837434125</v>
      </c>
      <c r="EE37" s="223">
        <f t="shared" si="25"/>
        <v>1060.5336808258303</v>
      </c>
      <c r="EF37" s="223">
        <f t="shared" si="25"/>
        <v>1123.3783914770054</v>
      </c>
      <c r="EG37" s="223">
        <f t="shared" si="25"/>
        <v>1070.0775759605642</v>
      </c>
      <c r="EH37" s="223">
        <f t="shared" si="25"/>
        <v>1075.1339883295914</v>
      </c>
      <c r="EI37" s="223">
        <f t="shared" si="25"/>
        <v>1128.6570263473441</v>
      </c>
      <c r="EJ37" s="223">
        <f t="shared" si="25"/>
        <v>1286.5150810220825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WORKDAY([26]Top!C3, -1, Holidays)</f>
        <v>37207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26</v>
      </c>
      <c r="D47" s="226">
        <v>34</v>
      </c>
      <c r="E47" s="128">
        <v>30.848484848484848</v>
      </c>
      <c r="F47" s="128">
        <v>34.25</v>
      </c>
      <c r="G47" s="128">
        <v>34.5</v>
      </c>
      <c r="H47" s="128">
        <v>34</v>
      </c>
      <c r="I47" s="128">
        <v>30.875</v>
      </c>
      <c r="J47" s="128">
        <v>32.75</v>
      </c>
      <c r="K47" s="128">
        <v>29</v>
      </c>
      <c r="L47" s="128">
        <v>28</v>
      </c>
      <c r="M47" s="128">
        <v>29</v>
      </c>
      <c r="N47" s="128">
        <v>28.666666666666668</v>
      </c>
      <c r="O47" s="128">
        <v>46</v>
      </c>
      <c r="P47" s="128">
        <v>44</v>
      </c>
      <c r="Q47" s="128">
        <v>51</v>
      </c>
      <c r="R47" s="128">
        <v>43</v>
      </c>
      <c r="S47" s="128">
        <v>40</v>
      </c>
      <c r="T47" s="128">
        <v>41</v>
      </c>
      <c r="U47" s="128">
        <v>39</v>
      </c>
      <c r="V47" s="128">
        <v>40</v>
      </c>
      <c r="W47" s="226">
        <v>37.151960784313722</v>
      </c>
      <c r="X47" s="226">
        <v>42.142156862745097</v>
      </c>
      <c r="Y47" s="226">
        <v>42.656308724832222</v>
      </c>
      <c r="Z47" s="226">
        <v>42.87294117647059</v>
      </c>
      <c r="AA47" s="226">
        <v>43.945970588235291</v>
      </c>
      <c r="AB47" s="227">
        <v>45.153320312499986</v>
      </c>
      <c r="AC47" s="216">
        <v>42.676138996138995</v>
      </c>
      <c r="AG47" s="133">
        <v>34.5</v>
      </c>
      <c r="AH47" s="133">
        <v>34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26.1</v>
      </c>
      <c r="D48" s="227">
        <v>33.46</v>
      </c>
      <c r="E48" s="127">
        <v>30.560606060606062</v>
      </c>
      <c r="F48" s="127">
        <v>34.200000000000003</v>
      </c>
      <c r="G48" s="127">
        <v>34.5</v>
      </c>
      <c r="H48" s="127">
        <v>33.9</v>
      </c>
      <c r="I48" s="127">
        <v>31.875</v>
      </c>
      <c r="J48" s="127">
        <v>32.75</v>
      </c>
      <c r="K48" s="127">
        <v>31</v>
      </c>
      <c r="L48" s="127">
        <v>30.5</v>
      </c>
      <c r="M48" s="127">
        <v>31.5</v>
      </c>
      <c r="N48" s="127">
        <v>31</v>
      </c>
      <c r="O48" s="127">
        <v>49</v>
      </c>
      <c r="P48" s="127">
        <v>47</v>
      </c>
      <c r="Q48" s="127">
        <v>53.5</v>
      </c>
      <c r="R48" s="127">
        <v>46.5</v>
      </c>
      <c r="S48" s="127">
        <v>40</v>
      </c>
      <c r="T48" s="127">
        <v>41</v>
      </c>
      <c r="U48" s="127">
        <v>39</v>
      </c>
      <c r="V48" s="127">
        <v>40</v>
      </c>
      <c r="W48" s="227">
        <v>38.477450980392156</v>
      </c>
      <c r="X48" s="227">
        <v>44.509803921568626</v>
      </c>
      <c r="Y48" s="227">
        <v>44.829932885906054</v>
      </c>
      <c r="Z48" s="227">
        <v>45.236313725490199</v>
      </c>
      <c r="AA48" s="227">
        <v>47.1325</v>
      </c>
      <c r="AB48" s="227">
        <v>49.163085937499993</v>
      </c>
      <c r="AC48" s="218">
        <v>45.42862290862292</v>
      </c>
      <c r="AG48" s="133">
        <v>34.5</v>
      </c>
      <c r="AH48" s="133">
        <v>33.9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29.112000000000002</v>
      </c>
      <c r="D49" s="227">
        <v>34.25</v>
      </c>
      <c r="E49" s="127">
        <v>32.225939393939399</v>
      </c>
      <c r="F49" s="127">
        <v>34.274999999999999</v>
      </c>
      <c r="G49" s="127">
        <v>34.5</v>
      </c>
      <c r="H49" s="127">
        <v>34.049999999999997</v>
      </c>
      <c r="I49" s="127">
        <v>32.475000000000001</v>
      </c>
      <c r="J49" s="127">
        <v>33.450000000000003</v>
      </c>
      <c r="K49" s="127">
        <v>31.5</v>
      </c>
      <c r="L49" s="127">
        <v>31.25</v>
      </c>
      <c r="M49" s="127">
        <v>37.75</v>
      </c>
      <c r="N49" s="127">
        <v>33.5</v>
      </c>
      <c r="O49" s="127">
        <v>52</v>
      </c>
      <c r="P49" s="127">
        <v>50.25</v>
      </c>
      <c r="Q49" s="127">
        <v>56.5</v>
      </c>
      <c r="R49" s="127">
        <v>49.25</v>
      </c>
      <c r="S49" s="127">
        <v>41.5</v>
      </c>
      <c r="T49" s="127">
        <v>40.5</v>
      </c>
      <c r="U49" s="127">
        <v>41.5</v>
      </c>
      <c r="V49" s="127">
        <v>42.5</v>
      </c>
      <c r="W49" s="227">
        <v>40.256666666666668</v>
      </c>
      <c r="X49" s="227">
        <v>45.49313725490196</v>
      </c>
      <c r="Y49" s="227">
        <v>45.56442953020133</v>
      </c>
      <c r="Z49" s="227">
        <v>46.352627450980393</v>
      </c>
      <c r="AA49" s="227">
        <v>46.971862745098043</v>
      </c>
      <c r="AB49" s="227">
        <v>47.561328125000003</v>
      </c>
      <c r="AC49" s="218">
        <v>45.752426426426403</v>
      </c>
      <c r="AG49" s="133">
        <v>34.5</v>
      </c>
      <c r="AH49" s="133">
        <v>34.049999999999997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21.763999389648397</v>
      </c>
      <c r="D50" s="227">
        <v>31.875999999999998</v>
      </c>
      <c r="E50" s="127">
        <v>27.892484608043304</v>
      </c>
      <c r="F50" s="127">
        <v>33.25</v>
      </c>
      <c r="G50" s="127">
        <v>33.5</v>
      </c>
      <c r="H50" s="127">
        <v>33</v>
      </c>
      <c r="I50" s="127">
        <v>32</v>
      </c>
      <c r="J50" s="127">
        <v>32.5</v>
      </c>
      <c r="K50" s="127">
        <v>31.5</v>
      </c>
      <c r="L50" s="127">
        <v>31.25</v>
      </c>
      <c r="M50" s="127">
        <v>37.75</v>
      </c>
      <c r="N50" s="127">
        <v>33.5</v>
      </c>
      <c r="O50" s="127">
        <v>51.666666666666664</v>
      </c>
      <c r="P50" s="127">
        <v>49.5</v>
      </c>
      <c r="Q50" s="127">
        <v>56.5</v>
      </c>
      <c r="R50" s="127">
        <v>49</v>
      </c>
      <c r="S50" s="127">
        <v>39.5</v>
      </c>
      <c r="T50" s="127">
        <v>39.5</v>
      </c>
      <c r="U50" s="127">
        <v>38.5</v>
      </c>
      <c r="V50" s="127">
        <v>40.5</v>
      </c>
      <c r="W50" s="227">
        <v>39.435294117647061</v>
      </c>
      <c r="X50" s="227">
        <v>44.178431372549021</v>
      </c>
      <c r="Y50" s="227">
        <v>44.13889261744967</v>
      </c>
      <c r="Z50" s="227">
        <v>45.037490196078437</v>
      </c>
      <c r="AA50" s="227">
        <v>45.676794117647063</v>
      </c>
      <c r="AB50" s="227">
        <v>46.235624999999999</v>
      </c>
      <c r="AC50" s="218">
        <v>44.454548259144332</v>
      </c>
      <c r="AG50" s="133">
        <v>33.5</v>
      </c>
      <c r="AH50" s="133">
        <v>33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28.057333333333336</v>
      </c>
      <c r="D51" s="227">
        <v>31.75</v>
      </c>
      <c r="E51" s="127">
        <v>30.295313131313129</v>
      </c>
      <c r="F51" s="127">
        <v>33.25</v>
      </c>
      <c r="G51" s="127">
        <v>33.5</v>
      </c>
      <c r="H51" s="127">
        <v>33</v>
      </c>
      <c r="I51" s="127">
        <v>32</v>
      </c>
      <c r="J51" s="127">
        <v>32.5</v>
      </c>
      <c r="K51" s="127">
        <v>31.5</v>
      </c>
      <c r="L51" s="127">
        <v>33</v>
      </c>
      <c r="M51" s="127">
        <v>39</v>
      </c>
      <c r="N51" s="127">
        <v>34.5</v>
      </c>
      <c r="O51" s="127">
        <v>52</v>
      </c>
      <c r="P51" s="127">
        <v>49.5</v>
      </c>
      <c r="Q51" s="127">
        <v>57.5</v>
      </c>
      <c r="R51" s="127">
        <v>49</v>
      </c>
      <c r="S51" s="127">
        <v>39.5</v>
      </c>
      <c r="T51" s="127">
        <v>39.5</v>
      </c>
      <c r="U51" s="127">
        <v>38.5</v>
      </c>
      <c r="V51" s="127">
        <v>40.5</v>
      </c>
      <c r="W51" s="227">
        <v>39.77058823529412</v>
      </c>
      <c r="X51" s="227">
        <v>45.52549019607843</v>
      </c>
      <c r="Y51" s="227">
        <v>45.282919463087246</v>
      </c>
      <c r="Z51" s="227">
        <v>46.369450980392152</v>
      </c>
      <c r="AA51" s="227">
        <v>47.021686274509804</v>
      </c>
      <c r="AB51" s="227">
        <v>47.571406250000003</v>
      </c>
      <c r="AC51" s="218">
        <v>45.700122408122418</v>
      </c>
      <c r="AG51" s="133">
        <v>33.5</v>
      </c>
      <c r="AH51" s="133">
        <v>33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25.51</v>
      </c>
      <c r="D52" s="227">
        <v>29.5</v>
      </c>
      <c r="E52" s="151">
        <v>27.92818181818182</v>
      </c>
      <c r="F52" s="151">
        <v>30.625</v>
      </c>
      <c r="G52" s="127">
        <v>30.75</v>
      </c>
      <c r="H52" s="127">
        <v>30.5</v>
      </c>
      <c r="I52" s="151">
        <v>30.5</v>
      </c>
      <c r="J52" s="127">
        <v>30</v>
      </c>
      <c r="K52" s="127">
        <v>31</v>
      </c>
      <c r="L52" s="127">
        <v>33.5</v>
      </c>
      <c r="M52" s="127">
        <v>43</v>
      </c>
      <c r="N52" s="127">
        <v>35.833333333333336</v>
      </c>
      <c r="O52" s="151">
        <v>55.166666666666664</v>
      </c>
      <c r="P52" s="127">
        <v>55.5</v>
      </c>
      <c r="Q52" s="127">
        <v>62</v>
      </c>
      <c r="R52" s="127">
        <v>48</v>
      </c>
      <c r="S52" s="151">
        <v>36.833333333333336</v>
      </c>
      <c r="T52" s="127">
        <v>38</v>
      </c>
      <c r="U52" s="127">
        <v>36</v>
      </c>
      <c r="V52" s="127">
        <v>36.5</v>
      </c>
      <c r="W52" s="227">
        <v>39.611764705882351</v>
      </c>
      <c r="X52" s="227">
        <v>43.299019607843135</v>
      </c>
      <c r="Y52" s="227">
        <v>42.940704697986583</v>
      </c>
      <c r="Z52" s="227">
        <v>43.994235294117644</v>
      </c>
      <c r="AA52" s="227">
        <v>44.679215686274503</v>
      </c>
      <c r="AB52" s="227">
        <v>45.436640624999995</v>
      </c>
      <c r="AC52" s="218">
        <v>43.62754182754184</v>
      </c>
      <c r="AG52" s="133">
        <v>30.75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26.51</v>
      </c>
      <c r="D53" s="227">
        <v>30.5</v>
      </c>
      <c r="E53" s="227">
        <v>28.92818181818182</v>
      </c>
      <c r="F53" s="127">
        <v>32</v>
      </c>
      <c r="G53" s="227">
        <v>32.25</v>
      </c>
      <c r="H53" s="227">
        <v>31.75</v>
      </c>
      <c r="I53" s="127">
        <v>32.125</v>
      </c>
      <c r="J53" s="227">
        <v>31.25</v>
      </c>
      <c r="K53" s="227">
        <v>33</v>
      </c>
      <c r="L53" s="227">
        <v>36.5</v>
      </c>
      <c r="M53" s="227">
        <v>48</v>
      </c>
      <c r="N53" s="227">
        <v>39.166666666666664</v>
      </c>
      <c r="O53" s="127">
        <v>63.166666666666664</v>
      </c>
      <c r="P53" s="227">
        <v>62.5</v>
      </c>
      <c r="Q53" s="227">
        <v>72</v>
      </c>
      <c r="R53" s="227">
        <v>55</v>
      </c>
      <c r="S53" s="127">
        <v>39</v>
      </c>
      <c r="T53" s="227">
        <v>40.5</v>
      </c>
      <c r="U53" s="227">
        <v>38</v>
      </c>
      <c r="V53" s="227">
        <v>38.5</v>
      </c>
      <c r="W53" s="227">
        <v>43.328431372549019</v>
      </c>
      <c r="X53" s="227">
        <v>46.634313725490195</v>
      </c>
      <c r="Y53" s="227">
        <v>46.136275167785236</v>
      </c>
      <c r="Z53" s="227">
        <v>47.293450980392166</v>
      </c>
      <c r="AA53" s="227">
        <v>47.84020588235294</v>
      </c>
      <c r="AB53" s="227">
        <v>48.422773437499998</v>
      </c>
      <c r="AC53" s="218">
        <v>46.852925782925773</v>
      </c>
      <c r="AG53" s="133">
        <v>32.25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39.359995778401689</v>
      </c>
      <c r="D56" s="227">
        <v>50.000000305175789</v>
      </c>
      <c r="E56" s="227">
        <v>45.808483370385986</v>
      </c>
      <c r="F56" s="127">
        <v>65.399994812011727</v>
      </c>
      <c r="G56" s="227">
        <v>65.419998168945313</v>
      </c>
      <c r="H56" s="227">
        <v>65.379991455078127</v>
      </c>
      <c r="I56" s="127">
        <v>59.911661911010739</v>
      </c>
      <c r="J56" s="227">
        <v>64.859057922363277</v>
      </c>
      <c r="K56" s="227">
        <v>54.964265899658201</v>
      </c>
      <c r="L56" s="227">
        <v>55.879293212890623</v>
      </c>
      <c r="M56" s="227">
        <v>56.904390869140627</v>
      </c>
      <c r="N56" s="227">
        <v>55.915983327229817</v>
      </c>
      <c r="O56" s="127">
        <v>50.710865168790178</v>
      </c>
      <c r="P56" s="227">
        <v>50.10275056242611</v>
      </c>
      <c r="Q56" s="227">
        <v>50.889387775561993</v>
      </c>
      <c r="R56" s="227">
        <v>51.140457168382419</v>
      </c>
      <c r="S56" s="127">
        <v>65.708346073518229</v>
      </c>
      <c r="T56" s="227">
        <v>60.02713819593022</v>
      </c>
      <c r="U56" s="227">
        <v>66.218523400507792</v>
      </c>
      <c r="V56" s="227">
        <v>70.879376624116674</v>
      </c>
      <c r="W56" s="227">
        <v>59.308328884208876</v>
      </c>
      <c r="X56" s="227">
        <v>51.524464816374653</v>
      </c>
      <c r="Y56" s="227">
        <v>52.866502740408983</v>
      </c>
      <c r="Z56" s="227">
        <v>51.587954492442002</v>
      </c>
      <c r="AA56" s="227">
        <v>49.266276066388322</v>
      </c>
      <c r="AB56" s="227">
        <v>51.994049081462713</v>
      </c>
      <c r="AC56" s="218">
        <v>51.488697837167713</v>
      </c>
      <c r="AG56" s="133">
        <v>65.419998168945313</v>
      </c>
      <c r="AH56" s="133">
        <v>65.379991455078127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(C9/(VLOOKUP(C$7,'[26]Gas Curve Summary'!$A$7:$L179,4)))*1000</f>
        <v>8602.2610483042135</v>
      </c>
      <c r="D67" s="173">
        <f ca="1">(D9/(VLOOKUP(D$7,'[26]Gas Curve Summary'!$A$7:$L179,4)))*1000</f>
        <v>12674.990541051833</v>
      </c>
      <c r="E67" s="173">
        <f t="shared" ref="E67:E73" ca="1" si="28">AVERAGE(C67:D67)</f>
        <v>10638.625794678024</v>
      </c>
      <c r="F67" s="173">
        <f t="shared" ref="F67:F73" si="29">AVERAGE(G67,H67)</f>
        <v>11694.580390372052</v>
      </c>
      <c r="G67" s="203">
        <f>(G9/(VLOOKUP(G$7,'[26]Gas Curve Summary'!$A$7:$L179,4)))*1000</f>
        <v>11471.78789938817</v>
      </c>
      <c r="H67" s="173">
        <f>(H9/(VLOOKUP(H$7,'[26]Gas Curve Summary'!$A$7:$L179,4)))*1000</f>
        <v>11917.372881355932</v>
      </c>
      <c r="I67" s="173" t="e">
        <f>(I9/(VLOOKUP(I$7,'[26]Gas Curve Summary'!$A$7:$L179,4)))*1000</f>
        <v>#N/A</v>
      </c>
      <c r="J67" s="173">
        <f>(J9/(VLOOKUP(J$7,'[26]Gas Curve Summary'!$A$7:$L179,4)))*1000</f>
        <v>12287.334593572778</v>
      </c>
      <c r="K67" s="173">
        <f>(K9/(VLOOKUP(K$7,'[26]Gas Curve Summary'!$A$7:$L179,4)))*1000</f>
        <v>10646.387832699618</v>
      </c>
      <c r="L67" s="173">
        <f>(L9/(VLOOKUP(L$7,'[26]Gas Curve Summary'!$A$7:$L179,4)))*1000</f>
        <v>10112.359550561798</v>
      </c>
      <c r="M67" s="173">
        <f>(M9/(VLOOKUP(M$7,'[26]Gas Curve Summary'!$A$7:$L179,4)))*1000</f>
        <v>10681.399631675873</v>
      </c>
      <c r="N67" s="173">
        <f>AVERAGE(K67:M67)</f>
        <v>10480.049004979097</v>
      </c>
      <c r="O67" s="173">
        <f>AVERAGE(P67:R67)</f>
        <v>16504.35218656385</v>
      </c>
      <c r="P67" s="173">
        <f>(P9/(VLOOKUP(P$7,'[26]Gas Curve Summary'!$A$7:$L179,4)))*1000</f>
        <v>15955.47309833024</v>
      </c>
      <c r="Q67" s="173">
        <f>(Q9/(VLOOKUP(Q$7,'[26]Gas Curve Summary'!$A$7:$L179,4)))*1000</f>
        <v>18268.17683595177</v>
      </c>
      <c r="R67" s="173">
        <f>(R9/(VLOOKUP(R$7,'[26]Gas Curve Summary'!$A$7:$L179,4)))*1000</f>
        <v>15289.406625409536</v>
      </c>
      <c r="S67" s="173">
        <f t="shared" ref="S67:S73" si="30">AVERAGE(T67:V67)</f>
        <v>11813.186899328271</v>
      </c>
      <c r="T67" s="173">
        <f>(T9/(VLOOKUP(T$7,'[26]Gas Curve Summary'!$A$7:$L179,4)))*1000</f>
        <v>13527.223537368955</v>
      </c>
      <c r="U67" s="173">
        <f>(U9/(VLOOKUP(U$7,'[26]Gas Curve Summary'!$A$7:$L179,4)))*1000</f>
        <v>11634.844868735083</v>
      </c>
      <c r="V67" s="173">
        <f>(V9/(VLOOKUP(V$7,'[26]Gas Curve Summary'!$A$7:$L179,4)))*1000</f>
        <v>10277.492291880779</v>
      </c>
      <c r="W67" s="205">
        <f>AVERAGE(G67,H67,J67,N67,O67,S67)</f>
        <v>12412.347244198018</v>
      </c>
      <c r="X67" s="173">
        <f>X9/AVERAGE('[26]Gas Curve Summary'!$D$31:$D$42)*1000</f>
        <v>11672.039541371601</v>
      </c>
      <c r="Y67" s="173">
        <f>Y9/AVERAGE('[26]Gas Curve Summary'!$D$43:$D$54)*1000</f>
        <v>11124.614060154781</v>
      </c>
      <c r="Z67" s="173">
        <f>Z9/AVERAGE('[26]Gas Curve Summary'!$D$55:$D$66)*1000</f>
        <v>10693.027697222722</v>
      </c>
      <c r="AA67" s="173">
        <f>AA9/AVERAGE('[26]Gas Curve Summary'!$D$67:$D$114)*1000</f>
        <v>10291.23728094384</v>
      </c>
      <c r="AB67" s="173">
        <f>AB9/AVERAGE('[26]Gas Curve Summary'!$D$115:$D$124)*1000</f>
        <v>10176.012659695329</v>
      </c>
      <c r="AC67" s="174">
        <f ca="1">AVERAGE(E67,W67,X67,Y67,Z67,AA67,AB67)</f>
        <v>11001.129182609189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(C10/(VLOOKUP(C$7,'[26]Gas Curve Summary'!$A$7:$L180,6)))*1000</f>
        <v>8891.7525773195885</v>
      </c>
      <c r="D68" s="173">
        <f ca="1">(D10/(VLOOKUP(D$7,'[26]Gas Curve Summary'!$A$7:$L180,6)))*1000</f>
        <v>13188.518231186967</v>
      </c>
      <c r="E68" s="175">
        <f t="shared" ca="1" si="28"/>
        <v>11040.135404253277</v>
      </c>
      <c r="F68" s="173">
        <f t="shared" si="29"/>
        <v>11952.787396923351</v>
      </c>
      <c r="G68" s="173">
        <f>(G10/(VLOOKUP(G$7,'[26]Gas Curve Summary'!$A$7:$L180,6)))*1000</f>
        <v>12023.512646954045</v>
      </c>
      <c r="H68" s="173">
        <f>(H10/(VLOOKUP(H$7,'[26]Gas Curve Summary'!$A$7:$L180,6)))*1000</f>
        <v>11882.062146892657</v>
      </c>
      <c r="I68" s="173" t="e">
        <f>(I10/(VLOOKUP(I$7,'[26]Gas Curve Summary'!$A$7:$L180,6)))*1000</f>
        <v>#N/A</v>
      </c>
      <c r="J68" s="173">
        <f>(J10/(VLOOKUP(J$7,'[26]Gas Curve Summary'!$A$7:$L180,6)))*1000</f>
        <v>11690.647482014389</v>
      </c>
      <c r="K68" s="173">
        <f>(K10/(VLOOKUP(K$7,'[26]Gas Curve Summary'!$A$7:$L180,6)))*1000</f>
        <v>10968.921389396708</v>
      </c>
      <c r="L68" s="173">
        <f>(L10/(VLOOKUP(L$7,'[26]Gas Curve Summary'!$A$7:$L180,6)))*1000</f>
        <v>10630.630630630631</v>
      </c>
      <c r="M68" s="173">
        <f>(M10/(VLOOKUP(M$7,'[26]Gas Curve Summary'!$A$7:$L180,6)))*1000</f>
        <v>11170.212765957445</v>
      </c>
      <c r="N68" s="173">
        <f t="shared" ref="N68:N73" si="31">AVERAGE(K68:M68)</f>
        <v>10923.254928661596</v>
      </c>
      <c r="O68" s="173">
        <f t="shared" ref="O68:O73" si="32">AVERAGE(P68:R68)</f>
        <v>15601.724045776844</v>
      </c>
      <c r="P68" s="173">
        <f>(P10/(VLOOKUP(P$7,'[26]Gas Curve Summary'!$A$7:$L180,6)))*1000</f>
        <v>15106.732348111656</v>
      </c>
      <c r="Q68" s="173">
        <f>(Q10/(VLOOKUP(Q$7,'[26]Gas Curve Summary'!$A$7:$L180,6)))*1000</f>
        <v>17006.802721088432</v>
      </c>
      <c r="R68" s="173">
        <f>(R10/(VLOOKUP(R$7,'[26]Gas Curve Summary'!$A$7:$L180,6)))*1000</f>
        <v>14691.637068130447</v>
      </c>
      <c r="S68" s="173">
        <f t="shared" si="30"/>
        <v>11740.763301090754</v>
      </c>
      <c r="T68" s="173">
        <f>(T10/(VLOOKUP(T$7,'[26]Gas Curve Summary'!$A$7:$L180,6)))*1000</f>
        <v>12874.155133569358</v>
      </c>
      <c r="U68" s="173">
        <f>(U10/(VLOOKUP(U$7,'[26]Gas Curve Summary'!$A$7:$L180,6)))*1000</f>
        <v>11380.215932302304</v>
      </c>
      <c r="V68" s="173">
        <f>(V10/(VLOOKUP(V$7,'[26]Gas Curve Summary'!$A$7:$L180,6)))*1000</f>
        <v>10967.918837400603</v>
      </c>
      <c r="W68" s="175">
        <f t="shared" ref="W68:W73" si="33">AVERAGE(G68,H68,J68,N68,O68,S68)</f>
        <v>12310.327425231713</v>
      </c>
      <c r="X68" s="173">
        <f>X10/AVERAGE('[26]Gas Curve Summary'!$F$31:$F$42)*1000</f>
        <v>11684.964023440398</v>
      </c>
      <c r="Y68" s="173">
        <f>Y10/AVERAGE('[26]Gas Curve Summary'!$F$43:$F$54)*1000</f>
        <v>10956.362131843576</v>
      </c>
      <c r="Z68" s="173">
        <f>Z10/AVERAGE('[26]Gas Curve Summary'!$F$55:$F$66)*1000</f>
        <v>10748.62105203873</v>
      </c>
      <c r="AA68" s="173">
        <f>AA10/AVERAGE('[26]Gas Curve Summary'!$F$67:$F$114)*1000</f>
        <v>10668.161712332732</v>
      </c>
      <c r="AB68" s="173">
        <f>AB10/AVERAGE('[26]Gas Curve Summary'!$F$115:$F$124)*1000</f>
        <v>10840.535532420505</v>
      </c>
      <c r="AC68" s="174">
        <f t="shared" ref="AC68:AC73" ca="1" si="34">AVERAGE(E68,W68,X68,Y68,Z68,AA68,AB68)</f>
        <v>11178.443897365849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(C11/(VLOOKUP(C$7,'[26]Gas Curve Summary'!$A$7:$L181,8)))*1000</f>
        <v>8771.5216379711492</v>
      </c>
      <c r="D69" s="173">
        <f ca="1">(D11/(VLOOKUP(D$7,'[26]Gas Curve Summary'!$A$7:$L181,8)))*1000</f>
        <v>12866.94624475791</v>
      </c>
      <c r="E69" s="175">
        <f t="shared" ca="1" si="28"/>
        <v>10819.23394136453</v>
      </c>
      <c r="F69" s="173">
        <f t="shared" si="29"/>
        <v>12022.0501993901</v>
      </c>
      <c r="G69" s="173">
        <f>(G11/(VLOOKUP(G$7,'[26]Gas Curve Summary'!$A$7:$L181,8)))*1000</f>
        <v>12139.338494018297</v>
      </c>
      <c r="H69" s="173">
        <f>(H11/(VLOOKUP(H$7,'[26]Gas Curve Summary'!$A$7:$L181,8)))*1000</f>
        <v>11904.761904761903</v>
      </c>
      <c r="I69" s="173" t="e">
        <f>(I11/(VLOOKUP(I$7,'[26]Gas Curve Summary'!$A$7:$L181,8)))*1000</f>
        <v>#N/A</v>
      </c>
      <c r="J69" s="173">
        <f>(J11/(VLOOKUP(J$7,'[26]Gas Curve Summary'!$A$7:$L181,8)))*1000</f>
        <v>11666.666666666666</v>
      </c>
      <c r="K69" s="173">
        <f>(K11/(VLOOKUP(K$7,'[26]Gas Curve Summary'!$A$7:$L181,8)))*1000</f>
        <v>10431.03448275862</v>
      </c>
      <c r="L69" s="173">
        <f>(L11/(VLOOKUP(L$7,'[26]Gas Curve Summary'!$A$7:$L181,8)))*1000</f>
        <v>10084.033613445379</v>
      </c>
      <c r="M69" s="173">
        <f>(M11/(VLOOKUP(M$7,'[26]Gas Curve Summary'!$A$7:$L181,8)))*1000</f>
        <v>11661.341853035143</v>
      </c>
      <c r="N69" s="173">
        <f t="shared" si="31"/>
        <v>10725.469983079713</v>
      </c>
      <c r="O69" s="173">
        <f t="shared" si="32"/>
        <v>15409.372193530648</v>
      </c>
      <c r="P69" s="173">
        <f>(P11/(VLOOKUP(P$7,'[26]Gas Curve Summary'!$A$7:$L181,8)))*1000</f>
        <v>14977.307110438727</v>
      </c>
      <c r="Q69" s="173">
        <f>(Q11/(VLOOKUP(Q$7,'[26]Gas Curve Summary'!$A$7:$L181,8)))*1000</f>
        <v>16607.089663389932</v>
      </c>
      <c r="R69" s="173">
        <f>(R11/(VLOOKUP(R$7,'[26]Gas Curve Summary'!$A$7:$L181,8)))*1000</f>
        <v>14643.719806763285</v>
      </c>
      <c r="S69" s="173">
        <f t="shared" si="30"/>
        <v>11198.577913167077</v>
      </c>
      <c r="T69" s="173">
        <f>(T11/(VLOOKUP(T$7,'[26]Gas Curve Summary'!$A$7:$L181,8)))*1000</f>
        <v>11890.427453341357</v>
      </c>
      <c r="U69" s="173">
        <f>(U11/(VLOOKUP(U$7,'[26]Gas Curve Summary'!$A$7:$L181,8)))*1000</f>
        <v>11150.881057268722</v>
      </c>
      <c r="V69" s="173">
        <f>(V11/(VLOOKUP(V$7,'[26]Gas Curve Summary'!$A$7:$L181,8)))*1000</f>
        <v>10554.425228891148</v>
      </c>
      <c r="W69" s="175">
        <f t="shared" si="33"/>
        <v>12174.031192537383</v>
      </c>
      <c r="X69" s="173">
        <f>X11/AVERAGE('[26]Gas Curve Summary'!$H$31:$H$42)*1000</f>
        <v>11140.579046962448</v>
      </c>
      <c r="Y69" s="173">
        <f>Y11/AVERAGE('[26]Gas Curve Summary'!$H$43:$H$54)*1000</f>
        <v>10452.036021444263</v>
      </c>
      <c r="Z69" s="173">
        <f>Z11/AVERAGE('[26]Gas Curve Summary'!$H$55:$H$66)*1000</f>
        <v>10323.460433536442</v>
      </c>
      <c r="AA69" s="173">
        <f>AA11/AVERAGE('[26]Gas Curve Summary'!$H$67:$H$114)*1000</f>
        <v>9892.2991199530879</v>
      </c>
      <c r="AB69" s="173">
        <f>AB11/AVERAGE('[26]Gas Curve Summary'!$H$115:$H$124)*1000</f>
        <v>9561.2492381145876</v>
      </c>
      <c r="AC69" s="174">
        <f t="shared" ca="1" si="34"/>
        <v>10623.269856273249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(C12/(VLOOKUP(C$7,'[26]Gas Curve Summary'!$A$7:$L182,12)))*1000</f>
        <v>7241.0409590233758</v>
      </c>
      <c r="D70" s="173">
        <f ca="1">(D12/(VLOOKUP(D$7,'[26]Gas Curve Summary'!$A$7:$L182,12)))*1000</f>
        <v>11909.335382251247</v>
      </c>
      <c r="E70" s="175">
        <f t="shared" ca="1" si="28"/>
        <v>9575.1881706373115</v>
      </c>
      <c r="F70" s="173">
        <f t="shared" si="29"/>
        <v>11581.059348533929</v>
      </c>
      <c r="G70" s="173">
        <f>(G12/(VLOOKUP(G$7,'[26]Gas Curve Summary'!$A$7:$L182,12)))*1000</f>
        <v>11611.541168191414</v>
      </c>
      <c r="H70" s="173">
        <f>(H12/(VLOOKUP(H$7,'[26]Gas Curve Summary'!$A$7:$L182,12)))*1000</f>
        <v>11550.577528876443</v>
      </c>
      <c r="I70" s="173" t="e">
        <f>(I12/(VLOOKUP(I$7,'[26]Gas Curve Summary'!$A$7:$L182,12)))*1000</f>
        <v>#N/A</v>
      </c>
      <c r="J70" s="173">
        <f>(J12/(VLOOKUP(J$7,'[26]Gas Curve Summary'!$A$7:$L182,12)))*1000</f>
        <v>11790.780141843972</v>
      </c>
      <c r="K70" s="173">
        <f>(K12/(VLOOKUP(K$7,'[26]Gas Curve Summary'!$A$7:$L182,12)))*1000</f>
        <v>10377.358490566037</v>
      </c>
      <c r="L70" s="173">
        <f>(L12/(VLOOKUP(L$7,'[26]Gas Curve Summary'!$A$7:$L182,12)))*1000</f>
        <v>10050.251256281408</v>
      </c>
      <c r="M70" s="173">
        <f>(M12/(VLOOKUP(M$7,'[26]Gas Curve Summary'!$A$7:$L182,12)))*1000</f>
        <v>11908.64600326264</v>
      </c>
      <c r="N70" s="173">
        <f t="shared" si="31"/>
        <v>10778.751916703362</v>
      </c>
      <c r="O70" s="173">
        <f t="shared" si="32"/>
        <v>15443.193496551939</v>
      </c>
      <c r="P70" s="173">
        <f>(P12/(VLOOKUP(P$7,'[26]Gas Curve Summary'!$A$7:$L182,12)))*1000</f>
        <v>14953.987730061348</v>
      </c>
      <c r="Q70" s="173">
        <f>(Q12/(VLOOKUP(Q$7,'[26]Gas Curve Summary'!$A$7:$L182,12)))*1000</f>
        <v>16807.356044618627</v>
      </c>
      <c r="R70" s="173">
        <f>(R12/(VLOOKUP(R$7,'[26]Gas Curve Summary'!$A$7:$L182,12)))*1000</f>
        <v>14568.236714975845</v>
      </c>
      <c r="S70" s="173">
        <f t="shared" si="30"/>
        <v>11324.710125122148</v>
      </c>
      <c r="T70" s="173">
        <f>(T12/(VLOOKUP(T$7,'[26]Gas Curve Summary'!$A$7:$L182,12)))*1000</f>
        <v>12088.081305820757</v>
      </c>
      <c r="U70" s="173">
        <f>(U12/(VLOOKUP(U$7,'[26]Gas Curve Summary'!$A$7:$L182,12)))*1000</f>
        <v>10969.314597074848</v>
      </c>
      <c r="V70" s="173">
        <f>(V12/(VLOOKUP(V$7,'[26]Gas Curve Summary'!$A$7:$L182,12)))*1000</f>
        <v>10916.734472470844</v>
      </c>
      <c r="W70" s="175">
        <f t="shared" si="33"/>
        <v>12083.259062881547</v>
      </c>
      <c r="X70" s="173">
        <f>X12/AVERAGE('[26]Gas Curve Summary'!$L$31:$L$42)*1000</f>
        <v>11438.129580444449</v>
      </c>
      <c r="Y70" s="173">
        <f>Y12/AVERAGE('[26]Gas Curve Summary'!$L$43:$L$54)*1000</f>
        <v>10714.830823472399</v>
      </c>
      <c r="Z70" s="173">
        <f>Z12/AVERAGE('[26]Gas Curve Summary'!$L$55:$L$66)*1000</f>
        <v>10632.818717173324</v>
      </c>
      <c r="AA70" s="173">
        <f>AA12/AVERAGE('[26]Gas Curve Summary'!$L$67:$L$114)*1000</f>
        <v>10163.672315698816</v>
      </c>
      <c r="AB70" s="173">
        <f>AB12/AVERAGE('[26]Gas Curve Summary'!$L$115:$L$124)*1000</f>
        <v>9782.1589936905111</v>
      </c>
      <c r="AC70" s="174">
        <f t="shared" ca="1" si="34"/>
        <v>10627.151094856908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(C13/(VLOOKUP(C$7,'[26]Gas Curve Summary'!$A$7:$L183,12)))*1000</f>
        <v>8918.4019370460028</v>
      </c>
      <c r="D71" s="173">
        <f ca="1">(D13/(VLOOKUP(D$7,'[26]Gas Curve Summary'!$A$7:$L183,12)))*1000</f>
        <v>11909.335382251247</v>
      </c>
      <c r="E71" s="175">
        <f t="shared" ca="1" si="28"/>
        <v>10413.868659648626</v>
      </c>
      <c r="F71" s="173">
        <f t="shared" si="29"/>
        <v>11581.059348533929</v>
      </c>
      <c r="G71" s="173">
        <f>(G13/(VLOOKUP(G$7,'[26]Gas Curve Summary'!$A$7:$L183,12)))*1000</f>
        <v>11611.541168191414</v>
      </c>
      <c r="H71" s="173">
        <f>(H13/(VLOOKUP(H$7,'[26]Gas Curve Summary'!$A$7:$L183,12)))*1000</f>
        <v>11550.577528876443</v>
      </c>
      <c r="I71" s="173" t="e">
        <f>(I13/(VLOOKUP(I$7,'[26]Gas Curve Summary'!$A$7:$L183,12)))*1000</f>
        <v>#N/A</v>
      </c>
      <c r="J71" s="173">
        <f>(J13/(VLOOKUP(J$7,'[26]Gas Curve Summary'!$A$7:$L183,12)))*1000</f>
        <v>11790.780141843972</v>
      </c>
      <c r="K71" s="173">
        <f>(K13/(VLOOKUP(K$7,'[26]Gas Curve Summary'!$A$7:$L183,12)))*1000</f>
        <v>10720.41166380789</v>
      </c>
      <c r="L71" s="173">
        <f>(L13/(VLOOKUP(L$7,'[26]Gas Curve Summary'!$A$7:$L183,12)))*1000</f>
        <v>10971.524288107203</v>
      </c>
      <c r="M71" s="173">
        <f>(M13/(VLOOKUP(M$7,'[26]Gas Curve Summary'!$A$7:$L183,12)))*1000</f>
        <v>12642.740619902119</v>
      </c>
      <c r="N71" s="173">
        <f t="shared" si="31"/>
        <v>11444.892190605737</v>
      </c>
      <c r="O71" s="173">
        <f t="shared" si="32"/>
        <v>15543.685909374772</v>
      </c>
      <c r="P71" s="173">
        <f>(P13/(VLOOKUP(P$7,'[26]Gas Curve Summary'!$A$7:$L183,12)))*1000</f>
        <v>14953.987730061348</v>
      </c>
      <c r="Q71" s="173">
        <f>(Q13/(VLOOKUP(Q$7,'[26]Gas Curve Summary'!$A$7:$L183,12)))*1000</f>
        <v>17108.833283087126</v>
      </c>
      <c r="R71" s="173">
        <f>(R13/(VLOOKUP(R$7,'[26]Gas Curve Summary'!$A$7:$L183,12)))*1000</f>
        <v>14568.236714975845</v>
      </c>
      <c r="S71" s="173">
        <f t="shared" si="30"/>
        <v>11324.710125122148</v>
      </c>
      <c r="T71" s="173">
        <f>(T13/(VLOOKUP(T$7,'[26]Gas Curve Summary'!$A$7:$L183,12)))*1000</f>
        <v>12088.081305820757</v>
      </c>
      <c r="U71" s="173">
        <f>(U13/(VLOOKUP(U$7,'[26]Gas Curve Summary'!$A$7:$L183,12)))*1000</f>
        <v>10969.314597074848</v>
      </c>
      <c r="V71" s="173">
        <f>(V13/(VLOOKUP(V$7,'[26]Gas Curve Summary'!$A$7:$L183,12)))*1000</f>
        <v>10916.734472470844</v>
      </c>
      <c r="W71" s="175">
        <f t="shared" si="33"/>
        <v>12211.031177335748</v>
      </c>
      <c r="X71" s="173">
        <f>X13/AVERAGE('[26]Gas Curve Summary'!$L$31:$L$42)*1000</f>
        <v>11790.893604675792</v>
      </c>
      <c r="Y71" s="173">
        <f>Y13/AVERAGE('[26]Gas Curve Summary'!$L$43:$L$54)*1000</f>
        <v>10995.3450694041</v>
      </c>
      <c r="Z71" s="173">
        <f>Z13/AVERAGE('[26]Gas Curve Summary'!$L$55:$L$66)*1000</f>
        <v>10950.613700836055</v>
      </c>
      <c r="AA71" s="173">
        <f>AA13/AVERAGE('[26]Gas Curve Summary'!$L$67:$L$114)*1000</f>
        <v>10466.476907416827</v>
      </c>
      <c r="AB71" s="173">
        <f>AB13/AVERAGE('[26]Gas Curve Summary'!$L$115:$L$124)*1000</f>
        <v>10067.68159822479</v>
      </c>
      <c r="AC71" s="174">
        <f t="shared" ca="1" si="34"/>
        <v>10985.130102505991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(C14/(VLOOKUP(C$7,'[26]Gas Curve Summary'!$A$7:$L184,10)))*1000</f>
        <v>8446.6277217206589</v>
      </c>
      <c r="D72" s="173">
        <f ca="1">(D14/(VLOOKUP(D$7,'[26]Gas Curve Summary'!$A$7:$L184,10)))*1000</f>
        <v>11874.469889737064</v>
      </c>
      <c r="E72" s="175">
        <f t="shared" ca="1" si="28"/>
        <v>10160.54880572886</v>
      </c>
      <c r="F72" s="173">
        <f t="shared" si="29"/>
        <v>11240.277654577852</v>
      </c>
      <c r="G72" s="173">
        <f>(G14/(VLOOKUP(G$7,'[26]Gas Curve Summary'!$A$7:$L184,10)))*1000</f>
        <v>11398.176291793312</v>
      </c>
      <c r="H72" s="173">
        <f>(H14/(VLOOKUP(H$7,'[26]Gas Curve Summary'!$A$7:$L184,10)))*1000</f>
        <v>11082.379017362393</v>
      </c>
      <c r="I72" s="173" t="e">
        <f>(I14/(VLOOKUP(I$7,'[26]Gas Curve Summary'!$A$7:$L184,10)))*1000</f>
        <v>#N/A</v>
      </c>
      <c r="J72" s="173">
        <f>(J14/(VLOOKUP(J$7,'[26]Gas Curve Summary'!$A$7:$L184,10)))*1000</f>
        <v>11028.037383177571</v>
      </c>
      <c r="K72" s="173">
        <f>(K14/(VLOOKUP(K$7,'[26]Gas Curve Summary'!$A$7:$L184,10)))*1000</f>
        <v>11516.314779270631</v>
      </c>
      <c r="L72" s="173">
        <f>(L14/(VLOOKUP(L$7,'[26]Gas Curve Summary'!$A$7:$L184,10)))*1000</f>
        <v>12476.370510396977</v>
      </c>
      <c r="M72" s="173">
        <f>(M14/(VLOOKUP(M$7,'[26]Gas Curve Summary'!$A$7:$L184,10)))*1000</f>
        <v>15613.38289962825</v>
      </c>
      <c r="N72" s="173">
        <f t="shared" si="31"/>
        <v>13202.022729765284</v>
      </c>
      <c r="O72" s="173">
        <f t="shared" si="32"/>
        <v>19661.472466634008</v>
      </c>
      <c r="P72" s="173">
        <f>(P14/(VLOOKUP(P$7,'[26]Gas Curve Summary'!$A$7:$L184,10)))*1000</f>
        <v>19819.819819819815</v>
      </c>
      <c r="Q72" s="173">
        <f>(Q14/(VLOOKUP(Q$7,'[26]Gas Curve Summary'!$A$7:$L184,10)))*1000</f>
        <v>21831.735889243875</v>
      </c>
      <c r="R72" s="173">
        <f>(R14/(VLOOKUP(R$7,'[26]Gas Curve Summary'!$A$7:$L184,10)))*1000</f>
        <v>17332.861690838341</v>
      </c>
      <c r="S72" s="173">
        <f t="shared" si="30"/>
        <v>11742.121409602774</v>
      </c>
      <c r="T72" s="173">
        <f>(T14/(VLOOKUP(T$7,'[26]Gas Curve Summary'!$A$7:$L184,10)))*1000</f>
        <v>13277.428371767995</v>
      </c>
      <c r="U72" s="173">
        <f>(U14/(VLOOKUP(U$7,'[26]Gas Curve Summary'!$A$7:$L184,10)))*1000</f>
        <v>11156.505342551854</v>
      </c>
      <c r="V72" s="173">
        <f>(V14/(VLOOKUP(V$7,'[26]Gas Curve Summary'!$A$7:$L184,10)))*1000</f>
        <v>10792.430514488467</v>
      </c>
      <c r="W72" s="175">
        <f t="shared" si="33"/>
        <v>13019.034883055889</v>
      </c>
      <c r="X72" s="173">
        <f>X14/AVERAGE('[26]Gas Curve Summary'!$J$31:$J$42)*1000</f>
        <v>12649.02187754889</v>
      </c>
      <c r="Y72" s="173">
        <f>Y14/AVERAGE('[26]Gas Curve Summary'!$J$43:$J$54)*1000</f>
        <v>11673.163638310276</v>
      </c>
      <c r="Z72" s="173">
        <f>Z14/AVERAGE('[26]Gas Curve Summary'!$J$55:$J$66)*1000</f>
        <v>11565.110734847682</v>
      </c>
      <c r="AA72" s="173">
        <f>AA14/AVERAGE('[26]Gas Curve Summary'!$J$67:$J$114)*1000</f>
        <v>10986.834373986674</v>
      </c>
      <c r="AB72" s="173">
        <f>AB14/AVERAGE('[26]Gas Curve Summary'!$J$115:$J$124)*1000</f>
        <v>10590.420987508838</v>
      </c>
      <c r="AC72" s="174">
        <f t="shared" ca="1" si="34"/>
        <v>11520.590757283873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(C15/(VLOOKUP(C$7,'[26]Gas Curve Summary'!$A$7:$L185,10)))*1000</f>
        <v>8818.3749336165693</v>
      </c>
      <c r="D73" s="176">
        <f ca="1">(D15/(VLOOKUP(D$7,'[26]Gas Curve Summary'!$A$7:$L185,10)))*1000</f>
        <v>12298.558100084816</v>
      </c>
      <c r="E73" s="177">
        <f t="shared" ca="1" si="28"/>
        <v>10558.466516850693</v>
      </c>
      <c r="F73" s="176">
        <f t="shared" si="29"/>
        <v>11756.114958067736</v>
      </c>
      <c r="G73" s="176">
        <f>(G15/(VLOOKUP(G$7,'[26]Gas Curve Summary'!$A$7:$L185,10)))*1000</f>
        <v>11968.085106382978</v>
      </c>
      <c r="H73" s="176">
        <f>(H15/(VLOOKUP(H$7,'[26]Gas Curve Summary'!$A$7:$L185,10)))*1000</f>
        <v>11544.144809752494</v>
      </c>
      <c r="I73" s="176" t="e">
        <f>(I15/(VLOOKUP(I$7,'[26]Gas Curve Summary'!$A$7:$L185,10)))*1000</f>
        <v>#N/A</v>
      </c>
      <c r="J73" s="176">
        <f>(J15/(VLOOKUP(J$7,'[26]Gas Curve Summary'!$A$7:$L185,10)))*1000</f>
        <v>11495.327102803738</v>
      </c>
      <c r="K73" s="176">
        <f>(K15/(VLOOKUP(K$7,'[26]Gas Curve Summary'!$A$7:$L185,10)))*1000</f>
        <v>12284.069097888674</v>
      </c>
      <c r="L73" s="176">
        <f>(L15/(VLOOKUP(L$7,'[26]Gas Curve Summary'!$A$7:$L185,10)))*1000</f>
        <v>13610.586011342157</v>
      </c>
      <c r="M73" s="176">
        <f>(M15/(VLOOKUP(M$7,'[26]Gas Curve Summary'!$A$7:$L185,10)))*1000</f>
        <v>17472.118959107804</v>
      </c>
      <c r="N73" s="176">
        <f t="shared" si="31"/>
        <v>14455.591356112878</v>
      </c>
      <c r="O73" s="176">
        <f t="shared" si="32"/>
        <v>22510.979591821448</v>
      </c>
      <c r="P73" s="176">
        <f>(P15/(VLOOKUP(P$7,'[26]Gas Curve Summary'!$A$7:$L185,10)))*1000</f>
        <v>22342.342342342337</v>
      </c>
      <c r="Q73" s="176">
        <f>(Q15/(VLOOKUP(Q$7,'[26]Gas Curve Summary'!$A$7:$L185,10)))*1000</f>
        <v>25381.611643592471</v>
      </c>
      <c r="R73" s="176">
        <f>(R15/(VLOOKUP(R$7,'[26]Gas Curve Summary'!$A$7:$L185,10)))*1000</f>
        <v>19808.984789529532</v>
      </c>
      <c r="S73" s="176">
        <f t="shared" si="30"/>
        <v>12439.926940370531</v>
      </c>
      <c r="T73" s="176">
        <f>(T15/(VLOOKUP(T$7,'[26]Gas Curve Summary'!$A$7:$L185,10)))*1000</f>
        <v>14150.943396226416</v>
      </c>
      <c r="U73" s="176">
        <f>(U15/(VLOOKUP(U$7,'[26]Gas Curve Summary'!$A$7:$L185,10)))*1000</f>
        <v>11785.040854808298</v>
      </c>
      <c r="V73" s="176">
        <f>(V15/(VLOOKUP(V$7,'[26]Gas Curve Summary'!$A$7:$L185,10)))*1000</f>
        <v>11383.796570076876</v>
      </c>
      <c r="W73" s="177">
        <f t="shared" si="33"/>
        <v>14069.009151207343</v>
      </c>
      <c r="X73" s="176">
        <f>X15/AVERAGE('[26]Gas Curve Summary'!$J$31:$J$42)*1000</f>
        <v>13634.750257515017</v>
      </c>
      <c r="Y73" s="176">
        <f>Y15/AVERAGE('[26]Gas Curve Summary'!$J$43:$J$54)*1000</f>
        <v>12552.093836975926</v>
      </c>
      <c r="Z73" s="176">
        <f>Z15/AVERAGE('[26]Gas Curve Summary'!$J$55:$J$66)*1000</f>
        <v>12442.38672667764</v>
      </c>
      <c r="AA73" s="176">
        <f>AA15/AVERAGE('[26]Gas Curve Summary'!$J$67:$J$114)*1000</f>
        <v>11772.922208216814</v>
      </c>
      <c r="AB73" s="176">
        <f>AB15/AVERAGE('[26]Gas Curve Summary'!$J$115:$J$124)*1000</f>
        <v>11294.199637638465</v>
      </c>
      <c r="AC73" s="178">
        <f t="shared" ca="1" si="34"/>
        <v>12331.975476440271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-660.32887975334052</v>
      </c>
      <c r="D87" s="173">
        <f t="shared" ca="1" si="35"/>
        <v>-642.67495052670347</v>
      </c>
      <c r="E87" s="175">
        <f t="shared" ca="1" si="35"/>
        <v>-651.50191514002108</v>
      </c>
      <c r="F87" s="173">
        <f t="shared" si="35"/>
        <v>-543.77023144520717</v>
      </c>
      <c r="G87" s="173">
        <f t="shared" si="35"/>
        <v>-654.74988620058321</v>
      </c>
      <c r="H87" s="173">
        <f t="shared" si="35"/>
        <v>-432.79057668983478</v>
      </c>
      <c r="I87" s="173" t="e">
        <f t="shared" si="35"/>
        <v>#N/A</v>
      </c>
      <c r="J87" s="173">
        <f t="shared" si="35"/>
        <v>-465.78067122472748</v>
      </c>
      <c r="K87" s="173">
        <f t="shared" si="35"/>
        <v>-726.16118690822623</v>
      </c>
      <c r="L87" s="173">
        <f t="shared" si="35"/>
        <v>-698.45126024901219</v>
      </c>
      <c r="M87" s="173">
        <f t="shared" si="35"/>
        <v>-324.29296794462061</v>
      </c>
      <c r="N87" s="173">
        <f>N67-N107</f>
        <v>-582.96847170061847</v>
      </c>
      <c r="O87" s="173">
        <f t="shared" si="35"/>
        <v>-879.64278055273462</v>
      </c>
      <c r="P87" s="173">
        <f t="shared" si="35"/>
        <v>-870.53072576153863</v>
      </c>
      <c r="Q87" s="173">
        <f t="shared" si="35"/>
        <v>-940.86271207082973</v>
      </c>
      <c r="R87" s="173">
        <f t="shared" si="35"/>
        <v>-827.53490382584459</v>
      </c>
      <c r="S87" s="173">
        <f t="shared" si="35"/>
        <v>-376.498934707437</v>
      </c>
      <c r="T87" s="173">
        <f t="shared" si="35"/>
        <v>-694.07372242986639</v>
      </c>
      <c r="U87" s="173">
        <f t="shared" si="35"/>
        <v>-255.39903370394131</v>
      </c>
      <c r="V87" s="173">
        <f t="shared" si="35"/>
        <v>-180.0240479885033</v>
      </c>
      <c r="W87" s="175">
        <f t="shared" si="35"/>
        <v>-565.40522017932017</v>
      </c>
      <c r="X87" s="173">
        <f t="shared" si="35"/>
        <v>-483.4752617181075</v>
      </c>
      <c r="Y87" s="173">
        <f t="shared" si="35"/>
        <v>-364.01133986736204</v>
      </c>
      <c r="Z87" s="179">
        <f t="shared" si="35"/>
        <v>-330.89169504296115</v>
      </c>
      <c r="AA87" s="179">
        <f t="shared" si="35"/>
        <v>-310.07437591575217</v>
      </c>
      <c r="AB87" s="173">
        <f t="shared" si="35"/>
        <v>-301.1250326034351</v>
      </c>
      <c r="AC87" s="183">
        <f t="shared" ca="1" si="35"/>
        <v>-429.49783435242352</v>
      </c>
    </row>
    <row r="88" spans="1:29" x14ac:dyDescent="0.2">
      <c r="A88" s="190" t="s">
        <v>121</v>
      </c>
      <c r="B88" s="148"/>
      <c r="C88" s="173">
        <f t="shared" si="35"/>
        <v>42.955326460483775</v>
      </c>
      <c r="D88" s="173">
        <f t="shared" ca="1" si="35"/>
        <v>-126.2450000108056</v>
      </c>
      <c r="E88" s="175">
        <f t="shared" ca="1" si="35"/>
        <v>-41.644836775161821</v>
      </c>
      <c r="F88" s="173">
        <f t="shared" si="35"/>
        <v>-443.49478909871686</v>
      </c>
      <c r="G88" s="173">
        <f t="shared" si="35"/>
        <v>-521.94189850049952</v>
      </c>
      <c r="H88" s="173">
        <f t="shared" si="35"/>
        <v>-365.04767969693785</v>
      </c>
      <c r="I88" s="173" t="e">
        <f t="shared" si="35"/>
        <v>#N/A</v>
      </c>
      <c r="J88" s="173">
        <f t="shared" si="35"/>
        <v>-380.86007419644739</v>
      </c>
      <c r="K88" s="173">
        <f t="shared" si="35"/>
        <v>-619.86365733226376</v>
      </c>
      <c r="L88" s="173">
        <f t="shared" si="35"/>
        <v>-603.25518889054911</v>
      </c>
      <c r="M88" s="173">
        <f t="shared" si="35"/>
        <v>-242.83071230342648</v>
      </c>
      <c r="N88" s="173">
        <f t="shared" si="35"/>
        <v>-488.64985284207978</v>
      </c>
      <c r="O88" s="173">
        <f t="shared" si="35"/>
        <v>-644.09811990435628</v>
      </c>
      <c r="P88" s="173">
        <f t="shared" si="35"/>
        <v>-638.66128672921513</v>
      </c>
      <c r="Q88" s="173">
        <f t="shared" si="35"/>
        <v>-679.14769213470572</v>
      </c>
      <c r="R88" s="173">
        <f t="shared" si="35"/>
        <v>-614.48538084914253</v>
      </c>
      <c r="S88" s="173">
        <f t="shared" si="35"/>
        <v>-313.02701920958134</v>
      </c>
      <c r="T88" s="173">
        <f t="shared" si="35"/>
        <v>-555.25855788167246</v>
      </c>
      <c r="U88" s="173">
        <f t="shared" si="35"/>
        <v>-209.68005581062425</v>
      </c>
      <c r="V88" s="173">
        <f t="shared" si="35"/>
        <v>-174.14244393644549</v>
      </c>
      <c r="W88" s="175">
        <f t="shared" si="35"/>
        <v>-452.27077405831551</v>
      </c>
      <c r="X88" s="173">
        <f t="shared" si="35"/>
        <v>-439.46897905258811</v>
      </c>
      <c r="Y88" s="173">
        <f t="shared" si="35"/>
        <v>-339.60617470087163</v>
      </c>
      <c r="Z88" s="173">
        <f t="shared" si="35"/>
        <v>-315.20914333633846</v>
      </c>
      <c r="AA88" s="173">
        <f t="shared" si="35"/>
        <v>-299.20804057713212</v>
      </c>
      <c r="AB88" s="173">
        <f t="shared" si="35"/>
        <v>-294.17466564077949</v>
      </c>
      <c r="AC88" s="174">
        <f t="shared" ca="1" si="35"/>
        <v>-311.65465916302492</v>
      </c>
    </row>
    <row r="89" spans="1:29" x14ac:dyDescent="0.2">
      <c r="A89" s="190" t="s">
        <v>122</v>
      </c>
      <c r="B89" s="133"/>
      <c r="C89" s="173">
        <f t="shared" si="35"/>
        <v>-593.29920893438793</v>
      </c>
      <c r="D89" s="173">
        <f t="shared" ca="1" si="35"/>
        <v>-418.54638518778302</v>
      </c>
      <c r="E89" s="175">
        <f t="shared" ca="1" si="35"/>
        <v>-505.92279706108638</v>
      </c>
      <c r="F89" s="173">
        <f t="shared" si="35"/>
        <v>-148.19461932806553</v>
      </c>
      <c r="G89" s="173">
        <f t="shared" si="35"/>
        <v>-182.09007741027199</v>
      </c>
      <c r="H89" s="173">
        <f t="shared" si="35"/>
        <v>-114.29916124586089</v>
      </c>
      <c r="I89" s="173" t="e">
        <f t="shared" si="35"/>
        <v>#N/A</v>
      </c>
      <c r="J89" s="173">
        <f t="shared" si="35"/>
        <v>-352.73685471313911</v>
      </c>
      <c r="K89" s="173">
        <f t="shared" si="35"/>
        <v>-660.51481301602871</v>
      </c>
      <c r="L89" s="173">
        <f t="shared" si="35"/>
        <v>-636.3780503625112</v>
      </c>
      <c r="M89" s="173">
        <f t="shared" si="35"/>
        <v>-555.48662592925939</v>
      </c>
      <c r="N89" s="173">
        <f t="shared" si="35"/>
        <v>-617.45982976926825</v>
      </c>
      <c r="O89" s="173">
        <f t="shared" si="35"/>
        <v>-539.19076606801536</v>
      </c>
      <c r="P89" s="173">
        <f t="shared" si="35"/>
        <v>-531.95214882053187</v>
      </c>
      <c r="Q89" s="173">
        <f t="shared" si="35"/>
        <v>-566.1626162453249</v>
      </c>
      <c r="R89" s="173">
        <f t="shared" si="35"/>
        <v>-519.45753313819114</v>
      </c>
      <c r="S89" s="173">
        <f t="shared" si="35"/>
        <v>-469.51631795776484</v>
      </c>
      <c r="T89" s="173">
        <f t="shared" si="35"/>
        <v>-521.46344460531509</v>
      </c>
      <c r="U89" s="173">
        <f t="shared" si="35"/>
        <v>-473.76880267525667</v>
      </c>
      <c r="V89" s="173">
        <f t="shared" si="35"/>
        <v>-413.31670659272095</v>
      </c>
      <c r="W89" s="175">
        <f t="shared" si="35"/>
        <v>-379.21550119405401</v>
      </c>
      <c r="X89" s="173">
        <f t="shared" si="35"/>
        <v>-207.17282505101139</v>
      </c>
      <c r="Y89" s="173">
        <f t="shared" si="35"/>
        <v>-131.21642440615506</v>
      </c>
      <c r="Z89" s="173">
        <f t="shared" si="35"/>
        <v>-117.49630730833633</v>
      </c>
      <c r="AA89" s="173">
        <f t="shared" si="35"/>
        <v>-110.75954907699997</v>
      </c>
      <c r="AB89" s="173">
        <f t="shared" si="35"/>
        <v>-108.0457372859164</v>
      </c>
      <c r="AC89" s="174">
        <f t="shared" ca="1" si="35"/>
        <v>-222.83273448336695</v>
      </c>
    </row>
    <row r="90" spans="1:29" x14ac:dyDescent="0.2">
      <c r="A90" s="190" t="s">
        <v>123</v>
      </c>
      <c r="B90" s="133"/>
      <c r="C90" s="173">
        <f t="shared" si="35"/>
        <v>119.9758053980504</v>
      </c>
      <c r="D90" s="173">
        <f t="shared" ca="1" si="35"/>
        <v>-600.86869938140444</v>
      </c>
      <c r="E90" s="175">
        <f t="shared" ca="1" si="35"/>
        <v>-240.44644699167657</v>
      </c>
      <c r="F90" s="173">
        <f t="shared" si="35"/>
        <v>-362.60289588019441</v>
      </c>
      <c r="G90" s="173">
        <f t="shared" si="35"/>
        <v>-460.53090388065721</v>
      </c>
      <c r="H90" s="173">
        <f t="shared" si="35"/>
        <v>-264.67488787973161</v>
      </c>
      <c r="I90" s="173" t="e">
        <f t="shared" si="35"/>
        <v>#N/A</v>
      </c>
      <c r="J90" s="173">
        <f t="shared" si="35"/>
        <v>-14.523163640953499</v>
      </c>
      <c r="K90" s="173">
        <f t="shared" si="35"/>
        <v>-636.62752341997839</v>
      </c>
      <c r="L90" s="173">
        <f t="shared" si="35"/>
        <v>-615.27775395749995</v>
      </c>
      <c r="M90" s="173">
        <f t="shared" si="35"/>
        <v>-632.88223594001829</v>
      </c>
      <c r="N90" s="173">
        <f t="shared" si="35"/>
        <v>-628.26250443916433</v>
      </c>
      <c r="O90" s="173">
        <f t="shared" si="35"/>
        <v>-495.40913961570914</v>
      </c>
      <c r="P90" s="173">
        <f t="shared" si="35"/>
        <v>-490.63005465004062</v>
      </c>
      <c r="Q90" s="173">
        <f t="shared" si="35"/>
        <v>-523.9322989396569</v>
      </c>
      <c r="R90" s="173">
        <f t="shared" si="35"/>
        <v>-471.66506525742625</v>
      </c>
      <c r="S90" s="173">
        <f t="shared" si="35"/>
        <v>-377.63601318948349</v>
      </c>
      <c r="T90" s="173">
        <f t="shared" si="35"/>
        <v>-621.05640331695213</v>
      </c>
      <c r="U90" s="173">
        <f t="shared" si="35"/>
        <v>-271.5613153339109</v>
      </c>
      <c r="V90" s="173">
        <f t="shared" si="35"/>
        <v>-240.29032091758745</v>
      </c>
      <c r="W90" s="175">
        <f t="shared" si="35"/>
        <v>-373.50610210761624</v>
      </c>
      <c r="X90" s="173">
        <f t="shared" si="35"/>
        <v>-198.49135266473422</v>
      </c>
      <c r="Y90" s="173">
        <f t="shared" si="35"/>
        <v>-132.54904114485544</v>
      </c>
      <c r="Z90" s="173">
        <f t="shared" si="35"/>
        <v>-124.75771454190362</v>
      </c>
      <c r="AA90" s="173">
        <f t="shared" si="35"/>
        <v>-117.33322528037934</v>
      </c>
      <c r="AB90" s="173">
        <f t="shared" si="35"/>
        <v>-113.52942528943458</v>
      </c>
      <c r="AC90" s="174">
        <f t="shared" ca="1" si="35"/>
        <v>-185.8019011458</v>
      </c>
    </row>
    <row r="91" spans="1:29" x14ac:dyDescent="0.2">
      <c r="A91" s="190" t="s">
        <v>124</v>
      </c>
      <c r="B91" s="148"/>
      <c r="C91" s="173">
        <f t="shared" si="35"/>
        <v>-488.37772397094523</v>
      </c>
      <c r="D91" s="173">
        <f t="shared" ca="1" si="35"/>
        <v>-551.41814993085609</v>
      </c>
      <c r="E91" s="175">
        <f t="shared" ca="1" si="35"/>
        <v>-519.89793695089975</v>
      </c>
      <c r="F91" s="173">
        <f t="shared" si="35"/>
        <v>-362.60289588019441</v>
      </c>
      <c r="G91" s="173">
        <f t="shared" si="35"/>
        <v>-460.53090388065721</v>
      </c>
      <c r="H91" s="173">
        <f t="shared" si="35"/>
        <v>-264.67488787973161</v>
      </c>
      <c r="I91" s="173" t="e">
        <f t="shared" si="35"/>
        <v>#N/A</v>
      </c>
      <c r="J91" s="173">
        <f t="shared" si="35"/>
        <v>-14.523163640953499</v>
      </c>
      <c r="K91" s="173">
        <f t="shared" si="35"/>
        <v>-293.57435017812531</v>
      </c>
      <c r="L91" s="173">
        <f t="shared" si="35"/>
        <v>-291.2743467050841</v>
      </c>
      <c r="M91" s="173">
        <f t="shared" si="35"/>
        <v>-314.07001132711775</v>
      </c>
      <c r="N91" s="173">
        <f t="shared" si="35"/>
        <v>-299.6395694034436</v>
      </c>
      <c r="O91" s="173">
        <f t="shared" si="35"/>
        <v>-497.16621554543053</v>
      </c>
      <c r="P91" s="173">
        <f t="shared" si="35"/>
        <v>-490.63005465004062</v>
      </c>
      <c r="Q91" s="173">
        <f t="shared" si="35"/>
        <v>-529.20352672882655</v>
      </c>
      <c r="R91" s="173">
        <f t="shared" si="35"/>
        <v>-471.66506525742625</v>
      </c>
      <c r="S91" s="173">
        <f t="shared" si="35"/>
        <v>-377.63601318948349</v>
      </c>
      <c r="T91" s="173">
        <f t="shared" si="35"/>
        <v>-621.05640331695213</v>
      </c>
      <c r="U91" s="173">
        <f t="shared" si="35"/>
        <v>-271.5613153339109</v>
      </c>
      <c r="V91" s="173">
        <f t="shared" si="35"/>
        <v>-240.29032091758745</v>
      </c>
      <c r="W91" s="175">
        <f t="shared" si="35"/>
        <v>-319.02845892328332</v>
      </c>
      <c r="X91" s="173">
        <f t="shared" si="35"/>
        <v>-200.54329670137849</v>
      </c>
      <c r="Y91" s="173">
        <f t="shared" si="35"/>
        <v>-133.18579457113628</v>
      </c>
      <c r="Z91" s="173">
        <f t="shared" si="35"/>
        <v>-125.11256291732207</v>
      </c>
      <c r="AA91" s="173">
        <f t="shared" si="35"/>
        <v>-117.23910140107546</v>
      </c>
      <c r="AB91" s="173">
        <f t="shared" si="35"/>
        <v>-113.90054547317595</v>
      </c>
      <c r="AC91" s="174">
        <f t="shared" ca="1" si="35"/>
        <v>-218.4153852768959</v>
      </c>
    </row>
    <row r="92" spans="1:29" x14ac:dyDescent="0.2">
      <c r="A92" s="190" t="s">
        <v>125</v>
      </c>
      <c r="B92" s="133"/>
      <c r="C92" s="173">
        <f t="shared" si="35"/>
        <v>-939.98937865108928</v>
      </c>
      <c r="D92" s="173">
        <f t="shared" ca="1" si="35"/>
        <v>-1248.3059109746791</v>
      </c>
      <c r="E92" s="175">
        <f t="shared" ca="1" si="35"/>
        <v>-1094.1476448128851</v>
      </c>
      <c r="F92" s="173">
        <f t="shared" si="35"/>
        <v>-592.02604315694771</v>
      </c>
      <c r="G92" s="173">
        <f t="shared" si="35"/>
        <v>-660.64723761845016</v>
      </c>
      <c r="H92" s="173">
        <f t="shared" si="35"/>
        <v>-523.40484869544525</v>
      </c>
      <c r="I92" s="173" t="e">
        <f t="shared" si="35"/>
        <v>#N/A</v>
      </c>
      <c r="J92" s="173">
        <f t="shared" si="35"/>
        <v>-541.57310660260555</v>
      </c>
      <c r="K92" s="173">
        <f t="shared" si="35"/>
        <v>-785.2725223166708</v>
      </c>
      <c r="L92" s="173">
        <f t="shared" si="35"/>
        <v>-609.5669896030231</v>
      </c>
      <c r="M92" s="173">
        <f t="shared" si="35"/>
        <v>-893.33495065966054</v>
      </c>
      <c r="N92" s="173">
        <f t="shared" si="35"/>
        <v>-762.72482085978663</v>
      </c>
      <c r="O92" s="173">
        <f t="shared" si="35"/>
        <v>-619.08805335990473</v>
      </c>
      <c r="P92" s="173">
        <f t="shared" si="35"/>
        <v>-812.15044040323482</v>
      </c>
      <c r="Q92" s="173">
        <f t="shared" si="35"/>
        <v>-878.88682137883734</v>
      </c>
      <c r="R92" s="173">
        <f t="shared" si="35"/>
        <v>-166.2268982976384</v>
      </c>
      <c r="S92" s="173">
        <f t="shared" si="35"/>
        <v>-314.62359284641025</v>
      </c>
      <c r="T92" s="173">
        <f t="shared" si="35"/>
        <v>-376.90148809546008</v>
      </c>
      <c r="U92" s="173">
        <f t="shared" si="35"/>
        <v>-381.95619590968636</v>
      </c>
      <c r="V92" s="173">
        <f t="shared" si="35"/>
        <v>-185.01309453408976</v>
      </c>
      <c r="W92" s="175">
        <f t="shared" si="35"/>
        <v>-570.34360999710043</v>
      </c>
      <c r="X92" s="173">
        <f t="shared" si="35"/>
        <v>-260.64407589271286</v>
      </c>
      <c r="Y92" s="173">
        <f t="shared" si="35"/>
        <v>-168.73681616044632</v>
      </c>
      <c r="Z92" s="173">
        <f t="shared" si="35"/>
        <v>-139.63437710273865</v>
      </c>
      <c r="AA92" s="173">
        <f t="shared" si="35"/>
        <v>-129.93330179540862</v>
      </c>
      <c r="AB92" s="173">
        <f t="shared" si="35"/>
        <v>-126.27334359168526</v>
      </c>
      <c r="AC92" s="174">
        <f t="shared" ca="1" si="35"/>
        <v>-355.67330990756636</v>
      </c>
    </row>
    <row r="93" spans="1:29" ht="13.7" customHeight="1" thickBot="1" x14ac:dyDescent="0.25">
      <c r="A93" s="191" t="s">
        <v>126</v>
      </c>
      <c r="B93" s="153"/>
      <c r="C93" s="176">
        <f t="shared" si="35"/>
        <v>-939.98937865108746</v>
      </c>
      <c r="D93" s="176">
        <f t="shared" ca="1" si="35"/>
        <v>-1269.0575582781712</v>
      </c>
      <c r="E93" s="177">
        <f t="shared" ca="1" si="35"/>
        <v>-1104.5234684646293</v>
      </c>
      <c r="F93" s="176">
        <f t="shared" si="35"/>
        <v>-608.12982660412308</v>
      </c>
      <c r="G93" s="176">
        <f t="shared" si="35"/>
        <v>-678.97371714643305</v>
      </c>
      <c r="H93" s="176">
        <f t="shared" si="35"/>
        <v>-537.28593606181312</v>
      </c>
      <c r="I93" s="176" t="e">
        <f t="shared" si="35"/>
        <v>#N/A</v>
      </c>
      <c r="J93" s="176">
        <f t="shared" si="35"/>
        <v>-556.35049071727917</v>
      </c>
      <c r="K93" s="176">
        <f t="shared" si="35"/>
        <v>-811.16899734942126</v>
      </c>
      <c r="L93" s="176">
        <f t="shared" si="35"/>
        <v>-647.22648865784322</v>
      </c>
      <c r="M93" s="176">
        <f t="shared" si="35"/>
        <v>-953.98468772520937</v>
      </c>
      <c r="N93" s="176">
        <f t="shared" si="35"/>
        <v>-804.12672457749068</v>
      </c>
      <c r="O93" s="176">
        <f t="shared" si="35"/>
        <v>-708.64245001380914</v>
      </c>
      <c r="P93" s="176">
        <f t="shared" si="35"/>
        <v>-891.85840115208703</v>
      </c>
      <c r="Q93" s="176">
        <f t="shared" si="35"/>
        <v>-992.01473003390129</v>
      </c>
      <c r="R93" s="176">
        <f t="shared" si="35"/>
        <v>-242.05421885544638</v>
      </c>
      <c r="S93" s="176">
        <f t="shared" si="35"/>
        <v>-330.4315872170373</v>
      </c>
      <c r="T93" s="176">
        <f t="shared" si="35"/>
        <v>-401.69763862805667</v>
      </c>
      <c r="U93" s="176">
        <f t="shared" si="35"/>
        <v>-394.44632467888368</v>
      </c>
      <c r="V93" s="176">
        <f t="shared" si="35"/>
        <v>-195.15079834417702</v>
      </c>
      <c r="W93" s="177">
        <f t="shared" si="35"/>
        <v>-602.63515095564435</v>
      </c>
      <c r="X93" s="176">
        <f t="shared" si="35"/>
        <v>-269.3385097748469</v>
      </c>
      <c r="Y93" s="176">
        <f t="shared" si="35"/>
        <v>-171.05967714419239</v>
      </c>
      <c r="Z93" s="176">
        <f t="shared" si="35"/>
        <v>-140.12062887189131</v>
      </c>
      <c r="AA93" s="176">
        <f t="shared" si="35"/>
        <v>-130.34077853877352</v>
      </c>
      <c r="AB93" s="176">
        <f t="shared" si="35"/>
        <v>-126.80452234549739</v>
      </c>
      <c r="AC93" s="178">
        <f t="shared" ca="1" si="35"/>
        <v>-363.5461051564962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37207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9262.5899280575541</v>
      </c>
      <c r="D107" s="173">
        <v>13317.665491578537</v>
      </c>
      <c r="E107" s="173">
        <v>11290.127709818045</v>
      </c>
      <c r="F107" s="179">
        <v>12238.350621817259</v>
      </c>
      <c r="G107" s="179">
        <v>12126.537785588753</v>
      </c>
      <c r="H107" s="179">
        <v>12350.163458045767</v>
      </c>
      <c r="I107" s="179" t="e">
        <v>#N/A</v>
      </c>
      <c r="J107" s="179">
        <v>12753.115264797505</v>
      </c>
      <c r="K107" s="179">
        <v>11372.549019607844</v>
      </c>
      <c r="L107" s="179">
        <v>10810.81081081081</v>
      </c>
      <c r="M107" s="179">
        <v>11005.692599620494</v>
      </c>
      <c r="N107" s="179">
        <v>11063.017476679715</v>
      </c>
      <c r="O107" s="179">
        <v>17383.994967116585</v>
      </c>
      <c r="P107" s="179">
        <v>16826.003824091778</v>
      </c>
      <c r="Q107" s="179">
        <v>19209.0395480226</v>
      </c>
      <c r="R107" s="179">
        <v>16116.941529235381</v>
      </c>
      <c r="S107" s="179">
        <v>12189.685834035708</v>
      </c>
      <c r="T107" s="179">
        <v>14221.297259798821</v>
      </c>
      <c r="U107" s="179">
        <v>11890.243902439024</v>
      </c>
      <c r="V107" s="179">
        <v>10457.516339869282</v>
      </c>
      <c r="W107" s="179">
        <v>12977.752464377338</v>
      </c>
      <c r="X107" s="179">
        <v>12155.514803089709</v>
      </c>
      <c r="Y107" s="179">
        <v>11488.625400022143</v>
      </c>
      <c r="Z107" s="179">
        <v>11023.919392265683</v>
      </c>
      <c r="AA107" s="179">
        <v>10601.311656859592</v>
      </c>
      <c r="AB107" s="179">
        <v>10477.137692298764</v>
      </c>
      <c r="AC107" s="183">
        <v>11430.627016961613</v>
      </c>
    </row>
    <row r="108" spans="1:29" x14ac:dyDescent="0.2">
      <c r="A108" s="147" t="s">
        <v>121</v>
      </c>
      <c r="B108" s="148"/>
      <c r="C108" s="173">
        <v>8848.7972508591047</v>
      </c>
      <c r="D108" s="173">
        <v>13314.763231197772</v>
      </c>
      <c r="E108" s="175">
        <v>11081.780241028438</v>
      </c>
      <c r="F108" s="173">
        <v>12396.282186022068</v>
      </c>
      <c r="G108" s="173">
        <v>12545.454545454544</v>
      </c>
      <c r="H108" s="173">
        <v>12247.109826589594</v>
      </c>
      <c r="I108" s="173" t="e">
        <v>#N/A</v>
      </c>
      <c r="J108" s="173">
        <v>12071.507556210836</v>
      </c>
      <c r="K108" s="173">
        <v>11588.785046728972</v>
      </c>
      <c r="L108" s="173">
        <v>11233.88581952118</v>
      </c>
      <c r="M108" s="173">
        <v>11413.043478260872</v>
      </c>
      <c r="N108" s="173">
        <v>11411.904781503676</v>
      </c>
      <c r="O108" s="173">
        <v>16245.8221656812</v>
      </c>
      <c r="P108" s="173">
        <v>15745.393634840872</v>
      </c>
      <c r="Q108" s="173">
        <v>17685.950413223138</v>
      </c>
      <c r="R108" s="173">
        <v>15306.12244897959</v>
      </c>
      <c r="S108" s="173">
        <v>12053.790320300335</v>
      </c>
      <c r="T108" s="173">
        <v>13429.413691451031</v>
      </c>
      <c r="U108" s="173">
        <v>11589.895988112929</v>
      </c>
      <c r="V108" s="173">
        <v>11142.061281337048</v>
      </c>
      <c r="W108" s="173">
        <v>12762.598199290029</v>
      </c>
      <c r="X108" s="173">
        <v>12124.433002492986</v>
      </c>
      <c r="Y108" s="173">
        <v>11295.968306544448</v>
      </c>
      <c r="Z108" s="173">
        <v>11063.830195375069</v>
      </c>
      <c r="AA108" s="173">
        <v>10967.369752909864</v>
      </c>
      <c r="AB108" s="173">
        <v>11134.710198061284</v>
      </c>
      <c r="AC108" s="174">
        <v>11490.098556528874</v>
      </c>
    </row>
    <row r="109" spans="1:29" x14ac:dyDescent="0.2">
      <c r="A109" s="147" t="s">
        <v>122</v>
      </c>
      <c r="B109" s="133"/>
      <c r="C109" s="173">
        <v>9364.8208469055371</v>
      </c>
      <c r="D109" s="173">
        <v>13285.492629945693</v>
      </c>
      <c r="E109" s="175">
        <v>11325.156738425616</v>
      </c>
      <c r="F109" s="173">
        <v>12170.244818718165</v>
      </c>
      <c r="G109" s="173">
        <v>12321.428571428569</v>
      </c>
      <c r="H109" s="173">
        <v>12019.061066007764</v>
      </c>
      <c r="I109" s="173" t="e">
        <v>#N/A</v>
      </c>
      <c r="J109" s="173">
        <v>12019.403521379805</v>
      </c>
      <c r="K109" s="173">
        <v>11091.549295774648</v>
      </c>
      <c r="L109" s="173">
        <v>10720.41166380789</v>
      </c>
      <c r="M109" s="173">
        <v>12216.828478964402</v>
      </c>
      <c r="N109" s="173">
        <v>11342.929812848981</v>
      </c>
      <c r="O109" s="173">
        <v>15948.562959598663</v>
      </c>
      <c r="P109" s="173">
        <v>15509.259259259259</v>
      </c>
      <c r="Q109" s="173">
        <v>17173.252279635257</v>
      </c>
      <c r="R109" s="173">
        <v>15163.177339901476</v>
      </c>
      <c r="S109" s="173">
        <v>11668.094231124842</v>
      </c>
      <c r="T109" s="173">
        <v>12411.890897946672</v>
      </c>
      <c r="U109" s="173">
        <v>11624.649859943978</v>
      </c>
      <c r="V109" s="173">
        <v>10967.741935483869</v>
      </c>
      <c r="W109" s="173">
        <v>12553.246693731437</v>
      </c>
      <c r="X109" s="173">
        <v>11347.751872013459</v>
      </c>
      <c r="Y109" s="173">
        <v>10583.252445850418</v>
      </c>
      <c r="Z109" s="173">
        <v>10440.956740844778</v>
      </c>
      <c r="AA109" s="173">
        <v>10003.058669030088</v>
      </c>
      <c r="AB109" s="173">
        <v>9669.294975400504</v>
      </c>
      <c r="AC109" s="174">
        <v>10846.102590756616</v>
      </c>
    </row>
    <row r="110" spans="1:29" x14ac:dyDescent="0.2">
      <c r="A110" s="147" t="s">
        <v>123</v>
      </c>
      <c r="B110" s="133"/>
      <c r="C110" s="173">
        <v>7121.0651536253254</v>
      </c>
      <c r="D110" s="173">
        <v>12510.204081632652</v>
      </c>
      <c r="E110" s="175">
        <v>9815.6346176289881</v>
      </c>
      <c r="F110" s="173">
        <v>11943.662244414123</v>
      </c>
      <c r="G110" s="173">
        <v>12072.072072072071</v>
      </c>
      <c r="H110" s="173">
        <v>11815.252416756175</v>
      </c>
      <c r="I110" s="173" t="e">
        <v>#N/A</v>
      </c>
      <c r="J110" s="173">
        <v>11805.303305484926</v>
      </c>
      <c r="K110" s="173">
        <v>11013.986013986016</v>
      </c>
      <c r="L110" s="173">
        <v>10665.529010238908</v>
      </c>
      <c r="M110" s="173">
        <v>12541.528239202658</v>
      </c>
      <c r="N110" s="173">
        <v>11407.014421142527</v>
      </c>
      <c r="O110" s="173">
        <v>15938.602636167649</v>
      </c>
      <c r="P110" s="173">
        <v>15444.617784711389</v>
      </c>
      <c r="Q110" s="173">
        <v>17331.288343558284</v>
      </c>
      <c r="R110" s="173">
        <v>15039.901780233271</v>
      </c>
      <c r="S110" s="173">
        <v>11702.346138311632</v>
      </c>
      <c r="T110" s="173">
        <v>12709.137709137709</v>
      </c>
      <c r="U110" s="173">
        <v>11240.875912408759</v>
      </c>
      <c r="V110" s="173">
        <v>11157.024793388431</v>
      </c>
      <c r="W110" s="173">
        <v>12456.765164989163</v>
      </c>
      <c r="X110" s="173">
        <v>11636.620933109183</v>
      </c>
      <c r="Y110" s="173">
        <v>10847.379864617254</v>
      </c>
      <c r="Z110" s="173">
        <v>10757.576431715228</v>
      </c>
      <c r="AA110" s="173">
        <v>10281.005540979195</v>
      </c>
      <c r="AB110" s="173">
        <v>9895.6884189799457</v>
      </c>
      <c r="AC110" s="174">
        <v>10812.952996002708</v>
      </c>
    </row>
    <row r="111" spans="1:29" x14ac:dyDescent="0.2">
      <c r="A111" s="147" t="s">
        <v>124</v>
      </c>
      <c r="B111" s="148"/>
      <c r="C111" s="173">
        <v>9406.779661016948</v>
      </c>
      <c r="D111" s="173">
        <v>12460.753532182103</v>
      </c>
      <c r="E111" s="175">
        <v>10933.766596599526</v>
      </c>
      <c r="F111" s="173">
        <v>11943.662244414123</v>
      </c>
      <c r="G111" s="173">
        <v>12072.072072072071</v>
      </c>
      <c r="H111" s="173">
        <v>11815.252416756175</v>
      </c>
      <c r="I111" s="173" t="e">
        <v>#N/A</v>
      </c>
      <c r="J111" s="173">
        <v>11805.303305484926</v>
      </c>
      <c r="K111" s="173">
        <v>11013.986013986016</v>
      </c>
      <c r="L111" s="173">
        <v>11262.798634812287</v>
      </c>
      <c r="M111" s="173">
        <v>12956.810631229237</v>
      </c>
      <c r="N111" s="173">
        <v>11744.53176000918</v>
      </c>
      <c r="O111" s="173">
        <v>16040.852124920202</v>
      </c>
      <c r="P111" s="173">
        <v>15444.617784711389</v>
      </c>
      <c r="Q111" s="173">
        <v>17638.036809815952</v>
      </c>
      <c r="R111" s="173">
        <v>15039.901780233271</v>
      </c>
      <c r="S111" s="173">
        <v>11702.346138311632</v>
      </c>
      <c r="T111" s="173">
        <v>12709.137709137709</v>
      </c>
      <c r="U111" s="173">
        <v>11240.875912408759</v>
      </c>
      <c r="V111" s="173">
        <v>11157.024793388431</v>
      </c>
      <c r="W111" s="173">
        <v>12530.059636259031</v>
      </c>
      <c r="X111" s="173">
        <v>11991.43690137717</v>
      </c>
      <c r="Y111" s="173">
        <v>11128.530863975237</v>
      </c>
      <c r="Z111" s="173">
        <v>11075.726263753377</v>
      </c>
      <c r="AA111" s="173">
        <v>10583.716008817903</v>
      </c>
      <c r="AB111" s="173">
        <v>10181.582143697966</v>
      </c>
      <c r="AC111" s="174">
        <v>11203.545487782887</v>
      </c>
    </row>
    <row r="112" spans="1:29" x14ac:dyDescent="0.2">
      <c r="A112" s="147" t="s">
        <v>125</v>
      </c>
      <c r="B112" s="133"/>
      <c r="C112" s="173">
        <v>9386.6171003717482</v>
      </c>
      <c r="D112" s="173">
        <v>13122.775800711743</v>
      </c>
      <c r="E112" s="175">
        <v>11254.696450541745</v>
      </c>
      <c r="F112" s="173">
        <v>11832.3036977348</v>
      </c>
      <c r="G112" s="173">
        <v>12058.823529411762</v>
      </c>
      <c r="H112" s="173">
        <v>11605.783866057838</v>
      </c>
      <c r="I112" s="173" t="e">
        <v>#N/A</v>
      </c>
      <c r="J112" s="173">
        <v>11569.610489780176</v>
      </c>
      <c r="K112" s="173">
        <v>12301.587301587302</v>
      </c>
      <c r="L112" s="173">
        <v>13085.9375</v>
      </c>
      <c r="M112" s="173">
        <v>16506.717850287911</v>
      </c>
      <c r="N112" s="173">
        <v>13964.74755062507</v>
      </c>
      <c r="O112" s="173">
        <v>20280.560519993913</v>
      </c>
      <c r="P112" s="173">
        <v>20631.97026022305</v>
      </c>
      <c r="Q112" s="173">
        <v>22710.622710622712</v>
      </c>
      <c r="R112" s="173">
        <v>17499.088589135979</v>
      </c>
      <c r="S112" s="173">
        <v>12056.745002449185</v>
      </c>
      <c r="T112" s="173">
        <v>13654.329859863456</v>
      </c>
      <c r="U112" s="173">
        <v>11538.461538461541</v>
      </c>
      <c r="V112" s="173">
        <v>10977.443609022557</v>
      </c>
      <c r="W112" s="173">
        <v>13589.378493052989</v>
      </c>
      <c r="X112" s="173">
        <v>12909.665953441603</v>
      </c>
      <c r="Y112" s="173">
        <v>11841.900454470722</v>
      </c>
      <c r="Z112" s="173">
        <v>11704.74511195042</v>
      </c>
      <c r="AA112" s="173">
        <v>11116.767675782083</v>
      </c>
      <c r="AB112" s="173">
        <v>10716.694331100523</v>
      </c>
      <c r="AC112" s="174">
        <v>11876.26406719144</v>
      </c>
    </row>
    <row r="113" spans="1:29" ht="12" thickBot="1" x14ac:dyDescent="0.25">
      <c r="A113" s="147" t="s">
        <v>126</v>
      </c>
      <c r="C113" s="176">
        <v>9758.3643122676567</v>
      </c>
      <c r="D113" s="176">
        <v>13567.615658362987</v>
      </c>
      <c r="E113" s="177">
        <v>11662.989985315322</v>
      </c>
      <c r="F113" s="173">
        <v>12364.244784671859</v>
      </c>
      <c r="G113" s="173">
        <v>12647.058823529411</v>
      </c>
      <c r="H113" s="173">
        <v>12081.430745814307</v>
      </c>
      <c r="I113" s="173" t="e">
        <v>#N/A</v>
      </c>
      <c r="J113" s="173">
        <v>12051.677593521017</v>
      </c>
      <c r="K113" s="173">
        <v>13095.238095238095</v>
      </c>
      <c r="L113" s="173">
        <v>14257.8125</v>
      </c>
      <c r="M113" s="173">
        <v>18426.103646833013</v>
      </c>
      <c r="N113" s="173">
        <v>15259.718080690369</v>
      </c>
      <c r="O113" s="173">
        <v>23219.622041835257</v>
      </c>
      <c r="P113" s="173">
        <v>23234.200743494424</v>
      </c>
      <c r="Q113" s="173">
        <v>26373.626373626372</v>
      </c>
      <c r="R113" s="173">
        <v>20051.039008384978</v>
      </c>
      <c r="S113" s="173">
        <v>12770.358527587568</v>
      </c>
      <c r="T113" s="173">
        <v>14552.641034854472</v>
      </c>
      <c r="U113" s="173">
        <v>12179.487179487181</v>
      </c>
      <c r="V113" s="173">
        <v>11578.947368421053</v>
      </c>
      <c r="W113" s="173">
        <v>14671.644302162988</v>
      </c>
      <c r="X113" s="173">
        <v>13904.088767289864</v>
      </c>
      <c r="Y113" s="173">
        <v>12723.153514120118</v>
      </c>
      <c r="Z113" s="173">
        <v>12582.507355549531</v>
      </c>
      <c r="AA113" s="173">
        <v>11903.262986755588</v>
      </c>
      <c r="AB113" s="173">
        <v>11421.004159983962</v>
      </c>
      <c r="AC113" s="174">
        <v>12695.521581596768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2023-09-13T17:13:31Z</dcterms:modified>
</cp:coreProperties>
</file>