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D6AF4E-DCDA-4515-9E47-4617BABB0F32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<sst xmlns="http://schemas.openxmlformats.org/spreadsheetml/2006/main" count="754" uniqueCount="190">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</sst>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1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1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43" fontId="17" fillId="0" borderId="20" xfId="1" applyFont="1" applyFill="1" applyBorder="1"/>
    <xf numFmtId="43" fontId="17" fillId="0" borderId="21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8" fillId="0" borderId="0" xfId="0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20" fillId="0" borderId="0" xfId="0" applyFont="1" applyFill="1" applyAlignment="1">
      <alignment vertical="center"/>
    </xf>
    <xf numFmtId="0" fontId="18" fillId="0" borderId="22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20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4" fontId="17" fillId="0" borderId="0" xfId="0" applyNumberFormat="1" applyFont="1" applyFill="1" applyAlignment="1">
      <alignment vertical="center"/>
    </xf>
    <xf numFmtId="0" fontId="18" fillId="0" borderId="23" xfId="0" applyFont="1" applyFill="1" applyBorder="1"/>
    <xf numFmtId="43" fontId="17" fillId="0" borderId="24" xfId="1" applyFont="1" applyFill="1" applyBorder="1"/>
    <xf numFmtId="43" fontId="17" fillId="0" borderId="23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5" xfId="0" applyFont="1" applyFill="1" applyBorder="1"/>
    <xf numFmtId="0" fontId="17" fillId="0" borderId="22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43" fontId="17" fillId="0" borderId="22" xfId="1" applyFont="1" applyFill="1" applyBorder="1"/>
    <xf numFmtId="0" fontId="18" fillId="0" borderId="27" xfId="0" applyFont="1" applyFill="1" applyBorder="1"/>
    <xf numFmtId="0" fontId="17" fillId="0" borderId="20" xfId="0" applyFont="1" applyFill="1" applyBorder="1"/>
    <xf numFmtId="43" fontId="17" fillId="0" borderId="28" xfId="1" applyFont="1" applyFill="1" applyBorder="1"/>
    <xf numFmtId="43" fontId="17" fillId="0" borderId="27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20" xfId="0" applyFont="1" applyFill="1" applyBorder="1"/>
    <xf numFmtId="0" fontId="18" fillId="0" borderId="2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30" xfId="1" applyFont="1" applyFill="1" applyBorder="1"/>
    <xf numFmtId="43" fontId="17" fillId="0" borderId="31" xfId="1" applyFont="1" applyFill="1" applyBorder="1"/>
    <xf numFmtId="43" fontId="17" fillId="0" borderId="29" xfId="1" applyFont="1" applyFill="1" applyBorder="1"/>
    <xf numFmtId="0" fontId="18" fillId="0" borderId="20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0" fontId="18" fillId="0" borderId="32" xfId="0" applyFont="1" applyFill="1" applyBorder="1"/>
    <xf numFmtId="43" fontId="17" fillId="0" borderId="20" xfId="0" quotePrefix="1" applyNumberFormat="1" applyFont="1" applyFill="1" applyBorder="1"/>
    <xf numFmtId="180" fontId="18" fillId="0" borderId="20" xfId="0" applyNumberFormat="1" applyFont="1" applyFill="1" applyBorder="1" applyAlignment="1">
      <alignment horizontal="left" vertical="center"/>
    </xf>
    <xf numFmtId="0" fontId="18" fillId="0" borderId="20" xfId="0" applyFont="1" applyFill="1" applyBorder="1" applyAlignment="1">
      <alignment vertical="center"/>
    </xf>
    <xf numFmtId="17" fontId="18" fillId="0" borderId="20" xfId="0" quotePrefix="1" applyNumberFormat="1" applyFont="1" applyFill="1" applyBorder="1" applyAlignment="1">
      <alignment horizontal="center" vertical="center"/>
    </xf>
    <xf numFmtId="17" fontId="18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5" xfId="1" applyNumberFormat="1" applyFont="1" applyFill="1" applyBorder="1"/>
    <xf numFmtId="181" fontId="17" fillId="0" borderId="26" xfId="1" applyNumberFormat="1" applyFont="1" applyFill="1" applyBorder="1"/>
    <xf numFmtId="181" fontId="17" fillId="0" borderId="20" xfId="1" applyNumberFormat="1" applyFont="1" applyFill="1" applyBorder="1"/>
    <xf numFmtId="181" fontId="17" fillId="0" borderId="28" xfId="1" applyNumberFormat="1" applyFont="1" applyFill="1" applyBorder="1"/>
    <xf numFmtId="181" fontId="17" fillId="0" borderId="27" xfId="1" applyNumberFormat="1" applyFont="1" applyFill="1" applyBorder="1"/>
    <xf numFmtId="181" fontId="17" fillId="0" borderId="14" xfId="1" applyNumberFormat="1" applyFont="1" applyFill="1" applyBorder="1"/>
    <xf numFmtId="181" fontId="17" fillId="0" borderId="14" xfId="0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20" xfId="1" applyNumberFormat="1" applyFont="1" applyFill="1" applyBorder="1"/>
    <xf numFmtId="181" fontId="17" fillId="0" borderId="23" xfId="1" applyNumberFormat="1" applyFont="1" applyFill="1" applyBorder="1"/>
    <xf numFmtId="0" fontId="18" fillId="0" borderId="9" xfId="0" applyFont="1" applyFill="1" applyBorder="1"/>
    <xf numFmtId="0" fontId="18" fillId="0" borderId="33" xfId="0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3" xfId="0" applyFont="1" applyFill="1" applyBorder="1"/>
    <xf numFmtId="0" fontId="17" fillId="0" borderId="25" xfId="0" applyFont="1" applyFill="1" applyBorder="1"/>
    <xf numFmtId="0" fontId="17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6C65B224-34DB-5075-055C-7AD5CEFB8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E5848095-9208-C86A-8F80-5DEFA2AFB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F8C67054-28AE-0CF1-CAF6-AEE470D83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8F1ACC7A-F9B7-7893-292A-7620430FC1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77C80D2E-CCD9-1D27-9937-1FE7491C40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B295EB3-D7D1-0A5C-3D16-4F9D3B7A6B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A56A7A19-884C-D86F-D9FF-C06631EED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18D9F3A5-258D-2547-5E90-FFE6B418D8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5F0BF62C-9775-400F-6EAF-4BE71893B6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A1C8B85B-CC2E-DD3F-2D37-3513964D24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E2C178BA-792B-A267-0EE8-77BC7F6939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C409400-7A3B-6804-4958-166DFB6023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86F2ADEC-878A-9FC1-1F6B-9BD465480C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5ED5CCF7-C223-2BD2-CF91-64E3F56E15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3DC053FA-4163-0527-B0CF-479685241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1502AC37-B9FD-A243-FAF8-4C36706B73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BEBEB7B3-94DA-9236-A068-C5072371E7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4FD7D01C-3BA9-50B2-8B27-2C413093F2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597F3D0-FEB5-2C23-00B9-887BD8AC8F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221CDF05-FD4D-F525-4976-1FF76E133D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9F461281-89A4-C897-9EE7-5FABFA3D10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CFD195FF-30DC-5BF7-5332-E21A6D06DB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BEE7C1BB-70C4-B7A6-5850-B69359F080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05AEEADA-C51C-AA65-980C-3E4FE7852B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67122FBD-DA30-D08C-F8A1-911EFC863A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8794338A-602C-32C3-3F45-80B4FEABF1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CE081F90-E2F0-8D7E-ABDA-4C54D5E721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3770B6E8-BE4A-24D5-926C-D2F3B4CF74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C1EB90B2-C039-B475-E6BA-4CD555B1EF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CD2C11F8-8D44-5A93-9793-8C58AC9B69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316BCA0D-BDE2-323C-C453-5CA8E6202C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12CC0DBF-588F-6D43-3E32-9223C09CA4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221F0F86-217F-136D-BE00-1CA124ED7E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349C0FD1-B46C-1778-68B0-58AD6FBA45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953C172F-4505-6689-0773-4EFF2431A5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A72271B6-DB13-1414-77F2-0E9B723BC7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D1783D72-254C-1C2A-C0C4-FE70E8084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9AF92032-C1FA-328E-D95D-9546A9969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5EBEB995-F1C0-B200-3E5B-E574F9C674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6ED372C2-C1AE-131B-C3BA-2A9DA70AE8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151BCD82-876A-53A8-4E15-C9448310E0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4E7ED744-A198-5DC5-B2F3-0AD1EEF70D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8CECA056-BD1C-A5A4-393D-924DD79B7D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BD8F44FF-6B83-F98A-ECCA-97A6ACA71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1EB2BD2F-D7E2-FAFD-75E4-FCEE5812E6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974C954C-77F9-66AB-79F9-89CD31E9FE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4280333A-8867-708B-51C6-E688DC9D2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DB352D0A-6839-EB9B-A3BB-402C6BB8A6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547CEB49-2A0A-7856-E056-3C75532286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9722BD7B-01C2-1275-5D68-5E06A15A3E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BA730485-D149-7C04-E2C4-293085337E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094E0020-C6EE-B25D-41D3-C19F504A13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3013ADD1-D18B-D2E5-BA56-FE57A980F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6E523AB5-A40E-E052-9C19-C231FB7F10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52F54E3E-712D-AAF6-2CB3-EA55D2EFE5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8F8A916B-BC63-417F-1089-A93521C316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9DFB0670-33E1-82FE-49EF-550BB42D1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209C925A-96BE-C657-8DEE-1BCB981D90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C5DFB1EA-0E83-45F8-9E10-2DB5FFE0F0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C1EDCB38-52A0-2D1B-74E8-5206D648B8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6D716F00-74DB-879E-5D32-CB3BC8D3C8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CurveFile/1001/West%20NatGas%20Prices%20103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031"/>
    </sheetNames>
    <definedNames>
      <definedName name="copyancillary"/>
      <definedName name="rollprior"/>
    </definedNames>
    <sheetDataSet>
      <sheetData sheetId="0">
        <row r="28">
          <cell r="M28">
            <v>-0.10299999999999976</v>
          </cell>
          <cell r="P28">
            <v>-5.3700000000000081E-2</v>
          </cell>
          <cell r="R28">
            <v>0.12</v>
          </cell>
          <cell r="V28">
            <v>0.13874999999999998</v>
          </cell>
          <cell r="AB28">
            <v>0.1907142857142857</v>
          </cell>
          <cell r="AH28">
            <v>0.39900000000000002</v>
          </cell>
        </row>
        <row r="29">
          <cell r="M29">
            <v>-2.7999999999999581E-2</v>
          </cell>
          <cell r="P29">
            <v>-0.11370000000000013</v>
          </cell>
          <cell r="R29">
            <v>0.01</v>
          </cell>
          <cell r="S29">
            <v>6.5000000000000002E-2</v>
          </cell>
          <cell r="V29">
            <v>2.8750000000000001E-2</v>
          </cell>
          <cell r="W29">
            <v>1.6750000000000001E-2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-0.25799999999999956</v>
          </cell>
          <cell r="P30">
            <v>-0.17370000000000019</v>
          </cell>
          <cell r="R30">
            <v>-0.06</v>
          </cell>
          <cell r="S30">
            <v>0.22499999999999998</v>
          </cell>
          <cell r="V30">
            <v>-4.8750000000000002E-2</v>
          </cell>
          <cell r="W30">
            <v>4.8249999999999987E-2</v>
          </cell>
          <cell r="Y30">
            <v>-4.5000000000000005E-2</v>
          </cell>
          <cell r="AB30">
            <v>-5.9285714285714282E-2</v>
          </cell>
          <cell r="AC30">
            <v>0</v>
          </cell>
          <cell r="AE30">
            <v>-1.142857142857143E-2</v>
          </cell>
          <cell r="AH30">
            <v>0.151</v>
          </cell>
        </row>
        <row r="31">
          <cell r="M31">
            <v>-0.22499999999999964</v>
          </cell>
          <cell r="P31">
            <v>-0.14369999999999994</v>
          </cell>
          <cell r="R31">
            <v>-0.03</v>
          </cell>
          <cell r="S31">
            <v>0.222</v>
          </cell>
          <cell r="V31">
            <v>-7.4999999999999997E-3</v>
          </cell>
          <cell r="W31">
            <v>4.6900000000000004E-2</v>
          </cell>
          <cell r="Y31">
            <v>-6.5999999999999809E-3</v>
          </cell>
          <cell r="AB31">
            <v>0.16071428571428573</v>
          </cell>
          <cell r="AC31">
            <v>-1.0000000000000009E-2</v>
          </cell>
          <cell r="AE31">
            <v>0.20499999999999996</v>
          </cell>
          <cell r="AH31">
            <v>0.16400000000000001</v>
          </cell>
        </row>
        <row r="33">
          <cell r="M33">
            <v>-0.46499999999999986</v>
          </cell>
          <cell r="P33">
            <v>-0.37369999999999992</v>
          </cell>
          <cell r="R33">
            <v>-0.3</v>
          </cell>
          <cell r="S33">
            <v>0.192</v>
          </cell>
          <cell r="V33">
            <v>-0.27875</v>
          </cell>
          <cell r="W33">
            <v>4.5650000000000024E-2</v>
          </cell>
          <cell r="Y33">
            <v>-0.28226666666666667</v>
          </cell>
          <cell r="AB33">
            <v>-0.32071428571428573</v>
          </cell>
          <cell r="AC33">
            <v>-5.7142857142857828E-3</v>
          </cell>
          <cell r="AE33">
            <v>-0.30928571428571433</v>
          </cell>
          <cell r="AH33">
            <v>-0.19500000000000001</v>
          </cell>
        </row>
        <row r="34">
          <cell r="M34">
            <v>-0.375</v>
          </cell>
          <cell r="P34">
            <v>-0.27369999999999983</v>
          </cell>
          <cell r="R34">
            <v>-0.20499999999999999</v>
          </cell>
          <cell r="S34">
            <v>0.19700000000000004</v>
          </cell>
          <cell r="V34">
            <v>-0.18437499999999998</v>
          </cell>
          <cell r="W34">
            <v>3.8025000000000031E-2</v>
          </cell>
          <cell r="Y34">
            <v>-0.17849999999999996</v>
          </cell>
          <cell r="AB34">
            <v>-0.13500000000000004</v>
          </cell>
          <cell r="AC34">
            <v>-2.50000000000003E-3</v>
          </cell>
          <cell r="AE34">
            <v>-0.11333333333333333</v>
          </cell>
          <cell r="AH34">
            <v>-0.13850000000000001</v>
          </cell>
        </row>
        <row r="35">
          <cell r="M35">
            <v>-0.2849999999999997</v>
          </cell>
          <cell r="P35">
            <v>-0.24370000000000003</v>
          </cell>
          <cell r="R35">
            <v>-0.155</v>
          </cell>
          <cell r="S35">
            <v>0.157</v>
          </cell>
          <cell r="V35">
            <v>-0.14500000000000002</v>
          </cell>
          <cell r="W35">
            <v>3.2399999999999984E-2</v>
          </cell>
          <cell r="Y35">
            <v>-0.13466666666666668</v>
          </cell>
          <cell r="AB35">
            <v>-9.5000000000000001E-2</v>
          </cell>
          <cell r="AC35">
            <v>-1.4285714285714457E-3</v>
          </cell>
          <cell r="AE35">
            <v>-7.0833333333333345E-2</v>
          </cell>
          <cell r="AH35">
            <v>-0.11850000000000001</v>
          </cell>
        </row>
        <row r="36">
          <cell r="M36">
            <v>-9.5499999999999474E-2</v>
          </cell>
          <cell r="P36">
            <v>-0.18369999999999997</v>
          </cell>
          <cell r="R36">
            <v>-0.14249999999999999</v>
          </cell>
          <cell r="S36">
            <v>-2.4999999999999745E-3</v>
          </cell>
          <cell r="V36">
            <v>-0.14000000000000001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-0.57299999999999951</v>
          </cell>
          <cell r="P39">
            <v>-0.4836999999999998</v>
          </cell>
          <cell r="R39">
            <v>-0.39</v>
          </cell>
          <cell r="S39">
            <v>0.20999999999999996</v>
          </cell>
          <cell r="V39">
            <v>-0.37</v>
          </cell>
          <cell r="W39">
            <v>3.0999999999999972E-2</v>
          </cell>
          <cell r="Y39">
            <v>-0.3683333333333334</v>
          </cell>
          <cell r="AB39">
            <v>-0.53000000000000014</v>
          </cell>
          <cell r="AC39">
            <v>0</v>
          </cell>
          <cell r="AE39">
            <v>-0.53</v>
          </cell>
          <cell r="AH39">
            <v>-0.27</v>
          </cell>
        </row>
        <row r="40">
          <cell r="M40">
            <v>-0.37299999999999978</v>
          </cell>
          <cell r="P40">
            <v>-0.42370000000000019</v>
          </cell>
          <cell r="R40">
            <v>0.16</v>
          </cell>
          <cell r="S40">
            <v>0.51</v>
          </cell>
          <cell r="V40">
            <v>7.5000000000000067E-3</v>
          </cell>
          <cell r="W40">
            <v>6.1500000000000013E-2</v>
          </cell>
          <cell r="Y40">
            <v>-0.17583333333333334</v>
          </cell>
          <cell r="AB40">
            <v>-0.2792857142857143</v>
          </cell>
          <cell r="AC40">
            <v>0</v>
          </cell>
          <cell r="AE40">
            <v>-0.59364285714285703</v>
          </cell>
          <cell r="AH40">
            <v>0.16</v>
          </cell>
        </row>
        <row r="41">
          <cell r="M41">
            <v>-0.37299999999999978</v>
          </cell>
          <cell r="P41">
            <v>-0.42370000000000019</v>
          </cell>
          <cell r="R41">
            <v>7.0000000000000007E-2</v>
          </cell>
          <cell r="S41">
            <v>0.47000000000000003</v>
          </cell>
          <cell r="V41">
            <v>-6.2499999999999993E-2</v>
          </cell>
          <cell r="W41">
            <v>5.1500000000000025E-2</v>
          </cell>
          <cell r="Y41">
            <v>-9.6666666666666637E-2</v>
          </cell>
          <cell r="AB41">
            <v>-0.33428571428571424</v>
          </cell>
          <cell r="AC41">
            <v>-5.0000000000000044E-3</v>
          </cell>
          <cell r="AE41">
            <v>-0.38500000000000001</v>
          </cell>
          <cell r="AH41">
            <v>0.11500000000000002</v>
          </cell>
        </row>
        <row r="42">
          <cell r="M42">
            <v>-0.54699999999999971</v>
          </cell>
          <cell r="P42">
            <v>-0.56469999999999976</v>
          </cell>
          <cell r="R42">
            <v>-0.45</v>
          </cell>
          <cell r="S42">
            <v>0.49419089179895997</v>
          </cell>
          <cell r="V42">
            <v>-0.47499999999999998</v>
          </cell>
          <cell r="W42">
            <v>8.4838178359792016E-2</v>
          </cell>
          <cell r="Y42">
            <v>-0.47479893585219735</v>
          </cell>
          <cell r="AB42">
            <v>-0.505</v>
          </cell>
          <cell r="AC42">
            <v>0</v>
          </cell>
          <cell r="AE42">
            <v>-0.505</v>
          </cell>
          <cell r="AH42">
            <v>-0.42000000000000004</v>
          </cell>
        </row>
        <row r="43">
          <cell r="M43">
            <v>-0.63299999999999956</v>
          </cell>
          <cell r="P43">
            <v>-0.54369999999999985</v>
          </cell>
          <cell r="R43">
            <v>-0.435</v>
          </cell>
          <cell r="S43">
            <v>0.22500000000000003</v>
          </cell>
          <cell r="V43">
            <v>-0.41500000000000004</v>
          </cell>
          <cell r="W43">
            <v>3.3999999999999975E-2</v>
          </cell>
          <cell r="Y43">
            <v>-0.41333333333333339</v>
          </cell>
          <cell r="AB43">
            <v>-0.63</v>
          </cell>
          <cell r="AC43">
            <v>0</v>
          </cell>
          <cell r="AE43">
            <v>-0.63</v>
          </cell>
          <cell r="AH43">
            <v>-0.315</v>
          </cell>
        </row>
        <row r="49">
          <cell r="L49">
            <v>3.1749999999999998</v>
          </cell>
          <cell r="O49">
            <v>3.1575000000000002</v>
          </cell>
          <cell r="R49">
            <v>3.2909999999999999</v>
          </cell>
          <cell r="V49">
            <v>3.3737500000000002</v>
          </cell>
          <cell r="AB49">
            <v>3.3561428571428569</v>
          </cell>
          <cell r="AH49">
            <v>3.7709999999999999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0.02</v>
          </cell>
          <cell r="AH41">
            <v>0.06</v>
          </cell>
        </row>
        <row r="42">
          <cell r="R42">
            <v>0</v>
          </cell>
          <cell r="V42">
            <v>-9.9640230755580002E-4</v>
          </cell>
          <cell r="AB42">
            <v>-1.3280407503366428E-3</v>
          </cell>
          <cell r="AH42">
            <v>2.6548720768836804E-3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" Type="http://schemas.openxmlformats.org/officeDocument/2006/relationships/ctrlProp" Target="../ctrlProps/ctrlProp6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C6" zoomScaleNormal="100" workbookViewId="0">
      <selection activeCell="C57" sqref="C57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4" t="s">
        <v>185</v>
      </c>
      <c r="R7" s="234"/>
      <c r="S7" s="234"/>
      <c r="T7" s="234"/>
      <c r="U7" s="234"/>
      <c r="V7" s="234"/>
      <c r="W7" s="234"/>
      <c r="X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37196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189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37196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3.0720000000000001</v>
      </c>
      <c r="L28" s="59">
        <f>LOOKUP($K$15+1,CurveFetch!D$8:D$1000,CurveFetch!F$8:F$1000)</f>
        <v>3.01</v>
      </c>
      <c r="M28" s="59">
        <f>L28-$L$49</f>
        <v>-7.4000000000000288E-2</v>
      </c>
      <c r="N28" s="124">
        <f>M28-'[22]Gas Average Basis'!M28</f>
        <v>2.8999999999999471E-2</v>
      </c>
      <c r="O28" s="59">
        <f>LOOKUP($K$15+2,CurveFetch!$D$8:$D$1000,CurveFetch!$F$8:$F$1000)</f>
        <v>2.97</v>
      </c>
      <c r="P28" s="59">
        <f t="shared" ref="P28:P43" ca="1" si="0">IF(P$22,AveragePrices($F$21,P$23,P$24,$AJ28:$AJ28)-INDIRECT(ADDRESS(P$23,$G$23,,,$F$21)),AveragePrices($F$15,P$23,P$24,$AL28:$AL28))</f>
        <v>-0.23999999999999977</v>
      </c>
      <c r="Q28" s="124">
        <f ca="1">P28-'[22]Gas Average Basis'!P28</f>
        <v>-0.18629999999999969</v>
      </c>
      <c r="R28" s="59">
        <f ca="1">IF(R$22,AveragePrices($F$21,R$23,R$24,$AJ28:$AJ28),AveragePrices($F$15,R$23,R$24,$AL28:$AL28))</f>
        <v>0.06</v>
      </c>
      <c r="S28" s="124">
        <f ca="1">R28-'[22]Gas Average Basis'!R28</f>
        <v>-0.06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1">IF(V$22,AveragePrices($F$21,V$23,V$24,$AJ28:$AJ28),AveragePrices($F$15,V$23,V$24,$AL28:$AL28))</f>
        <v>7.6249999999999998E-2</v>
      </c>
      <c r="W28" s="124">
        <f ca="1">V28-'[22]Gas Average Basis'!V28</f>
        <v>-6.2499999999999986E-2</v>
      </c>
      <c r="X28" s="59">
        <f ca="1">IF(X$22,AveragePrices($F$21,X$23,X$24,$AJ28:$AJ28),AveragePrices($F$15,X$23,X$24,$AL28:$AL28))</f>
        <v>8.1666666666666665E-2</v>
      </c>
      <c r="Y28" s="124">
        <v>-4.8300000000000003E-2</v>
      </c>
      <c r="Z28" s="59">
        <f ca="1">IF(Z$22,AveragePrices($F$21,Z$23,Z$24,$AJ28:$AJ28),AveragePrices($F$15,Z$23,Z$24,$AL28:$AL28))</f>
        <v>0.11333333333333333</v>
      </c>
      <c r="AA28" s="124">
        <v>-0.01</v>
      </c>
      <c r="AB28" s="59">
        <f ca="1">IF(AB$22,AveragePrices($F$21,AB$23,AB$24,$AJ28:$AJ28),AveragePrices($F$15,AB$23,AB$24,$AL28:$AL28))</f>
        <v>0.17571428571428571</v>
      </c>
      <c r="AC28" s="124">
        <f ca="1">AB28-'[22]Gas Average Basis'!AB28</f>
        <v>-1.4999999999999986E-2</v>
      </c>
      <c r="AD28" s="59">
        <f ca="1">IF(AD$22,AveragePrices($F$21,AD$23,AD$24,$AJ28:$AJ28),AveragePrices($F$15,AD$23,AD$24,$AL28:$AL28))</f>
        <v>0.23833333333333337</v>
      </c>
      <c r="AE28" s="124">
        <v>-4.4999999999999998E-2</v>
      </c>
      <c r="AF28" s="59">
        <f ca="1">IF(AF$22,AveragePrices($F$21,AF$23,AF$24,$AJ28:$AJ28),AveragePrices($F$15,AF$23,AF$24,$AL28:$AL28))</f>
        <v>0.255</v>
      </c>
      <c r="AG28" s="124">
        <v>-0.03</v>
      </c>
      <c r="AH28" s="59">
        <f ca="1">IF(AH$22,AveragePrices($F$21,AH$23,AH$24,$AJ28:$AJ28),AveragePrices($F$15,AH$23,AH$24,$AL28:$AL28))</f>
        <v>0.37699999999999995</v>
      </c>
      <c r="AI28" s="89">
        <f ca="1">AH28-'[22]Gas Average Basis'!AH28</f>
        <v>-2.2000000000000075E-2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3.1470000000000002</v>
      </c>
      <c r="L29" s="59">
        <f>LOOKUP($K$15+1,CurveFetch!D$8:D$1000,CurveFetch!Q$8:Q$1000)</f>
        <v>2.8650000000000002</v>
      </c>
      <c r="M29" s="59">
        <f>L29-$L$49</f>
        <v>-0.21899999999999986</v>
      </c>
      <c r="N29" s="124">
        <f>M29-'[22]Gas Average Basis'!M29</f>
        <v>-0.19100000000000028</v>
      </c>
      <c r="O29" s="59">
        <f>LOOKUP($K$15+2,CurveFetch!$D$8:$D$1000,CurveFetch!$Q$8:$Q$1000)</f>
        <v>2.95</v>
      </c>
      <c r="P29" s="59">
        <f t="shared" ca="1" si="0"/>
        <v>-0.25999999999999979</v>
      </c>
      <c r="Q29" s="124">
        <f ca="1">P29-'[22]Gas Average Basis'!P29</f>
        <v>-0.14629999999999965</v>
      </c>
      <c r="R29" s="59">
        <f ca="1">IF(R$22,AveragePrices($F$21,R$23,R$24,$AJ29:$AJ29),AveragePrices($F$15,R$23,R$24,$AL29:$AL29))</f>
        <v>0.01</v>
      </c>
      <c r="S29" s="124">
        <f ca="1">R29-'[22]Gas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t="shared" ca="1" si="1"/>
        <v>2.8750000000000001E-2</v>
      </c>
      <c r="W29" s="124">
        <f ca="1">V29-'[22]Gas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X29-'[22]Gas Average Basis'!W29</f>
        <v>1.8249999999999995E-2</v>
      </c>
      <c r="Z29" s="59">
        <f ca="1">IF(Z$22,AveragePrices($F$21,Z$23,Z$24,$AJ29:$AJ29),AveragePrices($F$15,Z$23,Z$24,$AL29:$AL29))</f>
        <v>-0.10166666666666667</v>
      </c>
      <c r="AA29" s="124">
        <f ca="1">Z29-'[22]Gas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AB29-'[22]Gas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AD29-'[22]Gas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AF29-'[22]Gas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AH29-'[22]Gas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2.9170000000000003</v>
      </c>
      <c r="L30" s="59">
        <f>LOOKUP($K$15+1,CurveFetch!D$8:D$1000,CurveFetch!G$8:G$1000)</f>
        <v>2.85</v>
      </c>
      <c r="M30" s="59">
        <f>L30-$L$49</f>
        <v>-0.23399999999999999</v>
      </c>
      <c r="N30" s="124">
        <f>M30-'[22]Gas Average Basis'!M30</f>
        <v>2.3999999999999577E-2</v>
      </c>
      <c r="O30" s="59">
        <f>LOOKUP($K$15+2,CurveFetch!$D$8:$D$1000,CurveFetch!$G$8:$G$1000)</f>
        <v>2.85</v>
      </c>
      <c r="P30" s="59">
        <f t="shared" ca="1" si="0"/>
        <v>-0.35999999999999988</v>
      </c>
      <c r="Q30" s="124">
        <f ca="1">P30-'[22]Gas Average Basis'!P30</f>
        <v>-0.18629999999999969</v>
      </c>
      <c r="R30" s="59">
        <f ca="1">IF(R$22,AveragePrices($F$21,R$23,R$24,$AJ30:$AJ30),AveragePrices($F$15,R$23,R$24,$AL30:$AL30))</f>
        <v>-9.5000000000000001E-2</v>
      </c>
      <c r="S30" s="124">
        <f ca="1">R30-'[22]Gas Average Basis'!R30</f>
        <v>-3.5000000000000003E-2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t="shared" ca="1" si="1"/>
        <v>-9.375E-2</v>
      </c>
      <c r="W30" s="124">
        <f ca="1">V30-'[22]Gas Average Basis'!V30</f>
        <v>-4.4999999999999998E-2</v>
      </c>
      <c r="X30" s="59">
        <f ca="1">IF(X$22,AveragePrices($F$21,X$23,X$24,$AJ30:$AJ30),AveragePrices($F$15,X$23,X$24,$AL30:$AL30))</f>
        <v>-9.3333333333333338E-2</v>
      </c>
      <c r="Y30" s="124">
        <f ca="1">X30-'[22]Gas Average Basis'!W30</f>
        <v>-0.14158333333333334</v>
      </c>
      <c r="Z30" s="59">
        <f ca="1">IF(Z$22,AveragePrices($F$21,Z$23,Z$24,$AJ30:$AJ30),AveragePrices($F$15,Z$23,Z$24,$AL30:$AL30))</f>
        <v>-0.14000000000000001</v>
      </c>
      <c r="AA30" s="124">
        <f ca="1">Z30-'[22]Gas Average Basis'!Y30</f>
        <v>-9.5000000000000001E-2</v>
      </c>
      <c r="AB30" s="59">
        <f ca="1">IF(AB$22,AveragePrices($F$21,AB$23,AB$24,$AJ30:$AJ30),AveragePrices($F$15,AB$23,AB$24,$AL30:$AL30))</f>
        <v>-7.2857142857142856E-2</v>
      </c>
      <c r="AC30" s="124">
        <f ca="1">AB30-'[22]Gas Average Basis'!AB30</f>
        <v>-1.3571428571428575E-2</v>
      </c>
      <c r="AD30" s="59">
        <f ca="1">IF(AD$22,AveragePrices($F$21,AD$23,AD$24,$AJ30:$AJ30),AveragePrices($F$15,AD$23,AD$24,$AL30:$AL30))</f>
        <v>-0.01</v>
      </c>
      <c r="AE30" s="124">
        <f ca="1">AD30-'[22]Gas Average Basis'!AC30</f>
        <v>-0.01</v>
      </c>
      <c r="AF30" s="59">
        <f ca="1">IF(AF$22,AveragePrices($F$21,AF$23,AF$24,$AJ30:$AJ30),AveragePrices($F$15,AF$23,AF$24,$AL30:$AL30))</f>
        <v>4.6666666666666669E-2</v>
      </c>
      <c r="AG30" s="124">
        <f ca="1">AF30-'[22]Gas Average Basis'!AE30</f>
        <v>5.8095238095238103E-2</v>
      </c>
      <c r="AH30" s="59">
        <f ca="1">IF(AH$22,AveragePrices($F$21,AH$23,AH$24,$AJ30:$AJ30),AveragePrices($F$15,AH$23,AH$24,$AL30:$AL30))</f>
        <v>0.11699999999999999</v>
      </c>
      <c r="AI30" s="89">
        <f ca="1">AH30-'[22]Gas Average Basis'!AH30</f>
        <v>-3.4000000000000002E-2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2.95</v>
      </c>
      <c r="L31" s="59">
        <f>LOOKUP($K$15+1,CurveFetch!D$8:D$1000,CurveFetch!H$8:H$1000)</f>
        <v>2.95</v>
      </c>
      <c r="M31" s="59">
        <f>L31-$L$49</f>
        <v>-0.1339999999999999</v>
      </c>
      <c r="N31" s="124">
        <f>M31-'[22]Gas Average Basis'!M31</f>
        <v>9.0999999999999748E-2</v>
      </c>
      <c r="O31" s="59">
        <f>LOOKUP($K$15+2,CurveFetch!$D$8:$D$1000,CurveFetch!$H$8:$H$1000)</f>
        <v>2.97</v>
      </c>
      <c r="P31" s="59">
        <f t="shared" ca="1" si="0"/>
        <v>-0.23999999999999977</v>
      </c>
      <c r="Q31" s="124">
        <f ca="1">P31-'[22]Gas Average Basis'!P31</f>
        <v>-9.629999999999983E-2</v>
      </c>
      <c r="R31" s="59">
        <f ca="1">IF(R$22,AveragePrices($F$21,R$23,R$24,$AJ31:$AJ31),AveragePrices($F$15,R$23,R$24,$AL31:$AL31))</f>
        <v>-6.5000000000000002E-2</v>
      </c>
      <c r="S31" s="124">
        <f ca="1">R31-'[22]Gas Average Basis'!R31</f>
        <v>-3.5000000000000003E-2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t="shared" ca="1" si="1"/>
        <v>-4.6249999999999999E-2</v>
      </c>
      <c r="W31" s="124">
        <f ca="1">V31-'[22]Gas Average Basis'!V31</f>
        <v>-3.875E-2</v>
      </c>
      <c r="X31" s="59">
        <f ca="1">IF(X$22,AveragePrices($F$21,X$23,X$24,$AJ31:$AJ31),AveragePrices($F$15,X$23,X$24,$AL31:$AL31))</f>
        <v>-0.04</v>
      </c>
      <c r="Y31" s="124">
        <f ca="1">X31-'[22]Gas Average Basis'!W31</f>
        <v>-8.6900000000000005E-2</v>
      </c>
      <c r="Z31" s="59">
        <f ca="1">IF(Z$22,AveragePrices($F$21,Z$23,Z$24,$AJ31:$AJ31),AveragePrices($F$15,Z$23,Z$24,$AL31:$AL31))</f>
        <v>4.8333333333333339E-2</v>
      </c>
      <c r="AA31" s="124">
        <f ca="1">Z31-'[22]Gas Average Basis'!Y31</f>
        <v>5.493333333333332E-2</v>
      </c>
      <c r="AB31" s="59">
        <f ca="1">IF(AB$22,AveragePrices($F$21,AB$23,AB$24,$AJ31:$AJ31),AveragePrices($F$15,AB$23,AB$24,$AL31:$AL31))</f>
        <v>0.12642857142857142</v>
      </c>
      <c r="AC31" s="124">
        <f ca="1">AB31-'[22]Gas Average Basis'!AB31</f>
        <v>-3.4285714285714308E-2</v>
      </c>
      <c r="AD31" s="59">
        <f ca="1">IF(AD$22,AveragePrices($F$21,AD$23,AD$24,$AJ31:$AJ31),AveragePrices($F$15,AD$23,AD$24,$AL31:$AL31))</f>
        <v>0.215</v>
      </c>
      <c r="AE31" s="124">
        <f ca="1">AD31-'[22]Gas Average Basis'!AC31</f>
        <v>0.22500000000000001</v>
      </c>
      <c r="AF31" s="59">
        <f ca="1">IF(AF$22,AveragePrices($F$21,AF$23,AF$24,$AJ31:$AJ31),AveragePrices($F$15,AF$23,AF$24,$AL31:$AL31))</f>
        <v>0.13500000000000001</v>
      </c>
      <c r="AG31" s="124">
        <f ca="1">AF31-'[22]Gas Average Basis'!AE31</f>
        <v>-6.9999999999999951E-2</v>
      </c>
      <c r="AH31" s="59">
        <f ca="1">IF(AH$22,AveragePrices($F$21,AH$23,AH$24,$AJ31:$AJ31),AveragePrices($F$15,AH$23,AH$24,$AL31:$AL31))</f>
        <v>0.14899999999999999</v>
      </c>
      <c r="AI31" s="89">
        <f ca="1">AH31-'[22]Gas Average Basis'!AH31</f>
        <v>-1.5000000000000013E-2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2.69</v>
      </c>
      <c r="L33" s="59">
        <f>LOOKUP($K$15+1,CurveFetch!D$8:D$1000,CurveFetch!K$8:K$1000)</f>
        <v>2.7450000000000001</v>
      </c>
      <c r="M33" s="59">
        <f>L33-$L$49</f>
        <v>-0.33899999999999997</v>
      </c>
      <c r="N33" s="124">
        <f>M33-'[22]Gas Average Basis'!M33</f>
        <v>0.12599999999999989</v>
      </c>
      <c r="O33" s="59">
        <f>LOOKUP($K$15+2,CurveFetch!$D$8:$D$1000,CurveFetch!$K$8:$K$1000)</f>
        <v>2.72</v>
      </c>
      <c r="P33" s="59">
        <f t="shared" ca="1" si="0"/>
        <v>-0.48999999999999977</v>
      </c>
      <c r="Q33" s="124">
        <f ca="1">P33-'[22]Gas Average Basis'!P33</f>
        <v>-0.11629999999999985</v>
      </c>
      <c r="R33" s="59">
        <f ca="1">IF(R$22,AveragePrices($F$21,R$23,R$24,$AJ33:$AJ33),AveragePrices($F$15,R$23,R$24,$AL33:$AL33))</f>
        <v>-0.34</v>
      </c>
      <c r="S33" s="124">
        <f ca="1">R33-'[22]Gas Average Basis'!R33</f>
        <v>-4.0000000000000036E-2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t="shared" ca="1" si="1"/>
        <v>-0.31</v>
      </c>
      <c r="W33" s="124">
        <f ca="1">V33-'[22]Gas Average Basis'!V33</f>
        <v>-3.125E-2</v>
      </c>
      <c r="X33" s="59">
        <f ca="1">IF(X$22,AveragePrices($F$21,X$23,X$24,$AJ33:$AJ33),AveragePrices($F$15,X$23,X$24,$AL33:$AL33))</f>
        <v>-0.3</v>
      </c>
      <c r="Y33" s="124">
        <f ca="1">X33-'[22]Gas Average Basis'!W33</f>
        <v>-0.34565000000000001</v>
      </c>
      <c r="Z33" s="59">
        <f ca="1">IF(Z$22,AveragePrices($F$21,Z$23,Z$24,$AJ33:$AJ33),AveragePrices($F$15,Z$23,Z$24,$AL33:$AL33))</f>
        <v>-0.36499999999999999</v>
      </c>
      <c r="AA33" s="124">
        <f ca="1">Z33-'[22]Gas Average Basis'!Y33</f>
        <v>-8.2733333333333325E-2</v>
      </c>
      <c r="AB33" s="59">
        <f ca="1">IF(AB$22,AveragePrices($F$21,AB$23,AB$24,$AJ33:$AJ33),AveragePrices($F$15,AB$23,AB$24,$AL33:$AL33))</f>
        <v>-0.34071428571428575</v>
      </c>
      <c r="AC33" s="124">
        <f ca="1">AB33-'[22]Gas Average Basis'!AB33</f>
        <v>-2.0000000000000018E-2</v>
      </c>
      <c r="AD33" s="59">
        <f ca="1">IF(AD$22,AveragePrices($F$21,AD$23,AD$24,$AJ33:$AJ33),AveragePrices($F$15,AD$23,AD$24,$AL33:$AL33))</f>
        <v>-0.32</v>
      </c>
      <c r="AE33" s="124">
        <f ca="1">AD33-'[22]Gas Average Basis'!AC33</f>
        <v>-0.31428571428571422</v>
      </c>
      <c r="AF33" s="59">
        <f ca="1">IF(AF$22,AveragePrices($F$21,AF$23,AF$24,$AJ33:$AJ33),AveragePrices($F$15,AF$23,AF$24,$AL33:$AL33))</f>
        <v>-0.24333333333333332</v>
      </c>
      <c r="AG33" s="124">
        <f ca="1">AF33-'[22]Gas Average Basis'!AE33</f>
        <v>6.5952380952381012E-2</v>
      </c>
      <c r="AH33" s="59">
        <f ca="1">IF(AH$22,AveragePrices($F$21,AH$23,AH$24,$AJ33:$AJ33),AveragePrices($F$15,AH$23,AH$24,$AL33:$AL33))</f>
        <v>-0.2</v>
      </c>
      <c r="AI33" s="89">
        <f ca="1">AH33-'[22]Gas Average Basis'!AH33</f>
        <v>-5.0000000000000044E-3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2.79</v>
      </c>
      <c r="L34" s="59">
        <f>LOOKUP($K$15+1,CurveFetch!D$8:D$1000,CurveFetch!R$8:R$1000)</f>
        <v>2.8149999999999999</v>
      </c>
      <c r="M34" s="59">
        <f>L34-$L$49</f>
        <v>-0.26900000000000013</v>
      </c>
      <c r="N34" s="124">
        <f>M34-'[22]Gas Average Basis'!M34</f>
        <v>0.10599999999999987</v>
      </c>
      <c r="O34" s="59">
        <f>LOOKUP($K$15+2,CurveFetch!$D$8:$D$1000,CurveFetch!$R$8:$R$1000)</f>
        <v>2.83</v>
      </c>
      <c r="P34" s="59">
        <f t="shared" ca="1" si="0"/>
        <v>-0.37999999999999989</v>
      </c>
      <c r="Q34" s="124">
        <f ca="1">P34-'[22]Gas Average Basis'!P34</f>
        <v>-0.10630000000000006</v>
      </c>
      <c r="R34" s="59">
        <f ca="1">IF(R$22,AveragePrices($F$21,R$23,R$24,$AJ34:$AJ34),AveragePrices($F$15,R$23,R$24,$AL34:$AL34))</f>
        <v>-0.22500000000000001</v>
      </c>
      <c r="S34" s="124">
        <f ca="1">R34-'[22]Gas Average Basis'!R34</f>
        <v>-2.0000000000000018E-2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t="shared" ca="1" si="1"/>
        <v>-0.19625000000000004</v>
      </c>
      <c r="W34" s="124">
        <f ca="1">V34-'[22]Gas Average Basis'!V34</f>
        <v>-1.1875000000000052E-2</v>
      </c>
      <c r="X34" s="59">
        <f ca="1">IF(X$22,AveragePrices($F$21,X$23,X$24,$AJ34:$AJ34),AveragePrices($F$15,X$23,X$24,$AL34:$AL34))</f>
        <v>-0.18666666666666668</v>
      </c>
      <c r="Y34" s="124">
        <f ca="1">X34-'[22]Gas Average Basis'!W34</f>
        <v>-0.22469166666666671</v>
      </c>
      <c r="Z34" s="59">
        <f ca="1">IF(Z$22,AveragePrices($F$21,Z$23,Z$24,$AJ34:$AJ34),AveragePrices($F$15,Z$23,Z$24,$AL34:$AL34))</f>
        <v>-0.15083333333333335</v>
      </c>
      <c r="AA34" s="124">
        <f ca="1">Z34-'[22]Gas Average Basis'!Y34</f>
        <v>2.7666666666666617E-2</v>
      </c>
      <c r="AB34" s="59">
        <f ca="1">IF(AB$22,AveragePrices($F$21,AB$23,AB$24,$AJ34:$AJ34),AveragePrices($F$15,AB$23,AB$24,$AL34:$AL34))</f>
        <v>-0.13750000000000001</v>
      </c>
      <c r="AC34" s="124">
        <f ca="1">AB34-'[22]Gas Average Basis'!AB34</f>
        <v>-2.4999999999999745E-3</v>
      </c>
      <c r="AD34" s="59">
        <f ca="1">IF(AD$22,AveragePrices($F$21,AD$23,AD$24,$AJ34:$AJ34),AveragePrices($F$15,AD$23,AD$24,$AL34:$AL34))</f>
        <v>-0.11583333333333333</v>
      </c>
      <c r="AE34" s="124">
        <f ca="1">AD34-'[22]Gas Average Basis'!AC34</f>
        <v>-0.1133333333333333</v>
      </c>
      <c r="AF34" s="59">
        <f ca="1">IF(AF$22,AveragePrices($F$21,AF$23,AF$24,$AJ34:$AJ34),AveragePrices($F$15,AF$23,AF$24,$AL34:$AL34))</f>
        <v>-0.14749999999999999</v>
      </c>
      <c r="AG34" s="124">
        <f ca="1">AF34-'[22]Gas Average Basis'!AE34</f>
        <v>-3.4166666666666665E-2</v>
      </c>
      <c r="AH34" s="59">
        <f ca="1">IF(AH$22,AveragePrices($F$21,AH$23,AH$24,$AJ34:$AJ34),AveragePrices($F$15,AH$23,AH$24,$AL34:$AL34))</f>
        <v>-0.13850000000000001</v>
      </c>
      <c r="AI34" s="89">
        <f ca="1">AH34-'[22]Gas Average Basis'!AH34</f>
        <v>0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2.95</v>
      </c>
      <c r="L35" s="59">
        <f>LOOKUP($K$15+1,CurveFetch!D$8:D$1000,CurveFetch!L$8:L$1000)</f>
        <v>2.85</v>
      </c>
      <c r="M35" s="59">
        <f>L35-$L$49</f>
        <v>-0.23399999999999999</v>
      </c>
      <c r="N35" s="124">
        <f>M35-'[22]Gas Average Basis'!M35</f>
        <v>5.0999999999999712E-2</v>
      </c>
      <c r="O35" s="59">
        <f>LOOKUP($K$15+2,CurveFetch!$D$8:$D$1000,CurveFetch!$L$8:$L$1000)</f>
        <v>2.84</v>
      </c>
      <c r="P35" s="59">
        <f t="shared" ca="1" si="0"/>
        <v>-0.37000000000000011</v>
      </c>
      <c r="Q35" s="124">
        <f ca="1">P35-'[22]Gas Average Basis'!P35</f>
        <v>-0.12630000000000008</v>
      </c>
      <c r="R35" s="59">
        <f ca="1">IF(R$22,AveragePrices($F$21,R$23,R$24,$AJ35:$AJ35),AveragePrices($F$15,R$23,R$24,$AL35:$AL35))</f>
        <v>-0.17499999999999999</v>
      </c>
      <c r="S35" s="124">
        <f ca="1">R35-'[22]Gas Average Basis'!R35</f>
        <v>-1.999999999999999E-2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t="shared" ca="1" si="1"/>
        <v>-0.16</v>
      </c>
      <c r="W35" s="124">
        <f ca="1">V35-'[22]Gas Average Basis'!V35</f>
        <v>-1.4999999999999986E-2</v>
      </c>
      <c r="X35" s="59">
        <f ca="1">IF(X$22,AveragePrices($F$21,X$23,X$24,$AJ35:$AJ35),AveragePrices($F$15,X$23,X$24,$AL35:$AL35))</f>
        <v>-0.155</v>
      </c>
      <c r="Y35" s="124">
        <f ca="1">X35-'[22]Gas Average Basis'!W35</f>
        <v>-0.18739999999999998</v>
      </c>
      <c r="Z35" s="59">
        <f ca="1">IF(Z$22,AveragePrices($F$21,Z$23,Z$24,$AJ35:$AJ35),AveragePrices($F$15,Z$23,Z$24,$AL35:$AL35))</f>
        <v>-0.10999999999999999</v>
      </c>
      <c r="AA35" s="124">
        <f ca="1">Z35-'[22]Gas Average Basis'!Y35</f>
        <v>2.4666666666666698E-2</v>
      </c>
      <c r="AB35" s="59">
        <f ca="1">IF(AB$22,AveragePrices($F$21,AB$23,AB$24,$AJ35:$AJ35),AveragePrices($F$15,AB$23,AB$24,$AL35:$AL35))</f>
        <v>-9.5000000000000001E-2</v>
      </c>
      <c r="AC35" s="124">
        <f ca="1">AB35-'[22]Gas Average Basis'!AB35</f>
        <v>0</v>
      </c>
      <c r="AD35" s="59">
        <f ca="1">IF(AD$22,AveragePrices($F$21,AD$23,AD$24,$AJ35:$AJ35),AveragePrices($F$15,AD$23,AD$24,$AL35:$AL35))</f>
        <v>-7.0833333333333345E-2</v>
      </c>
      <c r="AE35" s="124">
        <f ca="1">AD35-'[22]Gas Average Basis'!AC35</f>
        <v>-6.94047619047619E-2</v>
      </c>
      <c r="AF35" s="59">
        <f ca="1">IF(AF$22,AveragePrices($F$21,AF$23,AF$24,$AJ35:$AJ35),AveragePrices($F$15,AF$23,AF$24,$AL35:$AL35))</f>
        <v>-0.12083333333333333</v>
      </c>
      <c r="AG35" s="124">
        <f ca="1">AF35-'[22]Gas Average Basis'!AE35</f>
        <v>-4.9999999999999989E-2</v>
      </c>
      <c r="AH35" s="59">
        <f ca="1">IF(AH$22,AveragePrices($F$21,AH$23,AH$24,$AJ35:$AJ35),AveragePrices($F$15,AH$23,AH$24,$AL35:$AL35))</f>
        <v>-0.11850000000000001</v>
      </c>
      <c r="AI35" s="89">
        <f ca="1">AH35-'[22]Gas Average Basis'!AH35</f>
        <v>0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3.04</v>
      </c>
      <c r="L36" s="59">
        <f>LOOKUP($K$15+1,CurveFetch!D$8:D$1000,CurveFetch!P$8:P$1000)</f>
        <v>3</v>
      </c>
      <c r="M36" s="59">
        <f>L36-$L$49</f>
        <v>-8.4000000000000075E-2</v>
      </c>
      <c r="N36" s="124">
        <f>M36-'[22]Gas Average Basis'!M36</f>
        <v>1.14999999999994E-2</v>
      </c>
      <c r="O36" s="59">
        <f>LOOKUP($K$15+2,CurveFetch!$D$8:$D$1000,CurveFetch!$P$8:$P$1000)</f>
        <v>3</v>
      </c>
      <c r="P36" s="59">
        <f t="shared" ca="1" si="0"/>
        <v>-0.20999999999999996</v>
      </c>
      <c r="Q36" s="124">
        <f ca="1">P36-'[22]Gas Average Basis'!P36</f>
        <v>-2.629999999999999E-2</v>
      </c>
      <c r="R36" s="59">
        <f ca="1">IF(R$22,AveragePrices($F$21,R$23,R$24,$AJ36:$AJ36),AveragePrices($F$15,R$23,R$24,$AL36:$AL36))</f>
        <v>-0.14249999999999999</v>
      </c>
      <c r="S36" s="124">
        <f ca="1">R36-'[22]Gas Average Basis'!R36</f>
        <v>0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t="shared" ca="1" si="1"/>
        <v>-0.14000000000000001</v>
      </c>
      <c r="W36" s="124">
        <f ca="1">V36-'[22]Gas Average Basis'!V36</f>
        <v>0</v>
      </c>
      <c r="X36" s="59">
        <f ca="1">IF(X$22,AveragePrices($F$21,X$23,X$24,$AJ36:$AJ36),AveragePrices($F$15,X$23,X$24,$AL36:$AL36))</f>
        <v>-0.13916666666666666</v>
      </c>
      <c r="Y36" s="124">
        <f ca="1">X36-'[22]Gas Average Basis'!W36</f>
        <v>-0.13916666666666666</v>
      </c>
      <c r="Z36" s="59">
        <f ca="1">IF(Z$22,AveragePrices($F$21,Z$23,Z$24,$AJ36:$AJ36),AveragePrices($F$15,Z$23,Z$24,$AL36:$AL36))</f>
        <v>-0.14000000000000001</v>
      </c>
      <c r="AA36" s="124">
        <f ca="1">Z36-'[22]Gas Average Basis'!Y36</f>
        <v>-8.3333333333335258E-4</v>
      </c>
      <c r="AB36" s="59">
        <f ca="1">IF(AB$22,AveragePrices($F$21,AB$23,AB$24,$AJ36:$AJ36),AveragePrices($F$15,AB$23,AB$24,$AL36:$AL36))</f>
        <v>-0.14000000000000001</v>
      </c>
      <c r="AC36" s="124">
        <f ca="1">AB36-'[22]Gas Average Basis'!AB36</f>
        <v>0</v>
      </c>
      <c r="AD36" s="59">
        <f ca="1">IF(AD$22,AveragePrices($F$21,AD$23,AD$24,$AJ36:$AJ36),AveragePrices($F$15,AD$23,AD$24,$AL36:$AL36))</f>
        <v>-0.14000000000000001</v>
      </c>
      <c r="AE36" s="124">
        <f ca="1">AD36-'[22]Gas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4">
        <f ca="1">AF36-'[22]Gas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AH36-'[22]Gas Average Basis'!AH36</f>
        <v>0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2.59</v>
      </c>
      <c r="L39" s="59">
        <f>LOOKUP($K$15+1,CurveFetch!D$8:D$1000,CurveFetch!I$8:I$1000)</f>
        <v>2.2999999999999998</v>
      </c>
      <c r="M39" s="59">
        <f>L39-$L$49</f>
        <v>-0.78400000000000025</v>
      </c>
      <c r="N39" s="124">
        <f>M39-'[22]Gas Average Basis'!M39</f>
        <v>-0.21100000000000074</v>
      </c>
      <c r="O39" s="59">
        <f>LOOKUP($K$15+2,CurveFetch!$D$8:$D$1000,CurveFetch!$I$8:$I$1000)</f>
        <v>2.52</v>
      </c>
      <c r="P39" s="59">
        <f ca="1">IF(P$22,AveragePrices($F$21,P$23,P$24,$AJ39:$AJ39)-INDIRECT(ADDRESS(P$23,$G$23,,,$F$21)),AveragePrices($F$15,P$23,P$24,$AL39:$AL39))</f>
        <v>-0.69</v>
      </c>
      <c r="Q39" s="124">
        <f ca="1">P39-'[22]Gas Average Basis'!P39</f>
        <v>-0.20630000000000015</v>
      </c>
      <c r="R39" s="59">
        <f ca="1">IF(R$22,AveragePrices($F$21,R$23,R$24,$AJ39:$AJ39),AveragePrices($F$15,R$23,R$24,$AL39:$AL39))</f>
        <v>-0.48</v>
      </c>
      <c r="S39" s="124">
        <f ca="1">R39-'[22]Gas Average Basis'!R39</f>
        <v>-8.9999999999999969E-2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-0.44750000000000001</v>
      </c>
      <c r="W39" s="124">
        <f ca="1">V39-'[22]Gas Average Basis'!V39</f>
        <v>-7.7500000000000013E-2</v>
      </c>
      <c r="X39" s="59">
        <f ca="1">IF(X$22,AveragePrices($F$21,X$23,X$24,$AJ39:$AJ39),AveragePrices($F$15,X$23,X$24,$AL39:$AL39))</f>
        <v>-0.4366666666666667</v>
      </c>
      <c r="Y39" s="124">
        <f ca="1">X39-'[22]Gas Average Basis'!W39</f>
        <v>-0.46766666666666667</v>
      </c>
      <c r="Z39" s="59">
        <f ca="1">IF(Z$22,AveragePrices($F$21,Z$23,Z$24,$AJ39:$AJ39),AveragePrices($F$15,Z$23,Z$24,$AL39:$AL39))</f>
        <v>-0.56499999999999995</v>
      </c>
      <c r="AA39" s="124">
        <f ca="1">Z39-'[22]Gas Average Basis'!Y39</f>
        <v>-0.19666666666666655</v>
      </c>
      <c r="AB39" s="59">
        <f ca="1">IF(AB$22,AveragePrices($F$21,AB$23,AB$24,$AJ39:$AJ39),AveragePrices($F$15,AB$23,AB$24,$AL39:$AL39))</f>
        <v>-0.56499999999999995</v>
      </c>
      <c r="AC39" s="124">
        <f ca="1">AB39-'[22]Gas Average Basis'!AB39</f>
        <v>-3.4999999999999809E-2</v>
      </c>
      <c r="AD39" s="59">
        <f ca="1">IF(AD$22,AveragePrices($F$21,AD$23,AD$24,$AJ39:$AJ39),AveragePrices($F$15,AD$23,AD$24,$AL39:$AL39))</f>
        <v>-0.56499999999999995</v>
      </c>
      <c r="AE39" s="124">
        <f ca="1">AD39-'[22]Gas Average Basis'!AC39</f>
        <v>-0.56499999999999995</v>
      </c>
      <c r="AF39" s="59">
        <f ca="1">IF(AF$22,AveragePrices($F$21,AF$23,AF$24,$AJ39:$AJ39),AveragePrices($F$15,AF$23,AF$24,$AL39:$AL39))</f>
        <v>-0.37333333333333335</v>
      </c>
      <c r="AG39" s="124">
        <f ca="1">AF39-'[22]Gas Average Basis'!AE39</f>
        <v>0.15666666666666668</v>
      </c>
      <c r="AH39" s="59">
        <f ca="1">IF(AH$22,AveragePrices($F$21,AH$23,AH$24,$AJ39:$AJ39),AveragePrices($F$15,AH$23,AH$24,$AL39:$AL39))</f>
        <v>-0.27750000000000002</v>
      </c>
      <c r="AI39" s="89">
        <f ca="1">AH39-'[22]Gas Average Basis'!AH39</f>
        <v>-7.5000000000000067E-3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188</v>
      </c>
      <c r="G40" s="70"/>
      <c r="H40" s="70"/>
      <c r="I40" s="70"/>
      <c r="J40" s="77"/>
      <c r="K40" s="77">
        <f>LOOKUP($K$15,CurveFetch!$D$8:$D$1000,CurveFetch!$M$8:$M$1000)</f>
        <v>2.802</v>
      </c>
      <c r="L40" s="59">
        <f>LOOKUP($K$15+1,CurveFetch!D$8:D$1000,CurveFetch!M$8:M$1000)</f>
        <v>2.92</v>
      </c>
      <c r="M40" s="59">
        <f>L40-$L$49</f>
        <v>-0.16400000000000015</v>
      </c>
      <c r="N40" s="124">
        <f>M40-'[22]Gas Average Basis'!M40</f>
        <v>0.20899999999999963</v>
      </c>
      <c r="O40" s="59">
        <f>LOOKUP($K$15+2,CurveFetch!$D$8:$D$1000,CurveFetch!$M$8:$M$1000)</f>
        <v>2.75</v>
      </c>
      <c r="P40" s="59">
        <f ca="1">IF(P$22,AveragePrices($F$21,P$23,P$24,$AJ40:$AJ40)-INDIRECT(ADDRESS(P$23,$G$23,,,$F$21)),AveragePrices($F$15,P$23,P$24,$AL40:$AL40))</f>
        <v>-0.45999999999999996</v>
      </c>
      <c r="Q40" s="124">
        <f ca="1">P40-'[22]Gas Average Basis'!P40</f>
        <v>-3.6299999999999777E-2</v>
      </c>
      <c r="R40" s="59">
        <f ca="1">IF(R$22,AveragePrices($F$21,R$23,R$24,$AJ40:$AJ40),AveragePrices($F$15,R$23,R$24,$AL40:$AL40))</f>
        <v>0.12</v>
      </c>
      <c r="S40" s="124">
        <f ca="1">R40-'[22]Gas Average Basis'!R40</f>
        <v>-4.0000000000000008E-2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-1.2499999999999997E-2</v>
      </c>
      <c r="W40" s="124">
        <f ca="1">V40-'[22]Gas Average Basis'!V40</f>
        <v>-2.0000000000000004E-2</v>
      </c>
      <c r="X40" s="59">
        <f ca="1">IF(X$22,AveragePrices($F$21,X$23,X$24,$AJ40:$AJ40),AveragePrices($F$15,X$23,X$24,$AL40:$AL40))</f>
        <v>-5.6666666666666664E-2</v>
      </c>
      <c r="Y40" s="124">
        <f ca="1">X40-'[22]Gas Average Basis'!W40</f>
        <v>-0.11816666666666667</v>
      </c>
      <c r="Z40" s="59">
        <f ca="1">IF(Z$22,AveragePrices($F$21,Z$23,Z$24,$AJ40:$AJ40),AveragePrices($F$15,Z$23,Z$24,$AL40:$AL40))</f>
        <v>-0.26500000000000001</v>
      </c>
      <c r="AA40" s="124">
        <f ca="1">Z40-'[22]Gas Average Basis'!Y40</f>
        <v>-8.9166666666666672E-2</v>
      </c>
      <c r="AB40" s="59">
        <f ca="1">IF(AB$22,AveragePrices($F$21,AB$23,AB$24,$AJ40:$AJ40),AveragePrices($F$15,AB$23,AB$24,$AL40:$AL40))</f>
        <v>-0.28428571428571431</v>
      </c>
      <c r="AC40" s="124">
        <f ca="1">AB40-'[22]Gas Average Basis'!AB40</f>
        <v>-5.0000000000000044E-3</v>
      </c>
      <c r="AD40" s="59">
        <f ca="1">IF(AD$22,AveragePrices($F$21,AD$23,AD$24,$AJ40:$AJ40),AveragePrices($F$15,AD$23,AD$24,$AL40:$AL40))</f>
        <v>-0.33500000000000002</v>
      </c>
      <c r="AE40" s="124">
        <f ca="1">AD40-'[22]Gas Average Basis'!AC40</f>
        <v>-0.33500000000000002</v>
      </c>
      <c r="AF40" s="59">
        <f ca="1">IF(AF$22,AveragePrices($F$21,AF$23,AF$24,$AJ40:$AJ40),AveragePrices($F$15,AF$23,AF$24,$AL40:$AL40))</f>
        <v>9.3333333333333338E-2</v>
      </c>
      <c r="AG40" s="124">
        <f ca="1">AF40-'[22]Gas Average Basis'!AE40</f>
        <v>0.68697619047619041</v>
      </c>
      <c r="AH40" s="59">
        <f ca="1">IF(AH$22,AveragePrices($F$21,AH$23,AH$24,$AJ40:$AJ40),AveragePrices($F$15,AH$23,AH$24,$AL40:$AL40))</f>
        <v>0.16499999999999998</v>
      </c>
      <c r="AI40" s="89">
        <f ca="1">AH40-'[22]Gas Average Basis'!AH40</f>
        <v>4.9999999999999767E-3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2.802</v>
      </c>
      <c r="L41" s="59">
        <f>LOOKUP($K$15+1,CurveFetch!D$8:D$1000,CurveFetch!M$8:M$1000)</f>
        <v>2.92</v>
      </c>
      <c r="M41" s="59">
        <f>L41-$L$49</f>
        <v>-0.16400000000000015</v>
      </c>
      <c r="N41" s="124">
        <f>M41-'[22]Gas Average Basis'!M41</f>
        <v>0.20899999999999963</v>
      </c>
      <c r="O41" s="59">
        <f>LOOKUP($K$15+2,CurveFetch!$D$8:$D$1000,CurveFetch!$M$8:$M$1000)</f>
        <v>2.75</v>
      </c>
      <c r="P41" s="59">
        <f ca="1">IF(P$22,AveragePrices($F$21,P$23,P$24,$AJ41:$AJ41)-INDIRECT(ADDRESS(P$23,$G$23,,,$F$21)),AveragePrices($F$15,P$23,P$24,$AL41:$AL41))</f>
        <v>-0.45999999999999996</v>
      </c>
      <c r="Q41" s="124">
        <f ca="1">P41-'[22]Gas Average Basis'!P41</f>
        <v>-3.6299999999999777E-2</v>
      </c>
      <c r="R41" s="59">
        <f ca="1">IF(R$22,AveragePrices($F$21,R$23,R$24,$AJ41:$AJ41),AveragePrices($F$15,R$23,R$24,$AL41:$AL41))</f>
        <v>-0.02</v>
      </c>
      <c r="S41" s="124">
        <f ca="1">R41-'[22]Gas Average Basis'!R41</f>
        <v>-9.0000000000000011E-2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-0.10875</v>
      </c>
      <c r="W41" s="124">
        <f ca="1">V41-'[22]Gas Average Basis'!V41</f>
        <v>-4.6250000000000006E-2</v>
      </c>
      <c r="X41" s="59">
        <f ca="1">IF(X$22,AveragePrices($F$21,X$23,X$24,$AJ41:$AJ41),AveragePrices($F$15,X$23,X$24,$AL41:$AL41))</f>
        <v>-0.13833333333333334</v>
      </c>
      <c r="Y41" s="124">
        <f ca="1">X41-'[22]Gas Average Basis'!W41</f>
        <v>-0.18983333333333335</v>
      </c>
      <c r="Z41" s="59">
        <f ca="1">IF(Z$22,AveragePrices($F$21,Z$23,Z$24,$AJ41:$AJ41),AveragePrices($F$15,Z$23,Z$24,$AL41:$AL41))</f>
        <v>-0.34</v>
      </c>
      <c r="AA41" s="124">
        <f ca="1">Z41-'[22]Gas Average Basis'!Y41</f>
        <v>-0.2433333333333334</v>
      </c>
      <c r="AB41" s="59">
        <f ca="1">IF(AB$22,AveragePrices($F$21,AB$23,AB$24,$AJ41:$AJ41),AveragePrices($F$15,AB$23,AB$24,$AL41:$AL41))</f>
        <v>-0.34928571428571431</v>
      </c>
      <c r="AC41" s="124">
        <f ca="1">AB41-'[22]Gas Average Basis'!AB41</f>
        <v>-1.5000000000000069E-2</v>
      </c>
      <c r="AD41" s="59">
        <f ca="1">IF(AD$22,AveragePrices($F$21,AD$23,AD$24,$AJ41:$AJ41),AveragePrices($F$15,AD$23,AD$24,$AL41:$AL41))</f>
        <v>-0.39500000000000002</v>
      </c>
      <c r="AE41" s="124">
        <f ca="1">AD41-'[22]Gas Average Basis'!AC41</f>
        <v>-0.39</v>
      </c>
      <c r="AF41" s="59">
        <f ca="1">IF(AF$22,AveragePrices($F$21,AF$23,AF$24,$AJ41:$AJ41),AveragePrices($F$15,AF$23,AF$24,$AL41:$AL41))</f>
        <v>3.3333333333333347E-2</v>
      </c>
      <c r="AG41" s="124">
        <f ca="1">AF41-'[22]Gas Average Basis'!AE41</f>
        <v>0.41833333333333333</v>
      </c>
      <c r="AH41" s="59">
        <f ca="1">IF(AH$22,AveragePrices($F$21,AH$23,AH$24,$AJ41:$AJ41),AveragePrices($F$15,AH$23,AH$24,$AL41:$AL41))</f>
        <v>0.1</v>
      </c>
      <c r="AI41" s="89">
        <f ca="1">AH41-'[22]Gas Average Basis'!AH41</f>
        <v>-1.5000000000000013E-2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2.6402000000000001</v>
      </c>
      <c r="L42" s="59">
        <f>LOOKUP($K$15+1,CurveFetch!D$8:D$1000,CurveFetch!N$8:N$1000)</f>
        <v>2.5470000000000002</v>
      </c>
      <c r="M42" s="59">
        <f>L42-$L$49</f>
        <v>-0.53699999999999992</v>
      </c>
      <c r="N42" s="124">
        <f>M42-'[22]Gas Average Basis'!M42</f>
        <v>9.9999999999997868E-3</v>
      </c>
      <c r="O42" s="59">
        <f>LOOKUP($K$15+2,CurveFetch!$D$8:$D$1000,CurveFetch!$N$8:$N$1000)</f>
        <v>2.6459999999999999</v>
      </c>
      <c r="P42" s="59">
        <f t="shared" ca="1" si="0"/>
        <v>-0.56400000000000006</v>
      </c>
      <c r="Q42" s="124">
        <f ca="1">P42-'[22]Gas Average Basis'!P42</f>
        <v>6.9999999999970086E-4</v>
      </c>
      <c r="R42" s="59">
        <f ca="1">IF(R$22,AveragePrices($F$21,R$23,R$24,$AJ42:$AJ42),AveragePrices($F$15,R$23,R$24,$AL42:$AL42))</f>
        <v>-0.46469358130261001</v>
      </c>
      <c r="S42" s="124">
        <f ca="1">R42-'[22]Gas Average Basis'!R42</f>
        <v>-1.4693581302610004E-2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t="shared" ca="1" si="1"/>
        <v>-0.48117339532565251</v>
      </c>
      <c r="W42" s="124">
        <f ca="1">V42-'[22]Gas Average Basis'!V42</f>
        <v>-6.1733953256525309E-3</v>
      </c>
      <c r="X42" s="59">
        <f ca="1">IF(X$22,AveragePrices($F$21,X$23,X$24,$AJ42:$AJ42),AveragePrices($F$15,X$23,X$24,$AL42:$AL42))</f>
        <v>-0.48666666666666664</v>
      </c>
      <c r="Y42" s="124">
        <f ca="1">X42-'[22]Gas Average Basis'!W42</f>
        <v>-0.5715048450264586</v>
      </c>
      <c r="Z42" s="59">
        <f ca="1">IF(Z$22,AveragePrices($F$21,Z$23,Z$24,$AJ42:$AJ42),AveragePrices($F$15,Z$23,Z$24,$AL42:$AL42))</f>
        <v>-0.505</v>
      </c>
      <c r="AA42" s="124">
        <f ca="1">Z42-'[22]Gas Average Basis'!Y42</f>
        <v>-3.0201064147802659E-2</v>
      </c>
      <c r="AB42" s="59">
        <f ca="1">IF(AB$22,AveragePrices($F$21,AB$23,AB$24,$AJ42:$AJ42),AveragePrices($F$15,AB$23,AB$24,$AL42:$AL42))</f>
        <v>-0.505</v>
      </c>
      <c r="AC42" s="124">
        <f ca="1">AB42-'[22]Gas Average Basis'!AB42</f>
        <v>0</v>
      </c>
      <c r="AD42" s="59">
        <f ca="1">IF(AD$22,AveragePrices($F$21,AD$23,AD$24,$AJ42:$AJ42),AveragePrices($F$15,AD$23,AD$24,$AL42:$AL42))</f>
        <v>-0.505</v>
      </c>
      <c r="AE42" s="124">
        <f ca="1">AD42-'[22]Gas Average Basis'!AC42</f>
        <v>-0.505</v>
      </c>
      <c r="AF42" s="59">
        <f ca="1">IF(AF$22,AveragePrices($F$21,AF$23,AF$24,$AJ42:$AJ42),AveragePrices($F$15,AF$23,AF$24,$AL42:$AL42))</f>
        <v>-0.44833333333333331</v>
      </c>
      <c r="AG42" s="124">
        <f ca="1">AF42-'[22]Gas Average Basis'!AE42</f>
        <v>5.6666666666666698E-2</v>
      </c>
      <c r="AH42" s="59">
        <f ca="1">IF(AH$22,AveragePrices($F$21,AH$23,AH$24,$AJ42:$AJ42),AveragePrices($F$15,AH$23,AH$24,$AL42:$AL42))</f>
        <v>-0.42000000000000004</v>
      </c>
      <c r="AI42" s="89">
        <f ca="1">AH42-'[22]Gas Average Basis'!AH42</f>
        <v>0</v>
      </c>
      <c r="AJ42" s="46">
        <f t="shared" ca="1" si="3"/>
        <v>14</v>
      </c>
      <c r="AL42" s="46">
        <f t="shared" ca="1" si="4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2.5299999999999998</v>
      </c>
      <c r="L43" s="59">
        <f>LOOKUP($K$15+1,CurveFetch!D$8:D$1000,CurveFetch!O$8:O$1000)</f>
        <v>2.395</v>
      </c>
      <c r="M43" s="59">
        <f>L43-$L$49</f>
        <v>-0.68900000000000006</v>
      </c>
      <c r="N43" s="124">
        <f>M43-'[22]Gas Average Basis'!M43</f>
        <v>-5.6000000000000494E-2</v>
      </c>
      <c r="O43" s="59">
        <f>LOOKUP($K$15+2,CurveFetch!$D$8:$D$1000,CurveFetch!$O$8:$O$1000)</f>
        <v>2.4300000000000002</v>
      </c>
      <c r="P43" s="59">
        <f t="shared" ca="1" si="0"/>
        <v>-0.7799999999999998</v>
      </c>
      <c r="Q43" s="124">
        <f ca="1">P43-'[22]Gas Average Basis'!P43</f>
        <v>-0.23629999999999995</v>
      </c>
      <c r="R43" s="59">
        <f ca="1">IF(R$22,AveragePrices($F$21,R$23,R$24,$AJ43:$AJ43),AveragePrices($F$15,R$23,R$24,$AL43:$AL43))</f>
        <v>-0.52500000000000002</v>
      </c>
      <c r="S43" s="124">
        <f ca="1">R43-'[22]Gas Average Basis'!R43</f>
        <v>-9.0000000000000024E-2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t="shared" ca="1" si="1"/>
        <v>-0.49250000000000005</v>
      </c>
      <c r="W43" s="124">
        <f ca="1">V43-'[22]Gas Average Basis'!V43</f>
        <v>-7.7500000000000013E-2</v>
      </c>
      <c r="X43" s="59">
        <f ca="1">IF(X$22,AveragePrices($F$21,X$23,X$24,$AJ43:$AJ43),AveragePrices($F$15,X$23,X$24,$AL43:$AL43))</f>
        <v>-0.48166666666666669</v>
      </c>
      <c r="Y43" s="124">
        <f ca="1">X43-'[22]Gas Average Basis'!W43</f>
        <v>-0.51566666666666672</v>
      </c>
      <c r="Z43" s="59">
        <f ca="1">IF(Z$22,AveragePrices($F$21,Z$23,Z$24,$AJ43:$AJ43),AveragePrices($F$15,Z$23,Z$24,$AL43:$AL43))</f>
        <v>-0.66500000000000004</v>
      </c>
      <c r="AA43" s="124">
        <f ca="1">Z43-'[22]Gas Average Basis'!Y43</f>
        <v>-0.25166666666666665</v>
      </c>
      <c r="AB43" s="59">
        <f ca="1">IF(AB$22,AveragePrices($F$21,AB$23,AB$24,$AJ43:$AJ43),AveragePrices($F$15,AB$23,AB$24,$AL43:$AL43))</f>
        <v>-0.66500000000000004</v>
      </c>
      <c r="AC43" s="124">
        <f ca="1">AB43-'[22]Gas Average Basis'!AB43</f>
        <v>-3.5000000000000031E-2</v>
      </c>
      <c r="AD43" s="59">
        <f ca="1">IF(AD$22,AveragePrices($F$21,AD$23,AD$24,$AJ43:$AJ43),AveragePrices($F$15,AD$23,AD$24,$AL43:$AL43))</f>
        <v>-0.66500000000000004</v>
      </c>
      <c r="AE43" s="124">
        <f ca="1">AD43-'[22]Gas Average Basis'!AC43</f>
        <v>-0.66500000000000004</v>
      </c>
      <c r="AF43" s="59">
        <f ca="1">IF(AF$22,AveragePrices($F$21,AF$23,AF$24,$AJ43:$AJ43),AveragePrices($F$15,AF$23,AF$24,$AL43:$AL43))</f>
        <v>-0.4366666666666667</v>
      </c>
      <c r="AG43" s="124">
        <f ca="1">AF43-'[22]Gas Average Basis'!AE43</f>
        <v>0.1933333333333333</v>
      </c>
      <c r="AH43" s="59">
        <f ca="1">IF(AH$22,AveragePrices($F$21,AH$23,AH$24,$AJ43:$AJ43),AveragePrices($F$15,AH$23,AH$24,$AL43:$AL43))</f>
        <v>-0.32250000000000001</v>
      </c>
      <c r="AI43" s="89">
        <f ca="1">AH43-'[22]Gas Average Basis'!AH43</f>
        <v>-7.5000000000000067E-3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4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3.21</v>
      </c>
      <c r="K49" s="77">
        <f>LOOKUP($K$15,CurveFetch!$D$8:$D$1000,CurveFetch!$E$8:$E$1000)</f>
        <v>3.07</v>
      </c>
      <c r="L49" s="59">
        <f>LOOKUP($K$15+1,CurveFetch!D$8:D$1000,CurveFetch!E$8:E$1000)</f>
        <v>3.0840000000000001</v>
      </c>
      <c r="M49" s="59"/>
      <c r="N49" s="124">
        <f>L49-'[22]Gas Average Basis'!L49</f>
        <v>-9.0999999999999748E-2</v>
      </c>
      <c r="O49" s="59">
        <f>LOOKUP($K$15+2,CurveFetch!$D$8:$D$1000,CurveFetch!$E$8:$E$1000)</f>
        <v>3.0885000000000002</v>
      </c>
      <c r="P49" s="59"/>
      <c r="Q49" s="124">
        <f>O49-'[22]Gas Average Basis'!O49</f>
        <v>-6.899999999999995E-2</v>
      </c>
      <c r="R49" s="59">
        <f ca="1">IF(R$22,AveragePrices($F$21,R$23,R$24,$AJ49:$AJ49),AveragePrices($F$15,R$23,R$24,$AL49:$AL49))</f>
        <v>3.29</v>
      </c>
      <c r="S49" s="124">
        <f ca="1">R49-'[22]Gas Average Basis'!R49</f>
        <v>-9.9999999999988987E-4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3.3767499999999999</v>
      </c>
      <c r="W49" s="124">
        <f ca="1">V49-'[22]Gas Average Basis'!V49</f>
        <v>2.9999999999996696E-3</v>
      </c>
      <c r="X49" s="59">
        <f ca="1">IF(X$22,AveragePrices($F$21,X$23,X$24,$AJ49:$AJ49),AveragePrices($F$15,X$23,X$24,$AL49:$AL49))</f>
        <v>3.4056666666666668</v>
      </c>
      <c r="Y49" s="124"/>
      <c r="Z49" s="59">
        <f ca="1">IF(Z$22,AveragePrices($F$21,Z$23,Z$24,$AJ49:$AJ49),AveragePrices($F$15,Z$23,Z$24,$AL49:$AL49))</f>
        <v>3.2853333333333334</v>
      </c>
      <c r="AA49" s="124"/>
      <c r="AB49" s="59">
        <f ca="1">IF(AB$22,AveragePrices($F$21,AB$23,AB$24,$AJ49:$AJ49),AveragePrices($F$15,AB$23,AB$24,$AL49:$AL49))</f>
        <v>3.3488571428571428</v>
      </c>
      <c r="AC49" s="124">
        <f ca="1">AB49-'[22]Gas Average Basis'!AB49</f>
        <v>-7.2857142857141177E-3</v>
      </c>
      <c r="AD49" s="59">
        <f ca="1">IF(AD$22,AveragePrices($F$21,AD$23,AD$24,$AJ49:$AJ49),AveragePrices($F$15,AD$23,AD$24,$AL49:$AL49))</f>
        <v>3.3856666666666668</v>
      </c>
      <c r="AE49" s="124"/>
      <c r="AF49" s="59">
        <f ca="1">IF(AF$22,AveragePrices($F$21,AF$23,AF$24,$AJ49:$AJ49),AveragePrices($F$15,AF$23,AF$24,$AL49:$AL49))</f>
        <v>3.609</v>
      </c>
      <c r="AG49" s="124"/>
      <c r="AH49" s="59">
        <f ca="1">IF(AH$22,AveragePrices($F$21,AH$23,AH$24,$AJ49:$AJ49),AveragePrices($F$15,AH$23,AH$24,$AL49:$AL49))</f>
        <v>3.7730000000000006</v>
      </c>
      <c r="AI49" s="89">
        <f ca="1">AH49-'[22]Gas Average Basis'!AH49</f>
        <v>2.0000000000006679E-3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4" t="s">
        <v>164</v>
      </c>
      <c r="S53" s="234"/>
      <c r="T53" s="234"/>
      <c r="U53" s="234"/>
      <c r="V53" s="234"/>
      <c r="W53" s="234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28" t="s">
        <v>82</v>
      </c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3"/>
    </row>
    <row r="56" spans="3:38" ht="14.25" customHeight="1" thickBot="1" x14ac:dyDescent="0.3">
      <c r="C56" s="228">
        <v>37196</v>
      </c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31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162</v>
      </c>
      <c r="M57" s="210" t="s">
        <v>163</v>
      </c>
      <c r="N57" s="94" t="s">
        <v>162</v>
      </c>
      <c r="O57" s="210" t="s">
        <v>163</v>
      </c>
      <c r="P57" s="92" t="s">
        <v>162</v>
      </c>
      <c r="Q57" s="210" t="s">
        <v>163</v>
      </c>
      <c r="R57" s="92" t="s">
        <v>162</v>
      </c>
      <c r="S57" s="210" t="s">
        <v>163</v>
      </c>
      <c r="T57" s="92" t="s">
        <v>162</v>
      </c>
      <c r="U57" s="92" t="s">
        <v>163</v>
      </c>
      <c r="V57" s="92" t="s">
        <v>162</v>
      </c>
      <c r="W57" s="210" t="s">
        <v>163</v>
      </c>
      <c r="X57" s="92" t="s">
        <v>162</v>
      </c>
      <c r="Y57" s="92" t="s">
        <v>163</v>
      </c>
      <c r="Z57" s="210" t="s">
        <v>163</v>
      </c>
      <c r="AA57" s="92" t="s">
        <v>163</v>
      </c>
      <c r="AB57" s="92" t="s">
        <v>162</v>
      </c>
      <c r="AC57" s="210" t="s">
        <v>163</v>
      </c>
      <c r="AD57" s="92" t="s">
        <v>162</v>
      </c>
      <c r="AE57" s="92" t="s">
        <v>163</v>
      </c>
      <c r="AF57" s="210" t="s">
        <v>163</v>
      </c>
      <c r="AG57" s="92" t="s">
        <v>163</v>
      </c>
      <c r="AH57" s="92" t="s">
        <v>162</v>
      </c>
      <c r="AI57" s="210" t="s">
        <v>163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1" t="s">
        <v>86</v>
      </c>
      <c r="N58" s="94" t="s">
        <v>115</v>
      </c>
      <c r="O58" s="211" t="s">
        <v>115</v>
      </c>
      <c r="P58" s="94">
        <f>$R$25</f>
        <v>37226</v>
      </c>
      <c r="Q58" s="211">
        <f>$R$25</f>
        <v>37226</v>
      </c>
      <c r="R58" s="94" t="str">
        <f>V12</f>
        <v>Dec-01/Mar-02</v>
      </c>
      <c r="S58" s="211" t="str">
        <f>R58</f>
        <v>Dec-01/Mar-02</v>
      </c>
      <c r="T58" s="116">
        <v>2001</v>
      </c>
      <c r="U58" s="81"/>
      <c r="V58" s="94" t="s">
        <v>117</v>
      </c>
      <c r="W58" s="211" t="s">
        <v>117</v>
      </c>
      <c r="X58" s="116" t="s">
        <v>118</v>
      </c>
      <c r="Y58" s="81"/>
      <c r="Z58" s="213" t="s">
        <v>118</v>
      </c>
      <c r="AA58" s="81"/>
      <c r="AB58" s="94" t="s">
        <v>94</v>
      </c>
      <c r="AC58" s="211" t="s">
        <v>94</v>
      </c>
      <c r="AD58" s="116" t="s">
        <v>119</v>
      </c>
      <c r="AE58" s="81"/>
      <c r="AF58" s="213" t="s">
        <v>119</v>
      </c>
      <c r="AG58" s="81"/>
      <c r="AH58" s="94" t="s">
        <v>116</v>
      </c>
      <c r="AI58" s="211" t="s">
        <v>116</v>
      </c>
    </row>
    <row r="59" spans="3:38" ht="14.25" customHeight="1" thickBot="1" x14ac:dyDescent="0.3">
      <c r="C59" s="228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29"/>
      <c r="AH59" s="229"/>
      <c r="AI59" s="231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3.0720000000000001</v>
      </c>
      <c r="L60" s="59">
        <f>(M60-2)/L30</f>
        <v>9.7192982456140342</v>
      </c>
      <c r="M60" s="212">
        <v>29.7</v>
      </c>
      <c r="N60" s="59">
        <f>(PowerPrices!C9-2)/O30</f>
        <v>10.700292397660817</v>
      </c>
      <c r="O60" s="212">
        <f>PowerPrices!C9</f>
        <v>32.49583333333333</v>
      </c>
      <c r="P60" s="59">
        <f ca="1">(PowerPrices!D9-2)/(R$49+R30)</f>
        <v>12.050078247261347</v>
      </c>
      <c r="Q60" s="212">
        <f>PowerPrices!D9</f>
        <v>40.5</v>
      </c>
      <c r="R60" s="59">
        <f ca="1">(AVERAGE(PowerPrices!$D9,PowerPrices!$E9,PowerPrices!$H9,PowerPrices!$I9,PowerPrices!$K9)-2)/($V$49+$V30)</f>
        <v>10.234414661386944</v>
      </c>
      <c r="S60" s="212">
        <f>(AVERAGE(PowerPrices!$D9,PowerPrices!$E9,PowerPrices!$H9,PowerPrices!$I9,PowerPrices!$K9))</f>
        <v>35.599583333333335</v>
      </c>
      <c r="T60" s="59"/>
      <c r="U60" s="124"/>
      <c r="V60" s="59">
        <f ca="1">(AVERAGE(PowerPrices!$H9,PowerPrices!$I9,PowerPrices!$K9)-2)/($X$49+$X30)</f>
        <v>9.5602294455066907</v>
      </c>
      <c r="W60" s="212">
        <f>AVERAGE(PowerPrices!$H9,PowerPrices!$I9,PowerPrices!$K9)</f>
        <v>33.666666666666664</v>
      </c>
      <c r="X60" s="59">
        <f ca="1">(AVERAGE(PowerPrices!$L9,PowerPrices!$M9,PowerPrices!$N9)-2)/($Z$49+$Z30)</f>
        <v>10.730182280627384</v>
      </c>
      <c r="Y60" s="124"/>
      <c r="Z60" s="212">
        <f>AVERAGE(PowerPrices!$L9,PowerPrices!$M9,PowerPrices!$N9)</f>
        <v>35.75</v>
      </c>
      <c r="AA60" s="124"/>
      <c r="AB60" s="59">
        <f ca="1">(AVERAGE(PowerPrices!$L9,PowerPrices!$M9,PowerPrices!$N9,PowerPrices!$P9,PowerPrices!$Q9,PowerPrices!$R9,PowerPrices!$T9)-2)/($AB$49+$AB30)</f>
        <v>11.654020582592013</v>
      </c>
      <c r="AC60" s="212">
        <f>AVERAGE(PowerPrices!$L9,PowerPrices!$M9,PowerPrices!$N9,PowerPrices!$P9,PowerPrices!$Q9,PowerPrices!$R9,PowerPrices!$T9)</f>
        <v>40.178571428571431</v>
      </c>
      <c r="AD60" s="59">
        <f ca="1">(AVERAGE(PowerPrices!$P9,PowerPrices!$Q9,PowerPrices!$R9)-2)/($AD$49+$AD30)</f>
        <v>12.836970474967908</v>
      </c>
      <c r="AE60" s="124"/>
      <c r="AF60" s="212">
        <f>AVERAGE(PowerPrices!$P9,PowerPrices!$Q9,PowerPrices!$R9)</f>
        <v>45.333333333333336</v>
      </c>
      <c r="AG60" s="124"/>
      <c r="AH60" s="59">
        <f ca="1">(PowerPrices!$S9-2)/($AF$49+$AF30)</f>
        <v>10.394820826114707</v>
      </c>
      <c r="AI60" s="212">
        <f>PowerPrices!$S9</f>
        <v>40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3.1470000000000002</v>
      </c>
      <c r="L61" s="59">
        <f>(M61-2)/(L28+0.2)</f>
        <v>9.2118380062305292</v>
      </c>
      <c r="M61" s="212">
        <v>31.57</v>
      </c>
      <c r="N61" s="59">
        <f>(PowerPrices!C11-2)/(O28+0.2)</f>
        <v>9.7415878023133544</v>
      </c>
      <c r="O61" s="212">
        <f>PowerPrices!C11</f>
        <v>32.880833333333335</v>
      </c>
      <c r="P61" s="59">
        <f ca="1">(PowerPrices!D11-2)/(R$49+R28+0.2)</f>
        <v>10.84507042253521</v>
      </c>
      <c r="Q61" s="212">
        <f>PowerPrices!D11</f>
        <v>40.5</v>
      </c>
      <c r="R61" s="59">
        <f ca="1">(AVERAGE(PowerPrices!$D11,PowerPrices!$E11,PowerPrices!$H11,PowerPrices!$I11,PowerPrices!$K11)-2)/($V$49+$V28+0.2)</f>
        <v>9.5806414818870316</v>
      </c>
      <c r="S61" s="212">
        <f>AVERAGE(PowerPrices!$D11,PowerPrices!$E11,PowerPrices!$H11,PowerPrices!$I11,PowerPrices!$K11)</f>
        <v>36.998083333333327</v>
      </c>
      <c r="T61" s="59"/>
      <c r="U61" s="124"/>
      <c r="V61" s="59">
        <f ca="1">(AVERAGE(PowerPrices!$H11,PowerPrices!$I11,PowerPrices!$K11)-2)/($X$49+$X28+0.2)</f>
        <v>9.2026758271560283</v>
      </c>
      <c r="W61" s="212">
        <f>AVERAGE(PowerPrices!$H11,PowerPrices!$I11,PowerPrices!$K11)</f>
        <v>35.93333333333333</v>
      </c>
      <c r="X61" s="59">
        <f ca="1">(AVERAGE(PowerPrices!$L11,PowerPrices!$M11,PowerPrices!$N11)-2)/($Z$49+$Z28+0.2)</f>
        <v>11.149962949240459</v>
      </c>
      <c r="Y61" s="124"/>
      <c r="Z61" s="212">
        <f>AVERAGE(PowerPrices!$L11,PowerPrices!$M11,PowerPrices!$N11)</f>
        <v>42.125</v>
      </c>
      <c r="AA61" s="124"/>
      <c r="AB61" s="59">
        <f ca="1">(AVERAGE(PowerPrices!$L11,PowerPrices!$M11,PowerPrices!$N11,PowerPrices!$P11,PowerPrices!$Q11,PowerPrices!$R11,PowerPrices!$T11)-2)/($AB$49+$AB28+0.2)</f>
        <v>11.683990487879719</v>
      </c>
      <c r="AC61" s="212">
        <f>AVERAGE(PowerPrices!$L11,PowerPrices!$M11,PowerPrices!$N11,PowerPrices!$P11,PowerPrices!$Q11,PowerPrices!$R11,PowerPrices!$T11)</f>
        <v>45.517857142857146</v>
      </c>
      <c r="AD61" s="59">
        <f ca="1">(AVERAGE(PowerPrices!$P11,PowerPrices!$Q11,PowerPrices!$R11)-2)/($AD$49+$AD28+0.2)</f>
        <v>12.552301255230125</v>
      </c>
      <c r="AE61" s="124"/>
      <c r="AF61" s="212">
        <f>AVERAGE(PowerPrices!$P11,PowerPrices!$Q11,PowerPrices!$R11)</f>
        <v>50</v>
      </c>
      <c r="AG61" s="124"/>
      <c r="AH61" s="59">
        <f ca="1">(PowerPrices!$S11-2)/($AF$49+$AF28+0.2)</f>
        <v>9.6579724409448815</v>
      </c>
      <c r="AI61" s="212">
        <f>PowerPrices!$S11</f>
        <v>41.25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2.9170000000000003</v>
      </c>
      <c r="L62" s="59">
        <f>(M62-2)/(L31+0.33)</f>
        <v>9.3597560975609753</v>
      </c>
      <c r="M62" s="212">
        <v>32.700000000000003</v>
      </c>
      <c r="N62" s="59">
        <f>(PowerPrices!C13-2)/(O31+0.33)</f>
        <v>9.3169191919191903</v>
      </c>
      <c r="O62" s="212">
        <f>PowerPrices!C13</f>
        <v>32.74583333333333</v>
      </c>
      <c r="P62" s="59">
        <f ca="1">(PowerPrices!D13-2)/(R$49+R31+0.33)</f>
        <v>9.929676511954991</v>
      </c>
      <c r="Q62" s="212">
        <f>PowerPrices!D13</f>
        <v>37.299999999999997</v>
      </c>
      <c r="R62" s="59">
        <f ca="1">(AVERAGE(PowerPrices!$D13,PowerPrices!$E13,PowerPrices!$H13,PowerPrices!$I13,PowerPrices!$K13)-2)/($V$49+$V31+0.33)</f>
        <v>9.4139006510950214</v>
      </c>
      <c r="S62" s="212">
        <f>AVERAGE(PowerPrices!$D13,PowerPrices!$E13,PowerPrices!$H13,PowerPrices!$I13,PowerPrices!$K13)</f>
        <v>36.459583333333327</v>
      </c>
      <c r="T62" s="59"/>
      <c r="U62" s="124"/>
      <c r="V62" s="59">
        <f ca="1">(AVERAGE(PowerPrices!$H13,PowerPrices!$I13,PowerPrices!$K13)-2)/($X$49+$X31+0.33)</f>
        <v>9.3781004780373394</v>
      </c>
      <c r="W62" s="212">
        <f>AVERAGE(PowerPrices!$H13,PowerPrices!$I13,PowerPrices!$K13)</f>
        <v>36.658333333333331</v>
      </c>
      <c r="X62" s="59">
        <f ca="1">(AVERAGE(PowerPrices!$L13,PowerPrices!$M13,PowerPrices!$N13)-2)/($Z$49+$Z31+0.33)</f>
        <v>11.668637976526249</v>
      </c>
      <c r="Y62" s="124"/>
      <c r="Z62" s="212">
        <f>AVERAGE(PowerPrices!$L13,PowerPrices!$M13,PowerPrices!$N13)</f>
        <v>44.75</v>
      </c>
      <c r="AA62" s="124"/>
      <c r="AB62" s="59">
        <f ca="1">(AVERAGE(PowerPrices!$L13,PowerPrices!$M13,PowerPrices!$N13,PowerPrices!$P13,PowerPrices!$Q13,PowerPrices!$R13,PowerPrices!$T13)-2)/($AB$49+$AB31+0.33)</f>
        <v>11.62856177497466</v>
      </c>
      <c r="AC62" s="212">
        <f>AVERAGE(PowerPrices!$L13,PowerPrices!$M13,PowerPrices!$N13,PowerPrices!$P13,PowerPrices!$Q13,PowerPrices!$R13,PowerPrices!$T13)</f>
        <v>46.25</v>
      </c>
      <c r="AD62" s="59">
        <f ca="1">(AVERAGE(PowerPrices!$P13,PowerPrices!$Q13,PowerPrices!$R13)-2)/($AD$49+$AD31+0.33)</f>
        <v>12.190468113975577</v>
      </c>
      <c r="AE62" s="124"/>
      <c r="AF62" s="212">
        <f>AVERAGE(PowerPrices!$P13,PowerPrices!$Q13,PowerPrices!$R13)</f>
        <v>49.916666666666664</v>
      </c>
      <c r="AG62" s="124"/>
      <c r="AH62" s="59">
        <f ca="1">(PowerPrices!$S13-2)/($AF$49+$AF31+0.33)</f>
        <v>9.5115365733922435</v>
      </c>
      <c r="AI62" s="212">
        <f>PowerPrices!$S13</f>
        <v>40.75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2.95</v>
      </c>
      <c r="L63" s="59">
        <f>(M63-2)/(L34+0.12)</f>
        <v>9.9318568994889258</v>
      </c>
      <c r="M63" s="212">
        <v>31.15</v>
      </c>
      <c r="N63" s="59">
        <f>(PowerPrices!C14-2)/(O34+0.12)</f>
        <v>9.9124293785310726</v>
      </c>
      <c r="O63" s="212">
        <f>PowerPrices!C14</f>
        <v>31.241666666666664</v>
      </c>
      <c r="P63" s="59">
        <f ca="1">(PowerPrices!D14-2)/(R$49+R34+0.12)</f>
        <v>10.596546310832025</v>
      </c>
      <c r="Q63" s="212">
        <f>PowerPrices!D14</f>
        <v>35.75</v>
      </c>
      <c r="R63" s="59">
        <f ca="1">(AVERAGE(PowerPrices!$D14,PowerPrices!$E14,PowerPrices!$H14,PowerPrices!$I14,PowerPrices!$K14)-2)/($V$49+$V34+0.12)</f>
        <v>10.028531030651923</v>
      </c>
      <c r="S63" s="212">
        <f>AVERAGE(PowerPrices!$D14,PowerPrices!$E14,PowerPrices!$H14,PowerPrices!$I14,PowerPrices!$K14)</f>
        <v>35.099166666666669</v>
      </c>
      <c r="T63" s="59"/>
      <c r="U63" s="124"/>
      <c r="V63" s="59">
        <f ca="1">(AVERAGE(PowerPrices!$H14,PowerPrices!$I14,PowerPrices!$K14)-2)/($X$49+$X34+0.12)</f>
        <v>10.00798642308076</v>
      </c>
      <c r="W63" s="212">
        <f>AVERAGE(PowerPrices!$H14,PowerPrices!$I14,PowerPrices!$K14)</f>
        <v>35.416666666666664</v>
      </c>
      <c r="X63" s="59">
        <f ca="1">(AVERAGE(PowerPrices!$L14,PowerPrices!$M14,PowerPrices!$N14)-2)/($Z$49+$Z34+0.12)</f>
        <v>13.878219900650381</v>
      </c>
      <c r="Y63" s="124"/>
      <c r="Z63" s="212">
        <f>AVERAGE(PowerPrices!$L14,PowerPrices!$M14,PowerPrices!$N14)</f>
        <v>47.166666666666664</v>
      </c>
      <c r="AA63" s="124"/>
      <c r="AB63" s="59">
        <f ca="1">(AVERAGE(PowerPrices!$L14,PowerPrices!$M14,PowerPrices!$N14,PowerPrices!$P14,PowerPrices!$Q14,PowerPrices!$R14,PowerPrices!$T14)-2)/($AB$49+$AB34+0.12)</f>
        <v>13.650950206193672</v>
      </c>
      <c r="AC63" s="212">
        <f>AVERAGE(PowerPrices!$L14,PowerPrices!$M14,PowerPrices!$N14,PowerPrices!$P14,PowerPrices!$Q14,PowerPrices!$R14,PowerPrices!$T14)</f>
        <v>47.476190476190474</v>
      </c>
      <c r="AD63" s="59">
        <f ca="1">(AVERAGE(PowerPrices!$P14,PowerPrices!$Q14,PowerPrices!$R14)-2)/($AD$49+$AD34+0.12)</f>
        <v>14.586098956028648</v>
      </c>
      <c r="AE63" s="124"/>
      <c r="AF63" s="212">
        <f>AVERAGE(PowerPrices!$P14,PowerPrices!$Q14,PowerPrices!$R14)</f>
        <v>51.44444444444445</v>
      </c>
      <c r="AG63" s="124"/>
      <c r="AH63" s="59">
        <f ca="1">(PowerPrices!$S14-2)/($AF$49+$AF34+0.12)</f>
        <v>10.191260644981153</v>
      </c>
      <c r="AI63" s="212">
        <f>PowerPrices!$S14</f>
        <v>38.5</v>
      </c>
      <c r="AJ63" s="60"/>
      <c r="AK63" s="60"/>
      <c r="AL63" s="60"/>
    </row>
    <row r="65" spans="3:13" x14ac:dyDescent="0.25">
      <c r="C65" s="60" t="s">
        <v>157</v>
      </c>
    </row>
    <row r="66" spans="3:13" x14ac:dyDescent="0.25">
      <c r="L66" s="235" t="s">
        <v>159</v>
      </c>
      <c r="M66" s="235"/>
    </row>
    <row r="67" spans="3:13" x14ac:dyDescent="0.25">
      <c r="C67" s="62"/>
      <c r="L67" s="236" t="s">
        <v>158</v>
      </c>
      <c r="M67" s="236"/>
    </row>
    <row r="68" spans="3:13" x14ac:dyDescent="0.25">
      <c r="C68" s="62"/>
      <c r="L68" s="236" t="s">
        <v>160</v>
      </c>
      <c r="M68" s="236"/>
    </row>
    <row r="69" spans="3:13" x14ac:dyDescent="0.25">
      <c r="C69" s="62"/>
      <c r="L69" s="236" t="s">
        <v>161</v>
      </c>
      <c r="M69" s="236"/>
    </row>
  </sheetData>
  <sheetCalcPr fullCalcOnLoad="1"/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184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186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37196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182</v>
      </c>
      <c r="G15" s="34">
        <v>13</v>
      </c>
      <c r="H15" s="34" t="s">
        <v>63</v>
      </c>
      <c r="I15" s="62"/>
      <c r="J15" s="62"/>
      <c r="K15" s="73">
        <f>CurveFetch!E2</f>
        <v>37196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R28-'[22]Gas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V28-'[22]Gas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AB28-'[22]Gas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AH28-'[22]Gas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R29-'[22]Gas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V29-'[22]Gas Average PhyIdx'!V29</f>
        <v>0</v>
      </c>
      <c r="X29" s="59">
        <f ca="1">IF(X$22,AveragePrices($F$21,X$23,X$24,$AJ29:$AJ29),AveragePrices($F$15,X$23,X$24,$AL29:$AL29))</f>
        <v>0</v>
      </c>
      <c r="Y29" s="124">
        <f ca="1">X29-'[22]Gas Average Basis'!W29</f>
        <v>-1.6750000000000001E-2</v>
      </c>
      <c r="Z29" s="59">
        <f ca="1">IF(Z$22,AveragePrices($F$21,Z$23,Z$24,$AJ29:$AJ29),AveragePrices($F$15,Z$23,Z$24,$AL29:$AL29))</f>
        <v>0</v>
      </c>
      <c r="AA29" s="124">
        <f ca="1">Z29-'[22]Gas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AB29-'[22]Gas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AD29-'[22]Gas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AF29-'[22]Gas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AH29-'[22]Gas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R30-'[22]Gas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V30-'[22]Gas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X30-'[22]Gas Average Basis'!W30</f>
        <v>-2.8249999999999987E-2</v>
      </c>
      <c r="Z30" s="59">
        <f ca="1">IF(Z$22,AveragePrices($F$21,Z$23,Z$24,$AJ30:$AJ30),AveragePrices($F$15,Z$23,Z$24,$AL30:$AL30))</f>
        <v>0.02</v>
      </c>
      <c r="AA30" s="124">
        <f ca="1">Z30-'[22]Gas Average Basis'!Y30</f>
        <v>6.5000000000000002E-2</v>
      </c>
      <c r="AB30" s="59">
        <f ca="1">IF(AB$22,AveragePrices($F$21,AB$23,AB$24,$AJ30:$AJ30),AveragePrices($F$15,AB$23,AB$24,$AL30:$AL30))</f>
        <v>0.02</v>
      </c>
      <c r="AC30" s="124">
        <f ca="1">AB30-'[22]Gas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AD30-'[22]Gas Average Basis'!AC30</f>
        <v>0.02</v>
      </c>
      <c r="AF30" s="59">
        <f ca="1">IF(AF$22,AveragePrices($F$21,AF$23,AF$24,$AJ30:$AJ30),AveragePrices($F$15,AF$23,AF$24,$AL30:$AL30))</f>
        <v>3.3333333333333333E-2</v>
      </c>
      <c r="AG30" s="124">
        <f ca="1">AF30-'[22]Gas Average Basis'!AE30</f>
        <v>4.4761904761904767E-2</v>
      </c>
      <c r="AH30" s="59">
        <f ca="1">IF(AH$22,AveragePrices($F$21,AH$23,AH$24,$AJ30:$AJ30),AveragePrices($F$15,AH$23,AH$24,$AL30:$AL30))</f>
        <v>0.04</v>
      </c>
      <c r="AI30" s="89">
        <f ca="1">AH30-'[22]Gas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R31-'[22]Gas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V31-'[22]Gas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X31-'[22]Gas Average Basis'!W31</f>
        <v>-5.6900000000000006E-2</v>
      </c>
      <c r="Z31" s="59">
        <f ca="1">IF(Z$22,AveragePrices($F$21,Z$23,Z$24,$AJ31:$AJ31),AveragePrices($F$15,Z$23,Z$24,$AL31:$AL31))</f>
        <v>-0.01</v>
      </c>
      <c r="AA31" s="124">
        <f ca="1">Z31-'[22]Gas Average Basis'!Y31</f>
        <v>-3.4000000000000193E-3</v>
      </c>
      <c r="AB31" s="59">
        <f ca="1">IF(AB$22,AveragePrices($F$21,AB$23,AB$24,$AJ31:$AJ31),AveragePrices($F$15,AB$23,AB$24,$AL31:$AL31))</f>
        <v>-0.01</v>
      </c>
      <c r="AC31" s="124">
        <f ca="1">AB31-'[22]Gas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AD31-'[22]Gas Average Basis'!AC31</f>
        <v>0</v>
      </c>
      <c r="AF31" s="59">
        <f ca="1">IF(AF$22,AveragePrices($F$21,AF$23,AF$24,$AJ31:$AJ31),AveragePrices($F$15,AF$23,AF$24,$AL31:$AL31))</f>
        <v>0.01</v>
      </c>
      <c r="AG31" s="124">
        <f ca="1">AF31-'[22]Gas Average Basis'!AE31</f>
        <v>-0.19499999999999995</v>
      </c>
      <c r="AH31" s="59">
        <f ca="1">IF(AH$22,AveragePrices($F$21,AH$23,AH$24,$AJ31:$AJ31),AveragePrices($F$15,AH$23,AH$24,$AL31:$AL31))</f>
        <v>0.02</v>
      </c>
      <c r="AI31" s="89">
        <f ca="1">AH31-'[22]Gas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R33-'[22]Gas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V33-'[22]Gas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X33-'[22]Gas Average Basis'!W33</f>
        <v>-5.5650000000000026E-2</v>
      </c>
      <c r="Z33" s="59">
        <f ca="1">IF(Z$22,AveragePrices($F$21,Z$23,Z$24,$AJ33:$AJ33),AveragePrices($F$15,Z$23,Z$24,$AL33:$AL33))</f>
        <v>0</v>
      </c>
      <c r="AA33" s="124">
        <f ca="1">Z33-'[22]Gas Average Basis'!Y33</f>
        <v>0.28226666666666667</v>
      </c>
      <c r="AB33" s="59">
        <f ca="1">IF(AB$22,AveragePrices($F$21,AB$23,AB$24,$AJ33:$AJ33),AveragePrices($F$15,AB$23,AB$24,$AL33:$AL33))</f>
        <v>0</v>
      </c>
      <c r="AC33" s="124">
        <f ca="1">AB33-'[22]Gas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AD33-'[22]Gas Average Basis'!AC33</f>
        <v>5.7142857142857828E-3</v>
      </c>
      <c r="AF33" s="59">
        <f ca="1">IF(AF$22,AveragePrices($F$21,AF$23,AF$24,$AJ33:$AJ33),AveragePrices($F$15,AF$23,AF$24,$AL33:$AL33))</f>
        <v>0</v>
      </c>
      <c r="AG33" s="124">
        <f ca="1">AF33-'[22]Gas Average Basis'!AE33</f>
        <v>0.30928571428571433</v>
      </c>
      <c r="AH33" s="59">
        <f ca="1">IF(AH$22,AveragePrices($F$21,AH$23,AH$24,$AJ33:$AJ33),AveragePrices($F$15,AH$23,AH$24,$AL33:$AL33))</f>
        <v>0</v>
      </c>
      <c r="AI33" s="89">
        <f ca="1">AH33-'[22]Gas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R34-'[22]Gas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V34-'[22]Gas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X34-'[22]Gas Average Basis'!W34</f>
        <v>-6.5525000000000028E-2</v>
      </c>
      <c r="Z34" s="59">
        <f ca="1">IF(Z$22,AveragePrices($F$21,Z$23,Z$24,$AJ34:$AJ34),AveragePrices($F$15,Z$23,Z$24,$AL34:$AL34))</f>
        <v>-0.01</v>
      </c>
      <c r="AA34" s="124">
        <f ca="1">Z34-'[22]Gas Average Basis'!Y34</f>
        <v>0.16849999999999996</v>
      </c>
      <c r="AB34" s="59">
        <f ca="1">IF(AB$22,AveragePrices($F$21,AB$23,AB$24,$AJ34:$AJ34),AveragePrices($F$15,AB$23,AB$24,$AL34:$AL34))</f>
        <v>-0.01</v>
      </c>
      <c r="AC34" s="124">
        <f ca="1">AB34-'[22]Gas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AD34-'[22]Gas Average Basis'!AC34</f>
        <v>-7.4999999999999702E-3</v>
      </c>
      <c r="AF34" s="59">
        <f ca="1">IF(AF$22,AveragePrices($F$21,AF$23,AF$24,$AJ34:$AJ34),AveragePrices($F$15,AF$23,AF$24,$AL34:$AL34))</f>
        <v>-3.3333333333333335E-3</v>
      </c>
      <c r="AG34" s="124">
        <f ca="1">AF34-'[22]Gas Average Basis'!AE34</f>
        <v>0.11</v>
      </c>
      <c r="AH34" s="59">
        <f ca="1">IF(AH$22,AveragePrices($F$21,AH$23,AH$24,$AJ34:$AJ34),AveragePrices($F$15,AH$23,AH$24,$AL34:$AL34))</f>
        <v>0</v>
      </c>
      <c r="AI34" s="89">
        <f ca="1">AH34-'[22]Gas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R35-'[22]Gas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V35-'[22]Gas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X35-'[22]Gas Average Basis'!W35</f>
        <v>-5.2399999999999988E-2</v>
      </c>
      <c r="Z35" s="59">
        <f ca="1">IF(Z$22,AveragePrices($F$21,Z$23,Z$24,$AJ35:$AJ35),AveragePrices($F$15,Z$23,Z$24,$AL35:$AL35))</f>
        <v>0</v>
      </c>
      <c r="AA35" s="124">
        <f ca="1">Z35-'[22]Gas Average Basis'!Y35</f>
        <v>0.13466666666666668</v>
      </c>
      <c r="AB35" s="59">
        <f ca="1">IF(AB$22,AveragePrices($F$21,AB$23,AB$24,$AJ35:$AJ35),AveragePrices($F$15,AB$23,AB$24,$AL35:$AL35))</f>
        <v>0</v>
      </c>
      <c r="AC35" s="124">
        <f ca="1">AB35-'[22]Gas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AD35-'[22]Gas Average Basis'!AC35</f>
        <v>1.4285714285714457E-3</v>
      </c>
      <c r="AF35" s="59">
        <f ca="1">IF(AF$22,AveragePrices($F$21,AF$23,AF$24,$AJ35:$AJ35),AveragePrices($F$15,AF$23,AF$24,$AL35:$AL35))</f>
        <v>0</v>
      </c>
      <c r="AG35" s="124">
        <f ca="1">AF35-'[22]Gas Average Basis'!AE35</f>
        <v>7.0833333333333345E-2</v>
      </c>
      <c r="AH35" s="59">
        <f ca="1">IF(AH$22,AveragePrices($F$21,AH$23,AH$24,$AJ35:$AJ35),AveragePrices($F$15,AH$23,AH$24,$AL35:$AL35))</f>
        <v>0</v>
      </c>
      <c r="AI35" s="89">
        <f ca="1">AH35-'[22]Gas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R36-'[22]Gas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V36-'[22]Gas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X36-'[22]Gas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Z36-'[22]Gas Average Basis'!Y36</f>
        <v>0.12416666666666666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AB36-'[22]Gas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AD36-'[22]Gas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AF36-'[22]Gas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AH36-'[22]Gas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R39-'[22]Gas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V39-'[22]Gas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X39-'[22]Gas Average Basis'!W39</f>
        <v>-1.5999999999999973E-2</v>
      </c>
      <c r="Z39" s="59">
        <f ca="1">IF(Z$22,AveragePrices($F$21,Z$23,Z$24,$AJ39:$AJ39),AveragePrices($F$15,Z$23,Z$24,$AL39:$AL39))</f>
        <v>0.02</v>
      </c>
      <c r="AA39" s="124">
        <f ca="1">Z39-'[22]Gas Average Basis'!Y39</f>
        <v>0.38833333333333342</v>
      </c>
      <c r="AB39" s="59">
        <f ca="1">IF(AB$22,AveragePrices($F$21,AB$23,AB$24,$AJ39:$AJ39),AveragePrices($F$15,AB$23,AB$24,$AL39:$AL39))</f>
        <v>1.7142857142857144E-2</v>
      </c>
      <c r="AC39" s="124">
        <f ca="1">AB39-'[22]Gas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AD39-'[22]Gas Average Basis'!AC39</f>
        <v>1.3333333333333334E-2</v>
      </c>
      <c r="AF39" s="59">
        <f ca="1">IF(AF$22,AveragePrices($F$21,AF$23,AF$24,$AJ39:$AJ39),AveragePrices($F$15,AF$23,AF$24,$AL39:$AL39))</f>
        <v>2.4999999999999998E-2</v>
      </c>
      <c r="AG39" s="124">
        <f ca="1">AF39-'[22]Gas Average Basis'!AE39</f>
        <v>0.55500000000000005</v>
      </c>
      <c r="AH39" s="59">
        <f ca="1">IF(AH$22,AveragePrices($F$21,AH$23,AH$24,$AJ39:$AJ39),AveragePrices($F$15,AH$23,AH$24,$AL39:$AL39))</f>
        <v>2.7500000000000004E-2</v>
      </c>
      <c r="AI39" s="89">
        <f ca="1">AH39-'[22]Gas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R40-'[22]Gas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V40-'[22]Gas Average PhyIdx'!V40</f>
        <v>0</v>
      </c>
      <c r="X40" s="59">
        <f ca="1">IF(X$22,AveragePrices($F$21,X$23,X$24,$AJ40:$AJ40),AveragePrices($F$15,X$23,X$24,$AL40:$AL40))</f>
        <v>0</v>
      </c>
      <c r="Y40" s="124">
        <f ca="1">X40-'[22]Gas Average Basis'!W40</f>
        <v>-6.1500000000000013E-2</v>
      </c>
      <c r="Z40" s="59">
        <f ca="1">IF(Z$22,AveragePrices($F$21,Z$23,Z$24,$AJ40:$AJ40),AveragePrices($F$15,Z$23,Z$24,$AL40:$AL40))</f>
        <v>0</v>
      </c>
      <c r="AA40" s="124">
        <f ca="1">Z40-'[22]Gas Average Basis'!Y40</f>
        <v>0.17583333333333334</v>
      </c>
      <c r="AB40" s="59">
        <f ca="1">IF(AB$22,AveragePrices($F$21,AB$23,AB$24,$AJ40:$AJ40),AveragePrices($F$15,AB$23,AB$24,$AL40:$AL40))</f>
        <v>0</v>
      </c>
      <c r="AC40" s="124">
        <f ca="1">AB40-'[22]Gas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AD40-'[22]Gas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AF40-'[22]Gas Average Basis'!AE40</f>
        <v>0.59364285714285703</v>
      </c>
      <c r="AH40" s="59">
        <f ca="1">IF(AH$22,AveragePrices($F$21,AH$23,AH$24,$AJ40:$AJ40),AveragePrices($F$15,AH$23,AH$24,$AL40:$AL40))</f>
        <v>0</v>
      </c>
      <c r="AI40" s="89">
        <f ca="1">AH40-'[22]Gas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R41-'[22]Gas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V41-'[22]Gas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X41-'[22]Gas Average Basis'!W41</f>
        <v>-2.316666666666669E-2</v>
      </c>
      <c r="Z41" s="59">
        <f ca="1">IF(Z$22,AveragePrices($F$21,Z$23,Z$24,$AJ41:$AJ41),AveragePrices($F$15,Z$23,Z$24,$AL41:$AL41))</f>
        <v>0.02</v>
      </c>
      <c r="AA41" s="124">
        <f ca="1">Z41-'[22]Gas Average Basis'!Y41</f>
        <v>0.11666666666666664</v>
      </c>
      <c r="AB41" s="59">
        <f ca="1">IF(AB$22,AveragePrices($F$21,AB$23,AB$24,$AJ41:$AJ41),AveragePrices($F$15,AB$23,AB$24,$AL41:$AL41))</f>
        <v>0.02</v>
      </c>
      <c r="AC41" s="124">
        <f ca="1">AB41-'[22]Gas Average PhyIdx'!AB41</f>
        <v>0</v>
      </c>
      <c r="AD41" s="59">
        <f ca="1">IF(AD$22,AveragePrices($F$21,AD$23,AD$24,$AJ41:$AJ41),AveragePrices($F$15,AD$23,AD$24,$AL41:$AL41))</f>
        <v>0.02</v>
      </c>
      <c r="AE41" s="124">
        <f ca="1">AD41-'[22]Gas Average Basis'!AC41</f>
        <v>2.5000000000000005E-2</v>
      </c>
      <c r="AF41" s="59">
        <f ca="1">IF(AF$22,AveragePrices($F$21,AF$23,AF$24,$AJ41:$AJ41),AveragePrices($F$15,AF$23,AF$24,$AL41:$AL41))</f>
        <v>4.6666666666666669E-2</v>
      </c>
      <c r="AG41" s="124">
        <f ca="1">AF41-'[22]Gas Average Basis'!AE41</f>
        <v>0.4316666666666667</v>
      </c>
      <c r="AH41" s="59">
        <f ca="1">IF(AH$22,AveragePrices($F$21,AH$23,AH$24,$AJ41:$AJ41),AveragePrices($F$15,AH$23,AH$24,$AL41:$AL41))</f>
        <v>0.06</v>
      </c>
      <c r="AI41" s="89">
        <f ca="1">AH41-'[22]Gas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R42-'[22]Gas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ca="1">IF(V$22,AveragePrices($F$21,V$23,V$24,$AJ42:$AJ42),AveragePrices($F$15,V$23,V$24,$AL42:$AL42))</f>
        <v>-9.9189614290074997E-4</v>
      </c>
      <c r="W42" s="124">
        <f ca="1">V42-'[22]Gas Average PhyIdx'!V42</f>
        <v>4.5061646550500524E-6</v>
      </c>
      <c r="X42" s="59">
        <f ca="1">IF(X$22,AveragePrices($F$21,X$23,X$24,$AJ42:$AJ42),AveragePrices($F$15,X$23,X$24,$AL42:$AL42))</f>
        <v>-1.3225281905343332E-3</v>
      </c>
      <c r="Y42" s="124">
        <f ca="1">X42-'[22]Gas Average Basis'!W42</f>
        <v>-8.6160706550326344E-2</v>
      </c>
      <c r="Z42" s="59">
        <f ca="1">IF(Z$22,AveragePrices($F$21,Z$23,Z$24,$AJ42:$AJ42),AveragePrices($F$15,Z$23,Z$24,$AL42:$AL42))</f>
        <v>-1.3220385561571665E-3</v>
      </c>
      <c r="AA42" s="124">
        <f ca="1">Z42-'[22]Gas Average Basis'!Y42</f>
        <v>0.4734768972960402</v>
      </c>
      <c r="AB42" s="59">
        <f ca="1">IF(AB$22,AveragePrices($F$21,AB$23,AB$24,$AJ42:$AJ42),AveragePrices($F$15,AB$23,AB$24,$AL42:$AL42))</f>
        <v>-1.3219336072350998E-3</v>
      </c>
      <c r="AC42" s="124">
        <f ca="1">AB42-'[22]Gas Average PhyIdx'!AB42</f>
        <v>6.1071431015429726E-6</v>
      </c>
      <c r="AD42" s="59">
        <f ca="1">IF(AD$22,AveragePrices($F$21,AD$23,AD$24,$AJ42:$AJ42),AveragePrices($F$15,AD$23,AD$24,$AL42:$AL42))</f>
        <v>-1.3218647994107334E-3</v>
      </c>
      <c r="AE42" s="124">
        <f ca="1">AD42-'[22]Gas Average Basis'!AC42</f>
        <v>-1.3218647994107334E-3</v>
      </c>
      <c r="AF42" s="59">
        <f ca="1">IF(AF$22,AveragePrices($F$21,AF$23,AF$24,$AJ42:$AJ42),AveragePrices($F$15,AF$23,AF$24,$AL42:$AL42))</f>
        <v>-1.3218250817198E-3</v>
      </c>
      <c r="AG42" s="124">
        <f ca="1">AF42-'[22]Gas Average Basis'!AE42</f>
        <v>0.50367817491828015</v>
      </c>
      <c r="AH42" s="59">
        <f ca="1">IF(AH$22,AveragePrices($F$21,AH$23,AH$24,$AJ42:$AJ42),AveragePrices($F$15,AH$23,AH$24,$AL42:$AL42))</f>
        <v>2.6432507341853E-3</v>
      </c>
      <c r="AI42" s="89">
        <f ca="1">AH42-'[22]Gas Average PhyIdx'!AH42</f>
        <v>-1.1621342698380378E-5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R43-'[22]Gas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V43-'[22]Gas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X43-'[22]Gas Average Basis'!W43</f>
        <v>-1.3999999999999974E-2</v>
      </c>
      <c r="Z43" s="59">
        <f ca="1">IF(Z$22,AveragePrices($F$21,Z$23,Z$24,$AJ43:$AJ43),AveragePrices($F$15,Z$23,Z$24,$AL43:$AL43))</f>
        <v>0.01</v>
      </c>
      <c r="AA43" s="124">
        <f ca="1">Z43-'[22]Gas Average Basis'!Y43</f>
        <v>0.42333333333333339</v>
      </c>
      <c r="AB43" s="59">
        <f ca="1">IF(AB$22,AveragePrices($F$21,AB$23,AB$24,$AJ43:$AJ43),AveragePrices($F$15,AB$23,AB$24,$AL43:$AL43))</f>
        <v>1.3214285714285715E-2</v>
      </c>
      <c r="AC43" s="124">
        <f ca="1">AB43-'[22]Gas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AD43-'[22]Gas Average Basis'!AC43</f>
        <v>1.0833333333333334E-2</v>
      </c>
      <c r="AF43" s="59">
        <f ca="1">IF(AF$22,AveragePrices($F$21,AF$23,AF$24,$AJ43:$AJ43),AveragePrices($F$15,AF$23,AF$24,$AL43:$AL43))</f>
        <v>0.03</v>
      </c>
      <c r="AG43" s="124">
        <f ca="1">AF43-'[22]Gas Average Basis'!AE43</f>
        <v>0.66</v>
      </c>
      <c r="AH43" s="59">
        <f ca="1">IF(AH$22,AveragePrices($F$21,AH$23,AH$24,$AJ43:$AJ43),AveragePrices($F$15,AH$23,AH$24,$AL43:$AL43))</f>
        <v>0.03</v>
      </c>
      <c r="AI43" s="89">
        <f ca="1">AH43-'[22]Gas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3.21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5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2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5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5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5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2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5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5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5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5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5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183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187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37196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182</v>
      </c>
      <c r="G15" s="34">
        <v>13</v>
      </c>
      <c r="H15" s="34" t="s">
        <v>63</v>
      </c>
      <c r="I15" s="62"/>
      <c r="J15" s="62"/>
      <c r="K15" s="73">
        <f>CurveFetch!E2</f>
        <v>37196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169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R28-'[22]Gas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V28-'[22]Gas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AB28-'[22]Gas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AH28-'[22]Gas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179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R29-'[22]Gas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V29-'[22]Gas Average FinIdx'!V29</f>
        <v>0</v>
      </c>
      <c r="X29" s="59">
        <f ca="1">IF(X$22,AveragePrices($F$21,X$23,X$24,$AJ29:$AJ29),AveragePrices($F$15,X$23,X$24,$AL29:$AL29))</f>
        <v>0</v>
      </c>
      <c r="Y29" s="124">
        <f ca="1">X29-'[22]Gas Average Basis'!W29</f>
        <v>-1.6750000000000001E-2</v>
      </c>
      <c r="Z29" s="59">
        <f ca="1">IF(Z$22,AveragePrices($F$21,Z$23,Z$24,$AJ29:$AJ29),AveragePrices($F$15,Z$23,Z$24,$AL29:$AL29))</f>
        <v>0</v>
      </c>
      <c r="AA29" s="124">
        <f ca="1">Z29-'[22]Gas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AB29-'[22]Gas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AD29-'[22]Gas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AF29-'[22]Gas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AH29-'[22]Gas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181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R30-'[22]Gas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V30-'[22]Gas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X30-'[22]Gas Average Basis'!W30</f>
        <v>-1.8249999999999988E-2</v>
      </c>
      <c r="Z30" s="59">
        <f ca="1">IF(Z$22,AveragePrices($F$21,Z$23,Z$24,$AJ30:$AJ30),AveragePrices($F$15,Z$23,Z$24,$AL30:$AL30))</f>
        <v>0.02</v>
      </c>
      <c r="AA30" s="124">
        <f ca="1">Z30-'[22]Gas Average Basis'!Y30</f>
        <v>6.5000000000000002E-2</v>
      </c>
      <c r="AB30" s="59">
        <f ca="1">IF(AB$22,AveragePrices($F$21,AB$23,AB$24,$AJ30:$AJ30),AveragePrices($F$15,AB$23,AB$24,$AL30:$AL30))</f>
        <v>2.4285714285714282E-2</v>
      </c>
      <c r="AC30" s="124">
        <f ca="1">AB30-'[22]Gas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AD30-'[22]Gas Average Basis'!AC30</f>
        <v>0.03</v>
      </c>
      <c r="AF30" s="59">
        <f ca="1">IF(AF$22,AveragePrices($F$21,AF$23,AF$24,$AJ30:$AJ30),AveragePrices($F$15,AF$23,AF$24,$AL30:$AL30))</f>
        <v>2.6666666666666668E-2</v>
      </c>
      <c r="AG30" s="124">
        <f ca="1">AF30-'[22]Gas Average Basis'!AE30</f>
        <v>3.8095238095238099E-2</v>
      </c>
      <c r="AH30" s="59">
        <f ca="1">IF(AH$22,AveragePrices($F$21,AH$23,AH$24,$AJ30:$AJ30),AveragePrices($F$15,AH$23,AH$24,$AL30:$AL30))</f>
        <v>0.03</v>
      </c>
      <c r="AI30" s="124">
        <f ca="1">AH30-'[22]Gas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170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R31-'[22]Gas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V31-'[22]Gas Average FinIdx'!V31</f>
        <v>0</v>
      </c>
      <c r="X31" s="59">
        <f ca="1">IF(X$22,AveragePrices($F$21,X$23,X$24,$AJ31:$AJ31),AveragePrices($F$15,X$23,X$24,$AL31:$AL31))</f>
        <v>0</v>
      </c>
      <c r="Y31" s="124">
        <f ca="1">X31-'[22]Gas Average Basis'!W31</f>
        <v>-4.6900000000000004E-2</v>
      </c>
      <c r="Z31" s="59">
        <f ca="1">IF(Z$22,AveragePrices($F$21,Z$23,Z$24,$AJ31:$AJ31),AveragePrices($F$15,Z$23,Z$24,$AL31:$AL31))</f>
        <v>0.01</v>
      </c>
      <c r="AA31" s="124">
        <f ca="1">Z31-'[22]Gas Average Basis'!Y31</f>
        <v>1.6599999999999983E-2</v>
      </c>
      <c r="AB31" s="59">
        <f ca="1">IF(AB$22,AveragePrices($F$21,AB$23,AB$24,$AJ31:$AJ31),AveragePrices($F$15,AB$23,AB$24,$AL31:$AL31))</f>
        <v>1.8571428571428572E-2</v>
      </c>
      <c r="AC31" s="124">
        <f ca="1">AB31-'[22]Gas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AD31-'[22]Gas Average Basis'!AC31</f>
        <v>4.0000000000000008E-2</v>
      </c>
      <c r="AF31" s="59">
        <f ca="1">IF(AF$22,AveragePrices($F$21,AF$23,AF$24,$AJ31:$AJ31),AveragePrices($F$15,AF$23,AF$24,$AL31:$AL31))</f>
        <v>1.6666666666666666E-2</v>
      </c>
      <c r="AG31" s="124">
        <f ca="1">AF31-'[22]Gas Average Basis'!AE31</f>
        <v>-0.1883333333333333</v>
      </c>
      <c r="AH31" s="59">
        <f ca="1">IF(AH$22,AveragePrices($F$21,AH$23,AH$24,$AJ31:$AJ31),AveragePrices($F$15,AH$23,AH$24,$AL31:$AL31))</f>
        <v>0.02</v>
      </c>
      <c r="AI31" s="124">
        <f ca="1">AH31-'[22]Gas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173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R33-'[22]Gas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V33-'[22]Gas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X33-'[22]Gas Average Basis'!W33</f>
        <v>-3.5650000000000022E-2</v>
      </c>
      <c r="Z33" s="59">
        <f ca="1">IF(Z$22,AveragePrices($F$21,Z$23,Z$24,$AJ33:$AJ33),AveragePrices($F$15,Z$23,Z$24,$AL33:$AL33))</f>
        <v>0.01</v>
      </c>
      <c r="AA33" s="124">
        <f ca="1">Z33-'[22]Gas Average Basis'!Y33</f>
        <v>0.29226666666666667</v>
      </c>
      <c r="AB33" s="59">
        <f ca="1">IF(AB$22,AveragePrices($F$21,AB$23,AB$24,$AJ33:$AJ33),AveragePrices($F$15,AB$23,AB$24,$AL33:$AL33))</f>
        <v>0.01</v>
      </c>
      <c r="AC33" s="124">
        <f ca="1">AB33-'[22]Gas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AD33-'[22]Gas Average Basis'!AC33</f>
        <v>1.5714285714285785E-2</v>
      </c>
      <c r="AF33" s="59">
        <f ca="1">IF(AF$22,AveragePrices($F$21,AF$23,AF$24,$AJ33:$AJ33),AveragePrices($F$15,AF$23,AF$24,$AL33:$AL33))</f>
        <v>0.01</v>
      </c>
      <c r="AG33" s="124">
        <f ca="1">AF33-'[22]Gas Average Basis'!AE33</f>
        <v>0.31928571428571434</v>
      </c>
      <c r="AH33" s="59">
        <f ca="1">IF(AH$22,AveragePrices($F$21,AH$23,AH$24,$AJ33:$AJ33),AveragePrices($F$15,AH$23,AH$24,$AL33:$AL33))</f>
        <v>0.01</v>
      </c>
      <c r="AI33" s="124">
        <f ca="1">AH33-'[22]Gas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180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R34-'[22]Gas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V34-'[22]Gas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X34-'[22]Gas Average Basis'!W34</f>
        <v>-5.302500000000003E-2</v>
      </c>
      <c r="Z34" s="59">
        <f ca="1">IF(Z$22,AveragePrices($F$21,Z$23,Z$24,$AJ34:$AJ34),AveragePrices($F$15,Z$23,Z$24,$AL34:$AL34))</f>
        <v>0</v>
      </c>
      <c r="AA34" s="124">
        <f ca="1">Z34-'[22]Gas Average Basis'!Y34</f>
        <v>0.17849999999999996</v>
      </c>
      <c r="AB34" s="59">
        <f ca="1">IF(AB$22,AveragePrices($F$21,AB$23,AB$24,$AJ34:$AJ34),AveragePrices($F$15,AB$23,AB$24,$AL34:$AL34))</f>
        <v>2.142857142857143E-3</v>
      </c>
      <c r="AC34" s="124">
        <f ca="1">AB34-'[22]Gas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AD34-'[22]Gas Average Basis'!AC34</f>
        <v>7.5000000000000301E-3</v>
      </c>
      <c r="AF34" s="59">
        <f ca="1">IF(AF$22,AveragePrices($F$21,AF$23,AF$24,$AJ34:$AJ34),AveragePrices($F$15,AF$23,AF$24,$AL34:$AL34))</f>
        <v>6.6666666666666671E-3</v>
      </c>
      <c r="AG34" s="124">
        <f ca="1">AF34-'[22]Gas Average Basis'!AE34</f>
        <v>0.12</v>
      </c>
      <c r="AH34" s="59">
        <f ca="1">IF(AH$22,AveragePrices($F$21,AH$23,AH$24,$AJ34:$AJ34),AveragePrices($F$15,AH$23,AH$24,$AL34:$AL34))</f>
        <v>0.01</v>
      </c>
      <c r="AI34" s="124">
        <f ca="1">AH34-'[22]Gas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174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R35-'[22]Gas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V35-'[22]Gas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X35-'[22]Gas Average Basis'!W35</f>
        <v>-5.2399999999999988E-2</v>
      </c>
      <c r="Z35" s="59">
        <f ca="1">IF(Z$22,AveragePrices($F$21,Z$23,Z$24,$AJ35:$AJ35),AveragePrices($F$15,Z$23,Z$24,$AL35:$AL35))</f>
        <v>0</v>
      </c>
      <c r="AA35" s="124">
        <f ca="1">Z35-'[22]Gas Average Basis'!Y35</f>
        <v>0.13466666666666668</v>
      </c>
      <c r="AB35" s="59">
        <f ca="1">IF(AB$22,AveragePrices($F$21,AB$23,AB$24,$AJ35:$AJ35),AveragePrices($F$15,AB$23,AB$24,$AL35:$AL35))</f>
        <v>0</v>
      </c>
      <c r="AC35" s="124">
        <f ca="1">AB35-'[22]Gas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AD35-'[22]Gas Average Basis'!AC35</f>
        <v>1.4285714285714457E-3</v>
      </c>
      <c r="AF35" s="59">
        <f ca="1">IF(AF$22,AveragePrices($F$21,AF$23,AF$24,$AJ35:$AJ35),AveragePrices($F$15,AF$23,AF$24,$AL35:$AL35))</f>
        <v>0</v>
      </c>
      <c r="AG35" s="124">
        <f ca="1">AF35-'[22]Gas Average Basis'!AE35</f>
        <v>7.0833333333333345E-2</v>
      </c>
      <c r="AH35" s="59">
        <f ca="1">IF(AH$22,AveragePrices($F$21,AH$23,AH$24,$AJ35:$AJ35),AveragePrices($F$15,AH$23,AH$24,$AL35:$AL35))</f>
        <v>0</v>
      </c>
      <c r="AI35" s="124">
        <f ca="1">AH35-'[22]Gas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178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R36-'[22]Gas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V36-'[22]Gas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X36-'[22]Gas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Z36-'[22]Gas Average Basis'!Y36</f>
        <v>0.12416666666666666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AB36-'[22]Gas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AD36-'[22]Gas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AF36-'[22]Gas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AH36-'[22]Gas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171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R39-'[22]Gas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V39-'[22]Gas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X39-'[22]Gas Average Basis'!W39</f>
        <v>-2.099999999999997E-2</v>
      </c>
      <c r="Z39" s="59">
        <f ca="1">IF(Z$22,AveragePrices($F$21,Z$23,Z$24,$AJ39:$AJ39),AveragePrices($F$15,Z$23,Z$24,$AL39:$AL39))</f>
        <v>0.01</v>
      </c>
      <c r="AA39" s="124">
        <f ca="1">Z39-'[22]Gas Average Basis'!Y39</f>
        <v>0.37833333333333341</v>
      </c>
      <c r="AB39" s="59">
        <f ca="1">IF(AB$22,AveragePrices($F$21,AB$23,AB$24,$AJ39:$AJ39),AveragePrices($F$15,AB$23,AB$24,$AL39:$AL39))</f>
        <v>0.01</v>
      </c>
      <c r="AC39" s="124">
        <f ca="1">AB39-'[22]Gas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AD39-'[22]Gas Average Basis'!AC39</f>
        <v>0.01</v>
      </c>
      <c r="AF39" s="59">
        <f ca="1">IF(AF$22,AveragePrices($F$21,AF$23,AF$24,$AJ39:$AJ39),AveragePrices($F$15,AF$23,AF$24,$AL39:$AL39))</f>
        <v>1.6666666666666666E-2</v>
      </c>
      <c r="AG39" s="124">
        <f ca="1">AF39-'[22]Gas Average Basis'!AE39</f>
        <v>0.54666666666666675</v>
      </c>
      <c r="AH39" s="59">
        <f ca="1">IF(AH$22,AveragePrices($F$21,AH$23,AH$24,$AJ39:$AJ39),AveragePrices($F$15,AH$23,AH$24,$AL39:$AL39))</f>
        <v>0.02</v>
      </c>
      <c r="AI39" s="124">
        <f ca="1">AH39-'[22]Gas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172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R40-'[22]Gas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V40-'[22]Gas Average FinIdx'!V40</f>
        <v>0</v>
      </c>
      <c r="X40" s="59">
        <f ca="1">IF(X$22,AveragePrices($F$21,X$23,X$24,$AJ40:$AJ40),AveragePrices($F$15,X$23,X$24,$AL40:$AL40))</f>
        <v>0</v>
      </c>
      <c r="Y40" s="124">
        <f ca="1">X40-'[22]Gas Average Basis'!W40</f>
        <v>-6.1500000000000013E-2</v>
      </c>
      <c r="Z40" s="59">
        <f ca="1">IF(Z$22,AveragePrices($F$21,Z$23,Z$24,$AJ40:$AJ40),AveragePrices($F$15,Z$23,Z$24,$AL40:$AL40))</f>
        <v>0</v>
      </c>
      <c r="AA40" s="124">
        <f ca="1">Z40-'[22]Gas Average Basis'!Y40</f>
        <v>0.17583333333333334</v>
      </c>
      <c r="AB40" s="59">
        <f ca="1">IF(AB$22,AveragePrices($F$21,AB$23,AB$24,$AJ40:$AJ40),AveragePrices($F$15,AB$23,AB$24,$AL40:$AL40))</f>
        <v>0</v>
      </c>
      <c r="AC40" s="124">
        <f ca="1">AB40-'[22]Gas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AD40-'[22]Gas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AF40-'[22]Gas Average Basis'!AE40</f>
        <v>0.59364285714285703</v>
      </c>
      <c r="AH40" s="59">
        <f ca="1">IF(AH$22,AveragePrices($F$21,AH$23,AH$24,$AJ40:$AJ40),AveragePrices($F$15,AH$23,AH$24,$AL40:$AL40))</f>
        <v>0</v>
      </c>
      <c r="AI40" s="124">
        <f ca="1">AH40-'[22]Gas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175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R41-'[22]Gas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V41-'[22]Gas Average FinIdx'!V41</f>
        <v>0</v>
      </c>
      <c r="X41" s="59">
        <f ca="1">IF(X$22,AveragePrices($F$21,X$23,X$24,$AJ41:$AJ41),AveragePrices($F$15,X$23,X$24,$AL41:$AL41))</f>
        <v>0</v>
      </c>
      <c r="Y41" s="124">
        <f ca="1">X41-'[22]Gas Average Basis'!W41</f>
        <v>-5.1500000000000025E-2</v>
      </c>
      <c r="Z41" s="59">
        <f ca="1">IF(Z$22,AveragePrices($F$21,Z$23,Z$24,$AJ41:$AJ41),AveragePrices($F$15,Z$23,Z$24,$AL41:$AL41))</f>
        <v>0</v>
      </c>
      <c r="AA41" s="124">
        <f ca="1">Z41-'[22]Gas Average Basis'!Y41</f>
        <v>9.6666666666666637E-2</v>
      </c>
      <c r="AB41" s="59">
        <f ca="1">IF(AB$22,AveragePrices($F$21,AB$23,AB$24,$AJ41:$AJ41),AveragePrices($F$15,AB$23,AB$24,$AL41:$AL41))</f>
        <v>0</v>
      </c>
      <c r="AC41" s="124">
        <f ca="1">AB41-'[22]Gas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AD41-'[22]Gas Average Basis'!AC41</f>
        <v>5.0000000000000044E-3</v>
      </c>
      <c r="AF41" s="59">
        <f ca="1">IF(AF$22,AveragePrices($F$21,AF$23,AF$24,$AJ41:$AJ41),AveragePrices($F$15,AF$23,AF$24,$AL41:$AL41))</f>
        <v>0</v>
      </c>
      <c r="AG41" s="124">
        <f ca="1">AF41-'[22]Gas Average Basis'!AE41</f>
        <v>0.38500000000000001</v>
      </c>
      <c r="AH41" s="59">
        <f ca="1">IF(AH$22,AveragePrices($F$21,AH$23,AH$24,$AJ41:$AJ41),AveragePrices($F$15,AH$23,AH$24,$AL41:$AL41))</f>
        <v>0</v>
      </c>
      <c r="AI41" s="124">
        <f ca="1">AH41-'[22]Gas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176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R42-'[22]Gas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V42-'[22]Gas Average FinIdx'!V42</f>
        <v>0</v>
      </c>
      <c r="X42" s="59">
        <f ca="1">IF(X$22,AveragePrices($F$21,X$23,X$24,$AJ42:$AJ42),AveragePrices($F$15,X$23,X$24,$AL42:$AL42))</f>
        <v>0</v>
      </c>
      <c r="Y42" s="124">
        <f ca="1">X42-'[22]Gas Average Basis'!W42</f>
        <v>-8.4838178359792016E-2</v>
      </c>
      <c r="Z42" s="59">
        <f ca="1">IF(Z$22,AveragePrices($F$21,Z$23,Z$24,$AJ42:$AJ42),AveragePrices($F$15,Z$23,Z$24,$AL42:$AL42))</f>
        <v>0</v>
      </c>
      <c r="AA42" s="124">
        <f ca="1">Z42-'[22]Gas Average Basis'!Y42</f>
        <v>0.47479893585219735</v>
      </c>
      <c r="AB42" s="59">
        <f ca="1">IF(AB$22,AveragePrices($F$21,AB$23,AB$24,$AJ42:$AJ42),AveragePrices($F$15,AB$23,AB$24,$AL42:$AL42))</f>
        <v>0</v>
      </c>
      <c r="AC42" s="124">
        <f ca="1">AB42-'[22]Gas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AD42-'[22]Gas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AF42-'[22]Gas Average Basis'!AE42</f>
        <v>0.505</v>
      </c>
      <c r="AH42" s="59">
        <f ca="1">IF(AH$22,AveragePrices($F$21,AH$23,AH$24,$AJ42:$AJ42),AveragePrices($F$15,AH$23,AH$24,$AL42:$AL42))</f>
        <v>0</v>
      </c>
      <c r="AI42" s="124">
        <f ca="1">AH42-'[22]Gas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177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R43-'[22]Gas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V43-'[22]Gas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X43-'[22]Gas Average Basis'!W43</f>
        <v>-1.8999999999999975E-2</v>
      </c>
      <c r="Z43" s="59">
        <f ca="1">IF(Z$22,AveragePrices($F$21,Z$23,Z$24,$AJ43:$AJ43),AveragePrices($F$15,Z$23,Z$24,$AL43:$AL43))</f>
        <v>1.4999999999999999E-2</v>
      </c>
      <c r="AA43" s="124">
        <f ca="1">Z43-'[22]Gas Average Basis'!Y43</f>
        <v>0.4283333333333334</v>
      </c>
      <c r="AB43" s="59">
        <f ca="1">IF(AB$22,AveragePrices($F$21,AB$23,AB$24,$AJ43:$AJ43),AveragePrices($F$15,AB$23,AB$24,$AL43:$AL43))</f>
        <v>1.4999999999999999E-2</v>
      </c>
      <c r="AC43" s="124">
        <f ca="1">AB43-'[22]Gas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AD43-'[22]Gas Average Basis'!AC43</f>
        <v>1.4999999999999999E-2</v>
      </c>
      <c r="AF43" s="59">
        <f ca="1">IF(AF$22,AveragePrices($F$21,AF$23,AF$24,$AJ43:$AJ43),AveragePrices($F$15,AF$23,AF$24,$AL43:$AL43))</f>
        <v>1.4999999999999999E-2</v>
      </c>
      <c r="AG43" s="124">
        <f ca="1">AF43-'[22]Gas Average Basis'!AE43</f>
        <v>0.64500000000000002</v>
      </c>
      <c r="AH43" s="59">
        <f ca="1">IF(AH$22,AveragePrices($F$21,AH$23,AH$24,$AJ43:$AJ43),AveragePrices($F$15,AH$23,AH$24,$AL43:$AL43))</f>
        <v>1.4999999999999999E-2</v>
      </c>
      <c r="AI43" s="124">
        <f ca="1">AH43-'[22]Gas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168</v>
      </c>
      <c r="F49" s="72" t="s">
        <v>42</v>
      </c>
      <c r="G49" s="72"/>
      <c r="H49" s="72"/>
      <c r="I49" s="70"/>
      <c r="J49" s="67">
        <f>LOOKUP($F$25,CurveFetch!D$8:D$1000,CurveFetch!E$8:E$1000)</f>
        <v>3.21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R49-'[22]Gas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V49-'[22]Gas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AB49-'[22]Gas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AH49-'[22]Gas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5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2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5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5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5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2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5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5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5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5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5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37196</v>
      </c>
      <c r="F2" s="6">
        <f t="shared" ref="F2:AE2" si="1">E2</f>
        <v>37196</v>
      </c>
      <c r="G2" s="6">
        <f t="shared" si="1"/>
        <v>37196</v>
      </c>
      <c r="H2" s="6">
        <f t="shared" si="1"/>
        <v>37196</v>
      </c>
      <c r="I2" s="6">
        <f t="shared" si="1"/>
        <v>37196</v>
      </c>
      <c r="J2" s="6">
        <f t="shared" si="1"/>
        <v>37196</v>
      </c>
      <c r="K2" s="6">
        <f t="shared" si="1"/>
        <v>37196</v>
      </c>
      <c r="L2" s="6">
        <f t="shared" si="1"/>
        <v>37196</v>
      </c>
      <c r="M2" s="6">
        <f t="shared" si="1"/>
        <v>37196</v>
      </c>
      <c r="N2" s="6">
        <f t="shared" si="1"/>
        <v>37196</v>
      </c>
      <c r="O2" s="6">
        <f t="shared" si="1"/>
        <v>37196</v>
      </c>
      <c r="P2" s="6">
        <f t="shared" si="1"/>
        <v>37196</v>
      </c>
      <c r="Q2" s="6">
        <f t="shared" si="1"/>
        <v>37196</v>
      </c>
      <c r="R2" s="6">
        <f t="shared" si="1"/>
        <v>37196</v>
      </c>
      <c r="S2" s="6">
        <f t="shared" si="1"/>
        <v>37196</v>
      </c>
      <c r="T2" s="6">
        <f t="shared" si="1"/>
        <v>37196</v>
      </c>
      <c r="U2" s="6">
        <f t="shared" si="1"/>
        <v>37196</v>
      </c>
      <c r="V2" s="6">
        <f t="shared" si="1"/>
        <v>37196</v>
      </c>
      <c r="W2" s="6">
        <f t="shared" si="1"/>
        <v>37196</v>
      </c>
      <c r="X2" s="6">
        <f t="shared" si="1"/>
        <v>37196</v>
      </c>
      <c r="Y2" s="6">
        <f t="shared" si="1"/>
        <v>37196</v>
      </c>
      <c r="Z2" s="6">
        <f t="shared" si="1"/>
        <v>37196</v>
      </c>
      <c r="AA2" s="6">
        <f t="shared" si="1"/>
        <v>37196</v>
      </c>
      <c r="AB2" s="23">
        <f t="shared" si="1"/>
        <v>37196</v>
      </c>
      <c r="AC2" s="23">
        <f t="shared" si="1"/>
        <v>37196</v>
      </c>
      <c r="AD2" s="23">
        <f t="shared" si="1"/>
        <v>37196</v>
      </c>
      <c r="AE2" s="23">
        <f t="shared" si="1"/>
        <v>37196</v>
      </c>
      <c r="AF2" s="23">
        <f>AE2</f>
        <v>37196</v>
      </c>
      <c r="AG2" s="23">
        <f>AE2</f>
        <v>37196</v>
      </c>
      <c r="AH2" s="23">
        <f>AF2</f>
        <v>37196</v>
      </c>
      <c r="AI2" s="23">
        <f>AH2</f>
        <v>37196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3.0720000000000001</v>
      </c>
      <c r="G8" s="10">
        <v>2.9170000000000003</v>
      </c>
      <c r="H8" s="10">
        <v>2.95</v>
      </c>
      <c r="I8" s="10">
        <v>2.59</v>
      </c>
      <c r="J8" s="10">
        <v>2.8520000000000003</v>
      </c>
      <c r="K8" s="10">
        <v>2.69</v>
      </c>
      <c r="L8" s="10">
        <v>2.95</v>
      </c>
      <c r="M8" s="10">
        <v>2.802</v>
      </c>
      <c r="N8" s="10">
        <v>2.6402000000000001</v>
      </c>
      <c r="O8" s="10">
        <v>2.5299999999999998</v>
      </c>
      <c r="P8" s="10">
        <v>3.04</v>
      </c>
      <c r="Q8" s="10">
        <v>3.1470000000000002</v>
      </c>
      <c r="R8" s="10">
        <v>2.79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3.0840000000000001</v>
      </c>
      <c r="F9" s="10">
        <v>3.01</v>
      </c>
      <c r="G9" s="10">
        <v>2.85</v>
      </c>
      <c r="H9" s="10">
        <v>2.95</v>
      </c>
      <c r="I9" s="10">
        <v>2.2999999999999998</v>
      </c>
      <c r="J9" s="10">
        <v>2.75</v>
      </c>
      <c r="K9" s="10">
        <v>2.7450000000000001</v>
      </c>
      <c r="L9" s="10">
        <v>2.85</v>
      </c>
      <c r="M9" s="10">
        <v>2.92</v>
      </c>
      <c r="N9" s="10">
        <v>2.5470000000000002</v>
      </c>
      <c r="O9" s="10">
        <v>2.395</v>
      </c>
      <c r="P9" s="10">
        <v>3</v>
      </c>
      <c r="Q9" s="10">
        <v>2.8650000000000002</v>
      </c>
      <c r="R9" s="10">
        <v>2.8149999999999999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3.0885000000000002</v>
      </c>
      <c r="F10" s="10">
        <v>2.97</v>
      </c>
      <c r="G10" s="10">
        <v>2.85</v>
      </c>
      <c r="H10" s="10">
        <v>2.97</v>
      </c>
      <c r="I10" s="10">
        <v>2.52</v>
      </c>
      <c r="J10" s="10">
        <v>2.75</v>
      </c>
      <c r="K10" s="10">
        <v>2.72</v>
      </c>
      <c r="L10" s="10">
        <v>2.84</v>
      </c>
      <c r="M10" s="10">
        <v>2.75</v>
      </c>
      <c r="N10" s="10">
        <v>2.6459999999999999</v>
      </c>
      <c r="O10" s="10">
        <v>2.4300000000000002</v>
      </c>
      <c r="P10" s="10">
        <v>3</v>
      </c>
      <c r="Q10" s="10">
        <v>2.95</v>
      </c>
      <c r="R10" s="10">
        <v>2.83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3.093</v>
      </c>
      <c r="F11" s="10">
        <v>2.97</v>
      </c>
      <c r="G11" s="10">
        <v>2.85</v>
      </c>
      <c r="H11" s="10">
        <v>2.97</v>
      </c>
      <c r="I11" s="10">
        <v>2.52</v>
      </c>
      <c r="J11" s="10">
        <v>2.75</v>
      </c>
      <c r="K11" s="10">
        <v>2.72</v>
      </c>
      <c r="L11" s="10">
        <v>2.84</v>
      </c>
      <c r="M11" s="10">
        <v>2.75</v>
      </c>
      <c r="N11" s="10">
        <v>2.6459999999999999</v>
      </c>
      <c r="O11" s="10">
        <v>2.4300000000000002</v>
      </c>
      <c r="P11" s="10">
        <v>3</v>
      </c>
      <c r="Q11" s="10">
        <v>2.95</v>
      </c>
      <c r="R11" s="10">
        <v>2.83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3.0975000000000001</v>
      </c>
      <c r="F12" s="10">
        <v>2.97</v>
      </c>
      <c r="G12" s="10">
        <v>2.85</v>
      </c>
      <c r="H12" s="10">
        <v>2.97</v>
      </c>
      <c r="I12" s="10">
        <v>2.52</v>
      </c>
      <c r="J12" s="10">
        <v>2.75</v>
      </c>
      <c r="K12" s="10">
        <v>2.72</v>
      </c>
      <c r="L12" s="10">
        <v>2.84</v>
      </c>
      <c r="M12" s="10">
        <v>2.75</v>
      </c>
      <c r="N12" s="10">
        <v>2.6459999999999999</v>
      </c>
      <c r="O12" s="10">
        <v>2.4300000000000002</v>
      </c>
      <c r="P12" s="10">
        <v>3</v>
      </c>
      <c r="Q12" s="10">
        <v>2.95</v>
      </c>
      <c r="R12" s="10">
        <v>2.83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3.1020000000000003</v>
      </c>
      <c r="F13" s="10">
        <v>2.97</v>
      </c>
      <c r="G13" s="10">
        <v>2.85</v>
      </c>
      <c r="H13" s="10">
        <v>2.97</v>
      </c>
      <c r="I13" s="10">
        <v>2.52</v>
      </c>
      <c r="J13" s="10">
        <v>2.75</v>
      </c>
      <c r="K13" s="10">
        <v>2.72</v>
      </c>
      <c r="L13" s="10">
        <v>2.84</v>
      </c>
      <c r="M13" s="10">
        <v>2.75</v>
      </c>
      <c r="N13" s="10">
        <v>2.6459999999999999</v>
      </c>
      <c r="O13" s="10">
        <v>2.4300000000000002</v>
      </c>
      <c r="P13" s="10">
        <v>3</v>
      </c>
      <c r="Q13" s="10">
        <v>2.95</v>
      </c>
      <c r="R13" s="10">
        <v>2.83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3.1065</v>
      </c>
      <c r="F14" s="10">
        <v>2.97</v>
      </c>
      <c r="G14" s="10">
        <v>2.85</v>
      </c>
      <c r="H14" s="10">
        <v>2.97</v>
      </c>
      <c r="I14" s="10">
        <v>2.52</v>
      </c>
      <c r="J14" s="10">
        <v>2.75</v>
      </c>
      <c r="K14" s="10">
        <v>2.72</v>
      </c>
      <c r="L14" s="10">
        <v>2.84</v>
      </c>
      <c r="M14" s="10">
        <v>2.75</v>
      </c>
      <c r="N14" s="10">
        <v>2.6459999999999999</v>
      </c>
      <c r="O14" s="10">
        <v>2.4300000000000002</v>
      </c>
      <c r="P14" s="10">
        <v>3</v>
      </c>
      <c r="Q14" s="10">
        <v>2.95</v>
      </c>
      <c r="R14" s="10">
        <v>2.83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3.1110000000000002</v>
      </c>
      <c r="F15" s="10">
        <v>2.97</v>
      </c>
      <c r="G15" s="10">
        <v>2.85</v>
      </c>
      <c r="H15" s="10">
        <v>2.97</v>
      </c>
      <c r="I15" s="10">
        <v>2.52</v>
      </c>
      <c r="J15" s="10">
        <v>2.75</v>
      </c>
      <c r="K15" s="10">
        <v>2.72</v>
      </c>
      <c r="L15" s="10">
        <v>2.84</v>
      </c>
      <c r="M15" s="10">
        <v>2.75</v>
      </c>
      <c r="N15" s="10">
        <v>2.6459999999999999</v>
      </c>
      <c r="O15" s="10">
        <v>2.4300000000000002</v>
      </c>
      <c r="P15" s="10">
        <v>3</v>
      </c>
      <c r="Q15" s="10">
        <v>2.95</v>
      </c>
      <c r="R15" s="10">
        <v>2.83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3.1154999999999999</v>
      </c>
      <c r="F16" s="10">
        <v>2.97</v>
      </c>
      <c r="G16" s="10">
        <v>2.85</v>
      </c>
      <c r="H16" s="10">
        <v>2.97</v>
      </c>
      <c r="I16" s="10">
        <v>2.52</v>
      </c>
      <c r="J16" s="10">
        <v>2.75</v>
      </c>
      <c r="K16" s="10">
        <v>2.72</v>
      </c>
      <c r="L16" s="10">
        <v>2.84</v>
      </c>
      <c r="M16" s="10">
        <v>2.75</v>
      </c>
      <c r="N16" s="10">
        <v>2.6459999999999999</v>
      </c>
      <c r="O16" s="10">
        <v>2.4300000000000002</v>
      </c>
      <c r="P16" s="10">
        <v>3</v>
      </c>
      <c r="Q16" s="10">
        <v>2.95</v>
      </c>
      <c r="R16" s="10">
        <v>2.83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3.12</v>
      </c>
      <c r="F17" s="10">
        <v>2.97</v>
      </c>
      <c r="G17" s="10">
        <v>2.85</v>
      </c>
      <c r="H17" s="10">
        <v>2.97</v>
      </c>
      <c r="I17" s="10">
        <v>2.52</v>
      </c>
      <c r="J17" s="10">
        <v>2.75</v>
      </c>
      <c r="K17" s="10">
        <v>2.72</v>
      </c>
      <c r="L17" s="10">
        <v>2.84</v>
      </c>
      <c r="M17" s="10">
        <v>2.75</v>
      </c>
      <c r="N17" s="10">
        <v>2.6459999999999999</v>
      </c>
      <c r="O17" s="10">
        <v>2.4300000000000002</v>
      </c>
      <c r="P17" s="10">
        <v>3</v>
      </c>
      <c r="Q17" s="10">
        <v>2.95</v>
      </c>
      <c r="R17" s="10">
        <v>2.83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3.1245000000000003</v>
      </c>
      <c r="F18" s="10">
        <v>2.97</v>
      </c>
      <c r="G18" s="10">
        <v>2.85</v>
      </c>
      <c r="H18" s="10">
        <v>2.97</v>
      </c>
      <c r="I18" s="10">
        <v>2.52</v>
      </c>
      <c r="J18" s="10">
        <v>2.75</v>
      </c>
      <c r="K18" s="10">
        <v>2.72</v>
      </c>
      <c r="L18" s="10">
        <v>2.84</v>
      </c>
      <c r="M18" s="10">
        <v>2.75</v>
      </c>
      <c r="N18" s="10">
        <v>2.6459999999999999</v>
      </c>
      <c r="O18" s="10">
        <v>2.4300000000000002</v>
      </c>
      <c r="P18" s="10">
        <v>3</v>
      </c>
      <c r="Q18" s="10">
        <v>2.95</v>
      </c>
      <c r="R18" s="10">
        <v>2.83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3.129</v>
      </c>
      <c r="F19" s="10">
        <v>2.97</v>
      </c>
      <c r="G19" s="10">
        <v>2.85</v>
      </c>
      <c r="H19" s="10">
        <v>2.97</v>
      </c>
      <c r="I19" s="10">
        <v>2.52</v>
      </c>
      <c r="J19" s="10">
        <v>2.75</v>
      </c>
      <c r="K19" s="10">
        <v>2.72</v>
      </c>
      <c r="L19" s="10">
        <v>2.84</v>
      </c>
      <c r="M19" s="10">
        <v>2.75</v>
      </c>
      <c r="N19" s="10">
        <v>2.6459999999999999</v>
      </c>
      <c r="O19" s="10">
        <v>2.4300000000000002</v>
      </c>
      <c r="P19" s="10">
        <v>3</v>
      </c>
      <c r="Q19" s="10">
        <v>2.95</v>
      </c>
      <c r="R19" s="10">
        <v>2.83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3.1335000000000002</v>
      </c>
      <c r="F20" s="10">
        <v>2.97</v>
      </c>
      <c r="G20" s="10">
        <v>2.85</v>
      </c>
      <c r="H20" s="10">
        <v>2.97</v>
      </c>
      <c r="I20" s="10">
        <v>2.52</v>
      </c>
      <c r="J20" s="10">
        <v>2.75</v>
      </c>
      <c r="K20" s="10">
        <v>2.72</v>
      </c>
      <c r="L20" s="10">
        <v>2.84</v>
      </c>
      <c r="M20" s="10">
        <v>2.75</v>
      </c>
      <c r="N20" s="10">
        <v>2.6459999999999999</v>
      </c>
      <c r="O20" s="10">
        <v>2.4300000000000002</v>
      </c>
      <c r="P20" s="10">
        <v>3</v>
      </c>
      <c r="Q20" s="10">
        <v>2.95</v>
      </c>
      <c r="R20" s="10">
        <v>2.83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3.1380000000000003</v>
      </c>
      <c r="F21" s="10">
        <v>2.97</v>
      </c>
      <c r="G21" s="10">
        <v>2.85</v>
      </c>
      <c r="H21" s="10">
        <v>2.97</v>
      </c>
      <c r="I21" s="10">
        <v>2.52</v>
      </c>
      <c r="J21" s="10">
        <v>2.75</v>
      </c>
      <c r="K21" s="10">
        <v>2.72</v>
      </c>
      <c r="L21" s="10">
        <v>2.84</v>
      </c>
      <c r="M21" s="10">
        <v>2.75</v>
      </c>
      <c r="N21" s="10">
        <v>2.6459999999999999</v>
      </c>
      <c r="O21" s="10">
        <v>2.4300000000000002</v>
      </c>
      <c r="P21" s="10">
        <v>3</v>
      </c>
      <c r="Q21" s="10">
        <v>2.95</v>
      </c>
      <c r="R21" s="10">
        <v>2.83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3.1425000000000001</v>
      </c>
      <c r="F22" s="10">
        <v>2.97</v>
      </c>
      <c r="G22" s="10">
        <v>2.85</v>
      </c>
      <c r="H22" s="10">
        <v>2.97</v>
      </c>
      <c r="I22" s="10">
        <v>2.52</v>
      </c>
      <c r="J22" s="10">
        <v>2.75</v>
      </c>
      <c r="K22" s="10">
        <v>2.72</v>
      </c>
      <c r="L22" s="10">
        <v>2.84</v>
      </c>
      <c r="M22" s="10">
        <v>2.75</v>
      </c>
      <c r="N22" s="10">
        <v>2.6459999999999999</v>
      </c>
      <c r="O22" s="10">
        <v>2.4300000000000002</v>
      </c>
      <c r="P22" s="10">
        <v>3</v>
      </c>
      <c r="Q22" s="10">
        <v>2.95</v>
      </c>
      <c r="R22" s="10">
        <v>2.83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3.1470000000000002</v>
      </c>
      <c r="F23" s="10">
        <v>2.97</v>
      </c>
      <c r="G23" s="10">
        <v>2.85</v>
      </c>
      <c r="H23" s="10">
        <v>2.97</v>
      </c>
      <c r="I23" s="10">
        <v>2.52</v>
      </c>
      <c r="J23" s="10">
        <v>2.75</v>
      </c>
      <c r="K23" s="10">
        <v>2.72</v>
      </c>
      <c r="L23" s="10">
        <v>2.84</v>
      </c>
      <c r="M23" s="10">
        <v>2.75</v>
      </c>
      <c r="N23" s="10">
        <v>2.6459999999999999</v>
      </c>
      <c r="O23" s="10">
        <v>2.4300000000000002</v>
      </c>
      <c r="P23" s="10">
        <v>3</v>
      </c>
      <c r="Q23" s="10">
        <v>2.95</v>
      </c>
      <c r="R23" s="10">
        <v>2.83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3.1515</v>
      </c>
      <c r="F24" s="10">
        <v>2.97</v>
      </c>
      <c r="G24" s="10">
        <v>2.85</v>
      </c>
      <c r="H24" s="10">
        <v>2.97</v>
      </c>
      <c r="I24" s="10">
        <v>2.52</v>
      </c>
      <c r="J24" s="10">
        <v>2.75</v>
      </c>
      <c r="K24" s="10">
        <v>2.72</v>
      </c>
      <c r="L24" s="10">
        <v>2.84</v>
      </c>
      <c r="M24" s="10">
        <v>2.75</v>
      </c>
      <c r="N24" s="10">
        <v>2.6459999999999999</v>
      </c>
      <c r="O24" s="10">
        <v>2.4300000000000002</v>
      </c>
      <c r="P24" s="10">
        <v>3</v>
      </c>
      <c r="Q24" s="10">
        <v>2.95</v>
      </c>
      <c r="R24" s="10">
        <v>2.83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3.1560000000000001</v>
      </c>
      <c r="F25" s="10">
        <v>2.97</v>
      </c>
      <c r="G25" s="10">
        <v>2.85</v>
      </c>
      <c r="H25" s="10">
        <v>2.97</v>
      </c>
      <c r="I25" s="10">
        <v>2.52</v>
      </c>
      <c r="J25" s="10">
        <v>2.75</v>
      </c>
      <c r="K25" s="10">
        <v>2.72</v>
      </c>
      <c r="L25" s="10">
        <v>2.84</v>
      </c>
      <c r="M25" s="10">
        <v>2.75</v>
      </c>
      <c r="N25" s="10">
        <v>2.6459999999999999</v>
      </c>
      <c r="O25" s="10">
        <v>2.4300000000000002</v>
      </c>
      <c r="P25" s="10">
        <v>3</v>
      </c>
      <c r="Q25" s="10">
        <v>2.95</v>
      </c>
      <c r="R25" s="10">
        <v>2.83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3.1605000000000003</v>
      </c>
      <c r="F26" s="10">
        <v>2.97</v>
      </c>
      <c r="G26" s="10">
        <v>2.85</v>
      </c>
      <c r="H26" s="10">
        <v>2.97</v>
      </c>
      <c r="I26" s="10">
        <v>2.52</v>
      </c>
      <c r="J26" s="10">
        <v>2.75</v>
      </c>
      <c r="K26" s="10">
        <v>2.72</v>
      </c>
      <c r="L26" s="10">
        <v>2.84</v>
      </c>
      <c r="M26" s="10">
        <v>2.75</v>
      </c>
      <c r="N26" s="10">
        <v>2.6459999999999999</v>
      </c>
      <c r="O26" s="10">
        <v>2.4300000000000002</v>
      </c>
      <c r="P26" s="10">
        <v>3</v>
      </c>
      <c r="Q26" s="10">
        <v>2.95</v>
      </c>
      <c r="R26" s="10">
        <v>2.83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3.165</v>
      </c>
      <c r="F27" s="10">
        <v>2.97</v>
      </c>
      <c r="G27" s="10">
        <v>2.85</v>
      </c>
      <c r="H27" s="10">
        <v>2.97</v>
      </c>
      <c r="I27" s="10">
        <v>2.52</v>
      </c>
      <c r="J27" s="10">
        <v>2.75</v>
      </c>
      <c r="K27" s="10">
        <v>2.72</v>
      </c>
      <c r="L27" s="10">
        <v>2.84</v>
      </c>
      <c r="M27" s="10">
        <v>2.75</v>
      </c>
      <c r="N27" s="10">
        <v>2.6459999999999999</v>
      </c>
      <c r="O27" s="10">
        <v>2.4300000000000002</v>
      </c>
      <c r="P27" s="10">
        <v>3</v>
      </c>
      <c r="Q27" s="10">
        <v>2.95</v>
      </c>
      <c r="R27" s="10">
        <v>2.83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3.1695000000000002</v>
      </c>
      <c r="F28" s="10">
        <v>2.97</v>
      </c>
      <c r="G28" s="10">
        <v>2.85</v>
      </c>
      <c r="H28" s="10">
        <v>2.97</v>
      </c>
      <c r="I28" s="10">
        <v>2.52</v>
      </c>
      <c r="J28" s="10">
        <v>2.75</v>
      </c>
      <c r="K28" s="10">
        <v>2.72</v>
      </c>
      <c r="L28" s="10">
        <v>2.84</v>
      </c>
      <c r="M28" s="10">
        <v>2.75</v>
      </c>
      <c r="N28" s="10">
        <v>2.6459999999999999</v>
      </c>
      <c r="O28" s="10">
        <v>2.4300000000000002</v>
      </c>
      <c r="P28" s="10">
        <v>3</v>
      </c>
      <c r="Q28" s="10">
        <v>2.95</v>
      </c>
      <c r="R28" s="10">
        <v>2.83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3.1739999999999999</v>
      </c>
      <c r="F29" s="10">
        <v>2.97</v>
      </c>
      <c r="G29" s="10">
        <v>2.85</v>
      </c>
      <c r="H29" s="10">
        <v>2.97</v>
      </c>
      <c r="I29" s="10">
        <v>2.52</v>
      </c>
      <c r="J29" s="10">
        <v>2.75</v>
      </c>
      <c r="K29" s="10">
        <v>2.72</v>
      </c>
      <c r="L29" s="10">
        <v>2.84</v>
      </c>
      <c r="M29" s="10">
        <v>2.75</v>
      </c>
      <c r="N29" s="10">
        <v>2.6459999999999999</v>
      </c>
      <c r="O29" s="10">
        <v>2.4300000000000002</v>
      </c>
      <c r="P29" s="10">
        <v>3</v>
      </c>
      <c r="Q29" s="10">
        <v>2.95</v>
      </c>
      <c r="R29" s="10">
        <v>2.83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3.1785000000000001</v>
      </c>
      <c r="F30" s="10">
        <v>2.97</v>
      </c>
      <c r="G30" s="10">
        <v>2.85</v>
      </c>
      <c r="H30" s="10">
        <v>2.97</v>
      </c>
      <c r="I30" s="10">
        <v>2.52</v>
      </c>
      <c r="J30" s="10">
        <v>2.75</v>
      </c>
      <c r="K30" s="10">
        <v>2.72</v>
      </c>
      <c r="L30" s="10">
        <v>2.84</v>
      </c>
      <c r="M30" s="10">
        <v>2.75</v>
      </c>
      <c r="N30" s="10">
        <v>2.6459999999999999</v>
      </c>
      <c r="O30" s="10">
        <v>2.4300000000000002</v>
      </c>
      <c r="P30" s="10">
        <v>3</v>
      </c>
      <c r="Q30" s="10">
        <v>2.95</v>
      </c>
      <c r="R30" s="10">
        <v>2.83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3.1830000000000003</v>
      </c>
      <c r="F31" s="10">
        <v>2.97</v>
      </c>
      <c r="G31" s="10">
        <v>2.85</v>
      </c>
      <c r="H31" s="10">
        <v>2.97</v>
      </c>
      <c r="I31" s="10">
        <v>2.52</v>
      </c>
      <c r="J31" s="10">
        <v>2.75</v>
      </c>
      <c r="K31" s="10">
        <v>2.72</v>
      </c>
      <c r="L31" s="10">
        <v>2.84</v>
      </c>
      <c r="M31" s="10">
        <v>2.75</v>
      </c>
      <c r="N31" s="10">
        <v>2.6459999999999999</v>
      </c>
      <c r="O31" s="10">
        <v>2.4300000000000002</v>
      </c>
      <c r="P31" s="10">
        <v>3</v>
      </c>
      <c r="Q31" s="10">
        <v>2.95</v>
      </c>
      <c r="R31" s="10">
        <v>2.83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3.1875</v>
      </c>
      <c r="F32" s="10">
        <v>2.97</v>
      </c>
      <c r="G32" s="10">
        <v>2.85</v>
      </c>
      <c r="H32" s="10">
        <v>2.97</v>
      </c>
      <c r="I32" s="10">
        <v>2.52</v>
      </c>
      <c r="J32" s="10">
        <v>2.75</v>
      </c>
      <c r="K32" s="10">
        <v>2.72</v>
      </c>
      <c r="L32" s="10">
        <v>2.84</v>
      </c>
      <c r="M32" s="10">
        <v>2.75</v>
      </c>
      <c r="N32" s="10">
        <v>2.6459999999999999</v>
      </c>
      <c r="O32" s="10">
        <v>2.4300000000000002</v>
      </c>
      <c r="P32" s="10">
        <v>3</v>
      </c>
      <c r="Q32" s="10">
        <v>2.95</v>
      </c>
      <c r="R32" s="10">
        <v>2.83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3.1920000000000002</v>
      </c>
      <c r="F33" s="10">
        <v>2.97</v>
      </c>
      <c r="G33" s="10">
        <v>2.85</v>
      </c>
      <c r="H33" s="10">
        <v>2.97</v>
      </c>
      <c r="I33" s="10">
        <v>2.52</v>
      </c>
      <c r="J33" s="10">
        <v>2.75</v>
      </c>
      <c r="K33" s="10">
        <v>2.72</v>
      </c>
      <c r="L33" s="10">
        <v>2.84</v>
      </c>
      <c r="M33" s="10">
        <v>2.75</v>
      </c>
      <c r="N33" s="10">
        <v>2.6459999999999999</v>
      </c>
      <c r="O33" s="10">
        <v>2.4300000000000002</v>
      </c>
      <c r="P33" s="10">
        <v>3</v>
      </c>
      <c r="Q33" s="10">
        <v>2.95</v>
      </c>
      <c r="R33" s="10">
        <v>2.83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3.1965000000000003</v>
      </c>
      <c r="F34" s="10">
        <v>2.97</v>
      </c>
      <c r="G34" s="10">
        <v>2.85</v>
      </c>
      <c r="H34" s="10">
        <v>2.97</v>
      </c>
      <c r="I34" s="10">
        <v>2.52</v>
      </c>
      <c r="J34" s="10">
        <v>2.75</v>
      </c>
      <c r="K34" s="10">
        <v>2.72</v>
      </c>
      <c r="L34" s="10">
        <v>2.84</v>
      </c>
      <c r="M34" s="10">
        <v>2.75</v>
      </c>
      <c r="N34" s="10">
        <v>2.6459999999999999</v>
      </c>
      <c r="O34" s="10">
        <v>2.4300000000000002</v>
      </c>
      <c r="P34" s="10">
        <v>3</v>
      </c>
      <c r="Q34" s="10">
        <v>2.95</v>
      </c>
      <c r="R34" s="10">
        <v>2.83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3.2010000000000001</v>
      </c>
      <c r="F35" s="10">
        <v>2.97</v>
      </c>
      <c r="G35" s="10">
        <v>2.85</v>
      </c>
      <c r="H35" s="10">
        <v>2.97</v>
      </c>
      <c r="I35" s="10">
        <v>2.52</v>
      </c>
      <c r="J35" s="10">
        <v>2.75</v>
      </c>
      <c r="K35" s="10">
        <v>2.72</v>
      </c>
      <c r="L35" s="10">
        <v>2.84</v>
      </c>
      <c r="M35" s="10">
        <v>2.75</v>
      </c>
      <c r="N35" s="10">
        <v>2.6459999999999999</v>
      </c>
      <c r="O35" s="10">
        <v>2.4300000000000002</v>
      </c>
      <c r="P35" s="10">
        <v>3</v>
      </c>
      <c r="Q35" s="10">
        <v>2.95</v>
      </c>
      <c r="R35" s="10">
        <v>2.83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3.2055000000000002</v>
      </c>
      <c r="F36" s="10">
        <v>2.97</v>
      </c>
      <c r="G36" s="10">
        <v>2.85</v>
      </c>
      <c r="H36" s="10">
        <v>2.97</v>
      </c>
      <c r="I36" s="10">
        <v>2.52</v>
      </c>
      <c r="J36" s="10">
        <v>2.75</v>
      </c>
      <c r="K36" s="10">
        <v>2.72</v>
      </c>
      <c r="L36" s="10">
        <v>2.84</v>
      </c>
      <c r="M36" s="10">
        <v>2.75</v>
      </c>
      <c r="N36" s="10">
        <v>2.6459999999999999</v>
      </c>
      <c r="O36" s="10">
        <v>2.4300000000000002</v>
      </c>
      <c r="P36" s="10">
        <v>3</v>
      </c>
      <c r="Q36" s="10">
        <v>2.95</v>
      </c>
      <c r="R36" s="10">
        <v>2.83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3.21</v>
      </c>
      <c r="F37" s="10">
        <v>2.97</v>
      </c>
      <c r="G37" s="10">
        <v>2.85</v>
      </c>
      <c r="H37" s="10">
        <v>2.97</v>
      </c>
      <c r="I37" s="10">
        <v>2.52</v>
      </c>
      <c r="J37" s="10">
        <v>2.75</v>
      </c>
      <c r="K37" s="10">
        <v>2.72</v>
      </c>
      <c r="L37" s="10">
        <v>2.84</v>
      </c>
      <c r="M37" s="10">
        <v>2.75</v>
      </c>
      <c r="N37" s="10">
        <v>2.6459999999999999</v>
      </c>
      <c r="O37" s="10">
        <v>2.4300000000000002</v>
      </c>
      <c r="P37" s="10">
        <v>3</v>
      </c>
      <c r="Q37" s="10">
        <v>2.95</v>
      </c>
      <c r="R37" s="10">
        <v>2.83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/>
      <c r="E38" s="10"/>
      <c r="F38" s="10">
        <v>3.0720000000000001</v>
      </c>
      <c r="G38" s="10">
        <v>2.9170000000000003</v>
      </c>
      <c r="H38" s="10">
        <v>2.95</v>
      </c>
      <c r="I38" s="10">
        <v>2.59</v>
      </c>
      <c r="J38" s="10">
        <v>2.8520000000000003</v>
      </c>
      <c r="K38" s="10">
        <v>2.69</v>
      </c>
      <c r="L38" s="10"/>
      <c r="M38" s="10">
        <v>2.802</v>
      </c>
      <c r="N38" s="10">
        <v>2.6459999999999999</v>
      </c>
      <c r="O38" s="10">
        <v>2.5299999999999998</v>
      </c>
      <c r="P38" s="10">
        <v>3</v>
      </c>
      <c r="Q38" s="10">
        <v>3.1470000000000002</v>
      </c>
      <c r="R38" s="10">
        <v>2.79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/>
      <c r="E39" s="10"/>
      <c r="F39" s="10">
        <v>3.0720000000000001</v>
      </c>
      <c r="G39" s="10">
        <v>2.9170000000000003</v>
      </c>
      <c r="H39" s="10">
        <v>2.95</v>
      </c>
      <c r="I39" s="10">
        <v>2.59</v>
      </c>
      <c r="J39" s="10">
        <v>2.8520000000000003</v>
      </c>
      <c r="K39" s="10">
        <v>2.69</v>
      </c>
      <c r="L39" s="10"/>
      <c r="M39" s="10">
        <v>2.802</v>
      </c>
      <c r="N39" s="10">
        <v>2.6459999999999999</v>
      </c>
      <c r="O39" s="10">
        <v>2.5299999999999998</v>
      </c>
      <c r="P39" s="10">
        <v>3</v>
      </c>
      <c r="Q39" s="10">
        <v>3.1470000000000002</v>
      </c>
      <c r="R39" s="10">
        <v>2.79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/>
      <c r="E40" s="10"/>
      <c r="F40" s="10">
        <v>3.0720000000000001</v>
      </c>
      <c r="G40" s="10">
        <v>2.9170000000000003</v>
      </c>
      <c r="H40" s="10">
        <v>2.95</v>
      </c>
      <c r="I40" s="10">
        <v>2.59</v>
      </c>
      <c r="J40" s="10">
        <v>2.8520000000000003</v>
      </c>
      <c r="K40" s="10">
        <v>2.69</v>
      </c>
      <c r="L40" s="10"/>
      <c r="M40" s="10">
        <v>2.802</v>
      </c>
      <c r="N40" s="10">
        <v>2.6459999999999999</v>
      </c>
      <c r="O40" s="10">
        <v>2.5299999999999998</v>
      </c>
      <c r="P40" s="10">
        <v>3</v>
      </c>
      <c r="Q40" s="10">
        <v>3.1470000000000002</v>
      </c>
      <c r="R40" s="10">
        <v>2.79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/>
      <c r="E41" s="10"/>
      <c r="F41" s="10">
        <v>3.0720000000000001</v>
      </c>
      <c r="G41" s="10">
        <v>2.9170000000000003</v>
      </c>
      <c r="H41" s="10">
        <v>2.95</v>
      </c>
      <c r="I41" s="10">
        <v>2.59</v>
      </c>
      <c r="J41" s="10">
        <v>2.8520000000000003</v>
      </c>
      <c r="K41" s="10">
        <v>2.69</v>
      </c>
      <c r="L41" s="10"/>
      <c r="M41" s="10">
        <v>2.802</v>
      </c>
      <c r="N41" s="10">
        <v>2.6459999999999999</v>
      </c>
      <c r="O41" s="10">
        <v>2.5299999999999998</v>
      </c>
      <c r="P41" s="10">
        <v>3</v>
      </c>
      <c r="Q41" s="10">
        <v>3.1470000000000002</v>
      </c>
      <c r="R41" s="10">
        <v>2.79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/>
      <c r="E42" s="10"/>
      <c r="F42" s="10">
        <v>3.0720000000000001</v>
      </c>
      <c r="G42" s="10">
        <v>2.9170000000000003</v>
      </c>
      <c r="H42" s="10">
        <v>2.95</v>
      </c>
      <c r="I42" s="10">
        <v>2.59</v>
      </c>
      <c r="J42" s="10">
        <v>2.8520000000000003</v>
      </c>
      <c r="K42" s="10">
        <v>2.69</v>
      </c>
      <c r="L42" s="10"/>
      <c r="M42" s="10">
        <v>2.802</v>
      </c>
      <c r="N42" s="10">
        <v>2.6459999999999999</v>
      </c>
      <c r="O42" s="10">
        <v>2.5299999999999998</v>
      </c>
      <c r="P42" s="10">
        <v>3</v>
      </c>
      <c r="Q42" s="10">
        <v>3.1470000000000002</v>
      </c>
      <c r="R42" s="10">
        <v>2.79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/>
      <c r="E43" s="10"/>
      <c r="F43" s="10">
        <v>3.0720000000000001</v>
      </c>
      <c r="G43" s="10">
        <v>2.9170000000000003</v>
      </c>
      <c r="H43" s="10">
        <v>2.95</v>
      </c>
      <c r="I43" s="10">
        <v>2.59</v>
      </c>
      <c r="J43" s="10">
        <v>2.8520000000000003</v>
      </c>
      <c r="K43" s="10">
        <v>2.69</v>
      </c>
      <c r="L43" s="10"/>
      <c r="M43" s="10">
        <v>2.802</v>
      </c>
      <c r="N43" s="10">
        <v>2.6459999999999999</v>
      </c>
      <c r="O43" s="10">
        <v>2.5299999999999998</v>
      </c>
      <c r="P43" s="10">
        <v>3</v>
      </c>
      <c r="Q43" s="10">
        <v>3.1470000000000002</v>
      </c>
      <c r="R43" s="10">
        <v>2.79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/>
      <c r="E44" s="10"/>
      <c r="F44" s="10">
        <v>3.0720000000000001</v>
      </c>
      <c r="G44" s="10">
        <v>2.9170000000000003</v>
      </c>
      <c r="H44" s="10">
        <v>2.95</v>
      </c>
      <c r="I44" s="10">
        <v>2.59</v>
      </c>
      <c r="J44" s="10">
        <v>2.8520000000000003</v>
      </c>
      <c r="K44" s="10">
        <v>2.69</v>
      </c>
      <c r="L44" s="10"/>
      <c r="M44" s="10">
        <v>2.802</v>
      </c>
      <c r="N44" s="10">
        <v>2.6459999999999999</v>
      </c>
      <c r="O44" s="10">
        <v>2.5299999999999998</v>
      </c>
      <c r="P44" s="10">
        <v>3</v>
      </c>
      <c r="Q44" s="10">
        <v>3.1470000000000002</v>
      </c>
      <c r="R44" s="10">
        <v>2.79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/>
      <c r="E45" s="10"/>
      <c r="F45" s="10">
        <v>3.0720000000000001</v>
      </c>
      <c r="G45" s="10">
        <v>2.9170000000000003</v>
      </c>
      <c r="H45" s="10">
        <v>2.95</v>
      </c>
      <c r="I45" s="10">
        <v>2.59</v>
      </c>
      <c r="J45" s="10">
        <v>2.8520000000000003</v>
      </c>
      <c r="K45" s="10">
        <v>2.69</v>
      </c>
      <c r="L45" s="10"/>
      <c r="M45" s="10">
        <v>2.802</v>
      </c>
      <c r="N45" s="10">
        <v>2.6459999999999999</v>
      </c>
      <c r="O45" s="10">
        <v>2.5299999999999998</v>
      </c>
      <c r="P45" s="10">
        <v>3</v>
      </c>
      <c r="Q45" s="10">
        <v>3.1470000000000002</v>
      </c>
      <c r="R45" s="10">
        <v>2.79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/>
      <c r="E46" s="10"/>
      <c r="F46" s="10">
        <v>3.0720000000000001</v>
      </c>
      <c r="G46" s="10">
        <v>2.9170000000000003</v>
      </c>
      <c r="H46" s="10">
        <v>2.95</v>
      </c>
      <c r="I46" s="10">
        <v>2.59</v>
      </c>
      <c r="J46" s="10">
        <v>2.8520000000000003</v>
      </c>
      <c r="K46" s="10">
        <v>2.69</v>
      </c>
      <c r="L46" s="10"/>
      <c r="M46" s="10">
        <v>2.802</v>
      </c>
      <c r="N46" s="10">
        <v>2.6459999999999999</v>
      </c>
      <c r="O46" s="10">
        <v>2.5299999999999998</v>
      </c>
      <c r="P46" s="10">
        <v>3</v>
      </c>
      <c r="Q46" s="10">
        <v>3.1470000000000002</v>
      </c>
      <c r="R46" s="10">
        <v>2.79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/>
      <c r="E47" s="10"/>
      <c r="F47" s="10">
        <v>3.0720000000000001</v>
      </c>
      <c r="G47" s="10">
        <v>2.9170000000000003</v>
      </c>
      <c r="H47" s="10">
        <v>2.95</v>
      </c>
      <c r="I47" s="10">
        <v>2.59</v>
      </c>
      <c r="J47" s="10">
        <v>2.8520000000000003</v>
      </c>
      <c r="K47" s="10">
        <v>2.69</v>
      </c>
      <c r="L47" s="10"/>
      <c r="M47" s="10">
        <v>2.802</v>
      </c>
      <c r="N47" s="10">
        <v>2.6459999999999999</v>
      </c>
      <c r="O47" s="10">
        <v>2.5299999999999998</v>
      </c>
      <c r="P47" s="10">
        <v>3</v>
      </c>
      <c r="Q47" s="10">
        <v>3.1470000000000002</v>
      </c>
      <c r="R47" s="10">
        <v>2.79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/>
      <c r="E48" s="10"/>
      <c r="F48" s="10">
        <v>3.0720000000000001</v>
      </c>
      <c r="G48" s="10">
        <v>2.9170000000000003</v>
      </c>
      <c r="H48" s="10">
        <v>2.95</v>
      </c>
      <c r="I48" s="10">
        <v>2.59</v>
      </c>
      <c r="J48" s="10">
        <v>2.8520000000000003</v>
      </c>
      <c r="K48" s="10">
        <v>2.69</v>
      </c>
      <c r="L48" s="10"/>
      <c r="M48" s="10">
        <v>2.802</v>
      </c>
      <c r="N48" s="10">
        <v>2.6459999999999999</v>
      </c>
      <c r="O48" s="10">
        <v>2.5299999999999998</v>
      </c>
      <c r="P48" s="10">
        <v>3</v>
      </c>
      <c r="Q48" s="10">
        <v>3.1470000000000002</v>
      </c>
      <c r="R48" s="10">
        <v>2.79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/>
      <c r="E49" s="10"/>
      <c r="F49" s="10">
        <v>3.0720000000000001</v>
      </c>
      <c r="G49" s="10">
        <v>2.9170000000000003</v>
      </c>
      <c r="H49" s="10">
        <v>2.95</v>
      </c>
      <c r="I49" s="10">
        <v>2.59</v>
      </c>
      <c r="J49" s="10">
        <v>2.8520000000000003</v>
      </c>
      <c r="K49" s="10">
        <v>2.69</v>
      </c>
      <c r="L49" s="10"/>
      <c r="M49" s="10">
        <v>2.802</v>
      </c>
      <c r="N49" s="10">
        <v>2.6459999999999999</v>
      </c>
      <c r="O49" s="10">
        <v>2.5299999999999998</v>
      </c>
      <c r="P49" s="10">
        <v>3</v>
      </c>
      <c r="Q49" s="10">
        <v>3.1470000000000002</v>
      </c>
      <c r="R49" s="10">
        <v>2.79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/>
      <c r="E50" s="10"/>
      <c r="F50" s="10">
        <v>3.0720000000000001</v>
      </c>
      <c r="G50" s="10">
        <v>2.9170000000000003</v>
      </c>
      <c r="H50" s="10">
        <v>2.95</v>
      </c>
      <c r="I50" s="10">
        <v>2.59</v>
      </c>
      <c r="J50" s="10">
        <v>2.8520000000000003</v>
      </c>
      <c r="K50" s="10">
        <v>2.69</v>
      </c>
      <c r="L50" s="10"/>
      <c r="M50" s="10">
        <v>2.802</v>
      </c>
      <c r="N50" s="10">
        <v>2.6459999999999999</v>
      </c>
      <c r="O50" s="10">
        <v>2.5299999999999998</v>
      </c>
      <c r="P50" s="10">
        <v>3</v>
      </c>
      <c r="Q50" s="10">
        <v>3.1470000000000002</v>
      </c>
      <c r="R50" s="10">
        <v>2.79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/>
      <c r="E51" s="10"/>
      <c r="F51" s="10">
        <v>3.0720000000000001</v>
      </c>
      <c r="G51" s="10">
        <v>2.9170000000000003</v>
      </c>
      <c r="H51" s="10">
        <v>2.95</v>
      </c>
      <c r="I51" s="10">
        <v>2.59</v>
      </c>
      <c r="J51" s="10">
        <v>2.8520000000000003</v>
      </c>
      <c r="K51" s="10">
        <v>2.69</v>
      </c>
      <c r="L51" s="10"/>
      <c r="M51" s="10">
        <v>2.802</v>
      </c>
      <c r="N51" s="10">
        <v>2.6459999999999999</v>
      </c>
      <c r="O51" s="10">
        <v>2.5299999999999998</v>
      </c>
      <c r="P51" s="10">
        <v>3</v>
      </c>
      <c r="Q51" s="10">
        <v>3.1470000000000002</v>
      </c>
      <c r="R51" s="10">
        <v>2.79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/>
      <c r="E52" s="10"/>
      <c r="F52" s="10">
        <v>3.0720000000000001</v>
      </c>
      <c r="G52" s="10">
        <v>2.9170000000000003</v>
      </c>
      <c r="H52" s="10">
        <v>2.95</v>
      </c>
      <c r="I52" s="10">
        <v>2.59</v>
      </c>
      <c r="J52" s="10">
        <v>2.8520000000000003</v>
      </c>
      <c r="K52" s="10">
        <v>2.69</v>
      </c>
      <c r="L52" s="10"/>
      <c r="M52" s="10">
        <v>2.802</v>
      </c>
      <c r="N52" s="10">
        <v>2.6459999999999999</v>
      </c>
      <c r="O52" s="10">
        <v>2.5299999999999998</v>
      </c>
      <c r="P52" s="10">
        <v>3</v>
      </c>
      <c r="Q52" s="10">
        <v>3.1470000000000002</v>
      </c>
      <c r="R52" s="10">
        <v>2.79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/>
      <c r="E53" s="10"/>
      <c r="F53" s="10">
        <v>3.0720000000000001</v>
      </c>
      <c r="G53" s="10">
        <v>2.9170000000000003</v>
      </c>
      <c r="H53" s="10">
        <v>2.95</v>
      </c>
      <c r="I53" s="10">
        <v>2.59</v>
      </c>
      <c r="J53" s="10">
        <v>2.8520000000000003</v>
      </c>
      <c r="K53" s="10">
        <v>2.69</v>
      </c>
      <c r="L53" s="10"/>
      <c r="M53" s="10">
        <v>2.802</v>
      </c>
      <c r="N53" s="10">
        <v>2.6459999999999999</v>
      </c>
      <c r="O53" s="10">
        <v>2.5299999999999998</v>
      </c>
      <c r="P53" s="10">
        <v>3</v>
      </c>
      <c r="Q53" s="10">
        <v>3.1470000000000002</v>
      </c>
      <c r="R53" s="10">
        <v>2.79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/>
      <c r="E54" s="10"/>
      <c r="F54" s="10">
        <v>3.0720000000000001</v>
      </c>
      <c r="G54" s="10">
        <v>2.9170000000000003</v>
      </c>
      <c r="H54" s="10">
        <v>2.95</v>
      </c>
      <c r="I54" s="10">
        <v>2.59</v>
      </c>
      <c r="J54" s="10">
        <v>2.8520000000000003</v>
      </c>
      <c r="K54" s="10">
        <v>2.69</v>
      </c>
      <c r="L54" s="10"/>
      <c r="M54" s="10">
        <v>2.802</v>
      </c>
      <c r="N54" s="10">
        <v>2.6459999999999999</v>
      </c>
      <c r="O54" s="10">
        <v>2.5299999999999998</v>
      </c>
      <c r="P54" s="10">
        <v>3</v>
      </c>
      <c r="Q54" s="10">
        <v>3.1470000000000002</v>
      </c>
      <c r="R54" s="10">
        <v>2.79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/>
      <c r="E55" s="10"/>
      <c r="F55" s="10">
        <v>3.0720000000000001</v>
      </c>
      <c r="G55" s="10">
        <v>2.9170000000000003</v>
      </c>
      <c r="H55" s="10">
        <v>2.95</v>
      </c>
      <c r="I55" s="10">
        <v>2.59</v>
      </c>
      <c r="J55" s="10">
        <v>2.8520000000000003</v>
      </c>
      <c r="K55" s="10">
        <v>2.69</v>
      </c>
      <c r="L55" s="10"/>
      <c r="M55" s="10">
        <v>2.802</v>
      </c>
      <c r="N55" s="10">
        <v>2.6459999999999999</v>
      </c>
      <c r="O55" s="10">
        <v>2.5299999999999998</v>
      </c>
      <c r="P55" s="10">
        <v>3</v>
      </c>
      <c r="Q55" s="10">
        <v>3.1470000000000002</v>
      </c>
      <c r="R55" s="10">
        <v>2.79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/>
      <c r="E56" s="10"/>
      <c r="F56" s="10">
        <v>3.0720000000000001</v>
      </c>
      <c r="G56" s="10">
        <v>2.9170000000000003</v>
      </c>
      <c r="H56" s="10">
        <v>2.95</v>
      </c>
      <c r="I56" s="10">
        <v>2.59</v>
      </c>
      <c r="J56" s="10">
        <v>2.8520000000000003</v>
      </c>
      <c r="K56" s="10">
        <v>2.69</v>
      </c>
      <c r="L56" s="10"/>
      <c r="M56" s="10">
        <v>2.802</v>
      </c>
      <c r="N56" s="10">
        <v>2.6459999999999999</v>
      </c>
      <c r="O56" s="10">
        <v>2.5299999999999998</v>
      </c>
      <c r="P56" s="10">
        <v>3</v>
      </c>
      <c r="Q56" s="10">
        <v>3.1470000000000002</v>
      </c>
      <c r="R56" s="10">
        <v>2.79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/>
      <c r="E57" s="10"/>
      <c r="F57" s="10">
        <v>3.0720000000000001</v>
      </c>
      <c r="G57" s="10">
        <v>2.9170000000000003</v>
      </c>
      <c r="H57" s="10">
        <v>2.95</v>
      </c>
      <c r="I57" s="10">
        <v>2.59</v>
      </c>
      <c r="J57" s="10">
        <v>2.8520000000000003</v>
      </c>
      <c r="K57" s="10">
        <v>2.69</v>
      </c>
      <c r="L57" s="10"/>
      <c r="M57" s="10">
        <v>2.802</v>
      </c>
      <c r="N57" s="10">
        <v>2.6459999999999999</v>
      </c>
      <c r="O57" s="10">
        <v>2.5299999999999998</v>
      </c>
      <c r="P57" s="10">
        <v>3</v>
      </c>
      <c r="Q57" s="10">
        <v>3.1470000000000002</v>
      </c>
      <c r="R57" s="10">
        <v>2.79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/>
      <c r="E58" s="10"/>
      <c r="F58" s="10">
        <v>3.0720000000000001</v>
      </c>
      <c r="G58" s="10">
        <v>2.9170000000000003</v>
      </c>
      <c r="H58" s="10">
        <v>2.95</v>
      </c>
      <c r="I58" s="10">
        <v>2.59</v>
      </c>
      <c r="J58" s="10">
        <v>2.8520000000000003</v>
      </c>
      <c r="K58" s="10">
        <v>2.69</v>
      </c>
      <c r="L58" s="10"/>
      <c r="M58" s="10">
        <v>2.802</v>
      </c>
      <c r="N58" s="10">
        <v>2.6459999999999999</v>
      </c>
      <c r="O58" s="10">
        <v>2.5299999999999998</v>
      </c>
      <c r="P58" s="10">
        <v>3</v>
      </c>
      <c r="Q58" s="10">
        <v>3.1470000000000002</v>
      </c>
      <c r="R58" s="10">
        <v>2.79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/>
      <c r="E59" s="10"/>
      <c r="F59" s="10">
        <v>3.0720000000000001</v>
      </c>
      <c r="G59" s="10">
        <v>2.9170000000000003</v>
      </c>
      <c r="H59" s="10">
        <v>2.95</v>
      </c>
      <c r="I59" s="10">
        <v>2.59</v>
      </c>
      <c r="J59" s="10">
        <v>2.8520000000000003</v>
      </c>
      <c r="K59" s="10">
        <v>2.69</v>
      </c>
      <c r="L59" s="10"/>
      <c r="M59" s="10">
        <v>2.802</v>
      </c>
      <c r="N59" s="10">
        <v>2.6459999999999999</v>
      </c>
      <c r="O59" s="10">
        <v>2.5299999999999998</v>
      </c>
      <c r="P59" s="10">
        <v>3</v>
      </c>
      <c r="Q59" s="10">
        <v>3.1470000000000002</v>
      </c>
      <c r="R59" s="10">
        <v>2.79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/>
      <c r="E60" s="10"/>
      <c r="F60" s="10">
        <v>3.0720000000000001</v>
      </c>
      <c r="G60" s="10">
        <v>2.9170000000000003</v>
      </c>
      <c r="H60" s="10">
        <v>2.95</v>
      </c>
      <c r="I60" s="10">
        <v>2.59</v>
      </c>
      <c r="J60" s="10">
        <v>2.8520000000000003</v>
      </c>
      <c r="K60" s="10">
        <v>2.69</v>
      </c>
      <c r="L60" s="10"/>
      <c r="M60" s="10">
        <v>2.802</v>
      </c>
      <c r="N60" s="10">
        <v>2.6459999999999999</v>
      </c>
      <c r="O60" s="10">
        <v>2.5299999999999998</v>
      </c>
      <c r="P60" s="10">
        <v>3</v>
      </c>
      <c r="Q60" s="10">
        <v>3.1470000000000002</v>
      </c>
      <c r="R60" s="10">
        <v>2.79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/>
      <c r="E61" s="10"/>
      <c r="F61" s="10">
        <v>3.0720000000000001</v>
      </c>
      <c r="G61" s="10">
        <v>2.9170000000000003</v>
      </c>
      <c r="H61" s="10">
        <v>2.95</v>
      </c>
      <c r="I61" s="10">
        <v>2.59</v>
      </c>
      <c r="J61" s="10">
        <v>2.8520000000000003</v>
      </c>
      <c r="K61" s="10">
        <v>2.69</v>
      </c>
      <c r="L61" s="10"/>
      <c r="M61" s="10">
        <v>2.802</v>
      </c>
      <c r="N61" s="10">
        <v>2.6459999999999999</v>
      </c>
      <c r="O61" s="10">
        <v>2.5299999999999998</v>
      </c>
      <c r="P61" s="10">
        <v>3</v>
      </c>
      <c r="Q61" s="10">
        <v>3.1470000000000002</v>
      </c>
      <c r="R61" s="10">
        <v>2.79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/>
      <c r="E62" s="10"/>
      <c r="F62" s="10">
        <v>3.0720000000000001</v>
      </c>
      <c r="G62" s="10">
        <v>2.9170000000000003</v>
      </c>
      <c r="H62" s="10">
        <v>2.95</v>
      </c>
      <c r="I62" s="10">
        <v>2.59</v>
      </c>
      <c r="J62" s="10">
        <v>2.8520000000000003</v>
      </c>
      <c r="K62" s="10">
        <v>2.69</v>
      </c>
      <c r="L62" s="10"/>
      <c r="M62" s="10">
        <v>2.802</v>
      </c>
      <c r="N62" s="10">
        <v>2.6459999999999999</v>
      </c>
      <c r="O62" s="10">
        <v>2.5299999999999998</v>
      </c>
      <c r="P62" s="10">
        <v>3</v>
      </c>
      <c r="Q62" s="10">
        <v>3.1470000000000002</v>
      </c>
      <c r="R62" s="10">
        <v>2.79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/>
      <c r="E63" s="10"/>
      <c r="F63" s="10">
        <v>3.0720000000000001</v>
      </c>
      <c r="G63" s="10">
        <v>2.9170000000000003</v>
      </c>
      <c r="H63" s="10">
        <v>2.95</v>
      </c>
      <c r="I63" s="10">
        <v>2.59</v>
      </c>
      <c r="J63" s="10">
        <v>2.8520000000000003</v>
      </c>
      <c r="K63" s="10">
        <v>2.69</v>
      </c>
      <c r="L63" s="10"/>
      <c r="M63" s="10">
        <v>2.802</v>
      </c>
      <c r="N63" s="10">
        <v>2.6459999999999999</v>
      </c>
      <c r="O63" s="10">
        <v>2.5299999999999998</v>
      </c>
      <c r="P63" s="10">
        <v>3</v>
      </c>
      <c r="Q63" s="10">
        <v>3.1470000000000002</v>
      </c>
      <c r="R63" s="10">
        <v>2.79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/>
      <c r="E64" s="10"/>
      <c r="F64" s="10">
        <v>3.0720000000000001</v>
      </c>
      <c r="G64" s="10">
        <v>2.9170000000000003</v>
      </c>
      <c r="H64" s="10">
        <v>2.95</v>
      </c>
      <c r="I64" s="10">
        <v>2.59</v>
      </c>
      <c r="J64" s="10">
        <v>2.8520000000000003</v>
      </c>
      <c r="K64" s="10">
        <v>2.69</v>
      </c>
      <c r="L64" s="10"/>
      <c r="M64" s="10">
        <v>2.802</v>
      </c>
      <c r="N64" s="10">
        <v>2.6459999999999999</v>
      </c>
      <c r="O64" s="10">
        <v>2.5299999999999998</v>
      </c>
      <c r="P64" s="10">
        <v>3</v>
      </c>
      <c r="Q64" s="10">
        <v>3.1470000000000002</v>
      </c>
      <c r="R64" s="10">
        <v>2.79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/>
      <c r="E65" s="10"/>
      <c r="F65" s="10">
        <v>3.0720000000000001</v>
      </c>
      <c r="G65" s="10">
        <v>2.9170000000000003</v>
      </c>
      <c r="H65" s="10">
        <v>2.95</v>
      </c>
      <c r="I65" s="10">
        <v>2.59</v>
      </c>
      <c r="J65" s="10">
        <v>2.8520000000000003</v>
      </c>
      <c r="K65" s="10">
        <v>2.69</v>
      </c>
      <c r="L65" s="10"/>
      <c r="M65" s="10">
        <v>2.802</v>
      </c>
      <c r="N65" s="10">
        <v>2.6459999999999999</v>
      </c>
      <c r="O65" s="10">
        <v>2.5299999999999998</v>
      </c>
      <c r="P65" s="10">
        <v>3</v>
      </c>
      <c r="Q65" s="10">
        <v>3.1470000000000002</v>
      </c>
      <c r="R65" s="10">
        <v>2.79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/>
      <c r="E66" s="10"/>
      <c r="F66" s="10">
        <v>3.0720000000000001</v>
      </c>
      <c r="G66" s="10">
        <v>2.9170000000000003</v>
      </c>
      <c r="H66" s="10">
        <v>2.95</v>
      </c>
      <c r="I66" s="10">
        <v>2.59</v>
      </c>
      <c r="J66" s="10">
        <v>2.8520000000000003</v>
      </c>
      <c r="K66" s="10">
        <v>2.69</v>
      </c>
      <c r="L66" s="10"/>
      <c r="M66" s="10">
        <v>2.802</v>
      </c>
      <c r="N66" s="10">
        <v>2.6459999999999999</v>
      </c>
      <c r="O66" s="10">
        <v>2.5299999999999998</v>
      </c>
      <c r="P66" s="10">
        <v>3</v>
      </c>
      <c r="Q66" s="10">
        <v>3.1470000000000002</v>
      </c>
      <c r="R66" s="10">
        <v>2.79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/>
      <c r="E67" s="10"/>
      <c r="F67" s="10">
        <v>3.0720000000000001</v>
      </c>
      <c r="G67" s="10">
        <v>2.9170000000000003</v>
      </c>
      <c r="H67" s="10">
        <v>2.95</v>
      </c>
      <c r="I67" s="10">
        <v>2.59</v>
      </c>
      <c r="J67" s="10">
        <v>2.8520000000000003</v>
      </c>
      <c r="K67" s="10">
        <v>2.69</v>
      </c>
      <c r="L67" s="10"/>
      <c r="M67" s="10">
        <v>2.802</v>
      </c>
      <c r="N67" s="10">
        <v>2.6459999999999999</v>
      </c>
      <c r="O67" s="10">
        <v>2.5299999999999998</v>
      </c>
      <c r="P67" s="10">
        <v>3</v>
      </c>
      <c r="Q67" s="10">
        <v>3.1470000000000002</v>
      </c>
      <c r="R67" s="10">
        <v>2.79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/>
      <c r="E68" s="10"/>
      <c r="F68" s="10">
        <v>3.0720000000000001</v>
      </c>
      <c r="G68" s="10">
        <v>2.9170000000000003</v>
      </c>
      <c r="H68" s="10">
        <v>2.95</v>
      </c>
      <c r="I68" s="10">
        <v>2.59</v>
      </c>
      <c r="J68" s="10">
        <v>2.8520000000000003</v>
      </c>
      <c r="K68" s="10">
        <v>2.69</v>
      </c>
      <c r="L68" s="10"/>
      <c r="M68" s="10">
        <v>2.802</v>
      </c>
      <c r="N68" s="10">
        <v>2.6459999999999999</v>
      </c>
      <c r="O68" s="10">
        <v>2.5299999999999998</v>
      </c>
      <c r="P68" s="10">
        <v>3</v>
      </c>
      <c r="Q68" s="10">
        <v>3.1470000000000002</v>
      </c>
      <c r="R68" s="10">
        <v>2.79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37196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37196</v>
      </c>
      <c r="D11" s="15">
        <f t="shared" si="0"/>
        <v>37196</v>
      </c>
      <c r="E11" s="15">
        <f t="shared" si="0"/>
        <v>37196</v>
      </c>
      <c r="F11" s="15">
        <f t="shared" si="0"/>
        <v>37196</v>
      </c>
      <c r="G11" s="15">
        <f t="shared" si="0"/>
        <v>37196</v>
      </c>
      <c r="H11" s="15">
        <f t="shared" si="0"/>
        <v>37196</v>
      </c>
      <c r="I11" s="15">
        <f t="shared" si="0"/>
        <v>37196</v>
      </c>
      <c r="J11" s="15">
        <f t="shared" si="0"/>
        <v>37196</v>
      </c>
      <c r="K11" s="21">
        <f t="shared" si="0"/>
        <v>37196</v>
      </c>
      <c r="L11" s="15">
        <f t="shared" si="0"/>
        <v>37196</v>
      </c>
      <c r="M11" s="15">
        <f t="shared" si="0"/>
        <v>37196</v>
      </c>
      <c r="N11" s="15">
        <f t="shared" si="0"/>
        <v>37196</v>
      </c>
      <c r="O11" s="15">
        <f t="shared" si="0"/>
        <v>37196</v>
      </c>
      <c r="P11" s="15">
        <f t="shared" si="0"/>
        <v>37196</v>
      </c>
      <c r="Q11" s="15">
        <f t="shared" si="0"/>
        <v>37196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188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3.29</v>
      </c>
      <c r="D16" s="12">
        <v>2.5000000000000001E-3</v>
      </c>
      <c r="E16" s="12">
        <v>0.06</v>
      </c>
      <c r="F16" s="12">
        <v>-9.5000000000000001E-2</v>
      </c>
      <c r="G16" s="12">
        <v>-6.5000000000000002E-2</v>
      </c>
      <c r="H16" s="12">
        <v>-0.48</v>
      </c>
      <c r="I16" s="12">
        <v>0.12</v>
      </c>
      <c r="J16" s="12">
        <v>-0.34</v>
      </c>
      <c r="K16" s="20">
        <v>-0.17499999999999999</v>
      </c>
      <c r="L16" s="12">
        <v>-0.02</v>
      </c>
      <c r="M16" s="12">
        <v>-0.46469358130261001</v>
      </c>
      <c r="N16" s="12">
        <v>-0.52500000000000002</v>
      </c>
      <c r="O16" s="12">
        <v>-0.14249999999999999</v>
      </c>
      <c r="P16" s="12">
        <v>0.01</v>
      </c>
      <c r="Q16" s="12">
        <v>-0.22500000000000001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3.4340000000000002</v>
      </c>
      <c r="D17" s="12">
        <v>2.5000000000000001E-3</v>
      </c>
      <c r="E17" s="12">
        <v>0.13500000000000001</v>
      </c>
      <c r="F17" s="12">
        <v>-3.5000000000000003E-2</v>
      </c>
      <c r="G17" s="12">
        <v>-0.02</v>
      </c>
      <c r="H17" s="12">
        <v>-0.41499999999999998</v>
      </c>
      <c r="I17" s="12">
        <v>0.2</v>
      </c>
      <c r="J17" s="12">
        <v>-0.28499999999999998</v>
      </c>
      <c r="K17" s="20">
        <v>-0.17</v>
      </c>
      <c r="L17" s="12">
        <v>0.09</v>
      </c>
      <c r="M17" s="12">
        <v>-0.47499999999999998</v>
      </c>
      <c r="N17" s="12">
        <v>-0.46</v>
      </c>
      <c r="O17" s="12">
        <v>-0.14499999999999999</v>
      </c>
      <c r="P17" s="12">
        <v>0.14499999999999999</v>
      </c>
      <c r="Q17" s="12">
        <v>-0.19</v>
      </c>
    </row>
    <row r="18" spans="1:17" x14ac:dyDescent="0.2">
      <c r="A18" s="12">
        <v>3</v>
      </c>
      <c r="B18" s="13">
        <f t="shared" si="2"/>
        <v>37288</v>
      </c>
      <c r="C18" s="12">
        <v>3.4239999999999999</v>
      </c>
      <c r="D18" s="12">
        <v>2.5000000000000001E-3</v>
      </c>
      <c r="E18" s="12">
        <v>0.11</v>
      </c>
      <c r="F18" s="12">
        <v>-8.5000000000000006E-2</v>
      </c>
      <c r="G18" s="12">
        <v>-0.04</v>
      </c>
      <c r="H18" s="12">
        <v>-0.41499999999999998</v>
      </c>
      <c r="I18" s="12">
        <v>-7.0000000000000007E-2</v>
      </c>
      <c r="J18" s="12">
        <v>-0.28999999999999998</v>
      </c>
      <c r="K18" s="20">
        <v>-0.15</v>
      </c>
      <c r="L18" s="12">
        <v>-0.14000000000000001</v>
      </c>
      <c r="M18" s="12">
        <v>-0.48</v>
      </c>
      <c r="N18" s="12">
        <v>-0.46</v>
      </c>
      <c r="O18" s="12">
        <v>-0.13750000000000001</v>
      </c>
      <c r="P18" s="12">
        <v>3.5000000000000003E-2</v>
      </c>
      <c r="Q18" s="12">
        <v>-0.185</v>
      </c>
    </row>
    <row r="19" spans="1:17" x14ac:dyDescent="0.2">
      <c r="A19" s="12">
        <v>4</v>
      </c>
      <c r="B19" s="13">
        <f t="shared" si="2"/>
        <v>37316</v>
      </c>
      <c r="C19" s="12">
        <v>3.359</v>
      </c>
      <c r="D19" s="12">
        <v>2.5000000000000001E-3</v>
      </c>
      <c r="E19" s="12">
        <v>0</v>
      </c>
      <c r="F19" s="12">
        <v>-0.16</v>
      </c>
      <c r="G19" s="12">
        <v>-0.06</v>
      </c>
      <c r="H19" s="12">
        <v>-0.48</v>
      </c>
      <c r="I19" s="12">
        <v>-0.3</v>
      </c>
      <c r="J19" s="12">
        <v>-0.32500000000000001</v>
      </c>
      <c r="K19" s="20">
        <v>-0.14499999999999999</v>
      </c>
      <c r="L19" s="12">
        <v>-0.36499999999999999</v>
      </c>
      <c r="M19" s="12">
        <v>-0.505</v>
      </c>
      <c r="N19" s="12">
        <v>-0.52500000000000002</v>
      </c>
      <c r="O19" s="12">
        <v>-0.13500000000000001</v>
      </c>
      <c r="P19" s="12">
        <v>-7.4999999999999997E-2</v>
      </c>
      <c r="Q19" s="12">
        <v>-0.185</v>
      </c>
    </row>
    <row r="20" spans="1:17" x14ac:dyDescent="0.2">
      <c r="A20" s="12">
        <v>4</v>
      </c>
      <c r="B20" s="13">
        <f t="shared" si="2"/>
        <v>37347</v>
      </c>
      <c r="C20" s="12">
        <v>3.254</v>
      </c>
      <c r="D20" s="12">
        <v>2.5000000000000001E-3</v>
      </c>
      <c r="E20" s="12">
        <v>0.04</v>
      </c>
      <c r="F20" s="12">
        <v>-0.14000000000000001</v>
      </c>
      <c r="G20" s="12">
        <v>1.4999999999999999E-2</v>
      </c>
      <c r="H20" s="12">
        <v>-0.56499999999999995</v>
      </c>
      <c r="I20" s="12">
        <v>-0.26500000000000001</v>
      </c>
      <c r="J20" s="12">
        <v>-0.36499999999999999</v>
      </c>
      <c r="K20" s="20">
        <v>-0.12</v>
      </c>
      <c r="L20" s="12">
        <v>-0.34</v>
      </c>
      <c r="M20" s="12">
        <v>-0.505</v>
      </c>
      <c r="N20" s="12">
        <v>-0.66500000000000004</v>
      </c>
      <c r="O20" s="12">
        <v>-0.14000000000000001</v>
      </c>
      <c r="P20" s="12">
        <v>-0.12</v>
      </c>
      <c r="Q20" s="12">
        <v>-0.1575</v>
      </c>
    </row>
    <row r="21" spans="1:17" x14ac:dyDescent="0.2">
      <c r="A21" s="12">
        <v>4</v>
      </c>
      <c r="B21" s="13">
        <f t="shared" si="2"/>
        <v>37377</v>
      </c>
      <c r="C21" s="12">
        <v>3.2829999999999999</v>
      </c>
      <c r="D21" s="12">
        <v>2.5000000000000001E-3</v>
      </c>
      <c r="E21" s="12">
        <v>0.11</v>
      </c>
      <c r="F21" s="12">
        <v>-0.14000000000000001</v>
      </c>
      <c r="G21" s="12">
        <v>4.4999999999999998E-2</v>
      </c>
      <c r="H21" s="12">
        <v>-0.56499999999999995</v>
      </c>
      <c r="I21" s="12">
        <v>-0.26500000000000001</v>
      </c>
      <c r="J21" s="12">
        <v>-0.36499999999999999</v>
      </c>
      <c r="K21" s="20">
        <v>-0.1125</v>
      </c>
      <c r="L21" s="12">
        <v>-0.34</v>
      </c>
      <c r="M21" s="12">
        <v>-0.505</v>
      </c>
      <c r="N21" s="12">
        <v>-0.66500000000000004</v>
      </c>
      <c r="O21" s="12">
        <v>-0.14000000000000001</v>
      </c>
      <c r="P21" s="12">
        <v>-9.5000000000000001E-2</v>
      </c>
      <c r="Q21" s="12">
        <v>-0.1525</v>
      </c>
    </row>
    <row r="22" spans="1:17" x14ac:dyDescent="0.2">
      <c r="A22" s="12">
        <v>4</v>
      </c>
      <c r="B22" s="13">
        <f t="shared" si="2"/>
        <v>37408</v>
      </c>
      <c r="C22" s="12">
        <v>3.319</v>
      </c>
      <c r="D22" s="12">
        <v>2.5000000000000001E-3</v>
      </c>
      <c r="E22" s="12">
        <v>0.19</v>
      </c>
      <c r="F22" s="12">
        <v>-0.14000000000000001</v>
      </c>
      <c r="G22" s="12">
        <v>8.5000000000000006E-2</v>
      </c>
      <c r="H22" s="12">
        <v>-0.56499999999999995</v>
      </c>
      <c r="I22" s="12">
        <v>-0.26500000000000001</v>
      </c>
      <c r="J22" s="12">
        <v>-0.36499999999999999</v>
      </c>
      <c r="K22" s="20">
        <v>-9.7500000000000003E-2</v>
      </c>
      <c r="L22" s="12">
        <v>-0.34</v>
      </c>
      <c r="M22" s="12">
        <v>-0.505</v>
      </c>
      <c r="N22" s="12">
        <v>-0.66500000000000004</v>
      </c>
      <c r="O22" s="12">
        <v>-0.14000000000000001</v>
      </c>
      <c r="P22" s="12">
        <v>-0.09</v>
      </c>
      <c r="Q22" s="12">
        <v>-0.14249999999999999</v>
      </c>
    </row>
    <row r="23" spans="1:17" x14ac:dyDescent="0.2">
      <c r="A23" s="12">
        <v>4</v>
      </c>
      <c r="B23" s="13">
        <f t="shared" si="2"/>
        <v>37438</v>
      </c>
      <c r="C23" s="12">
        <v>3.359</v>
      </c>
      <c r="D23" s="12">
        <v>2.5000000000000001E-3</v>
      </c>
      <c r="E23" s="12">
        <v>0.255</v>
      </c>
      <c r="F23" s="12">
        <v>-0.01</v>
      </c>
      <c r="G23" s="12">
        <v>0.21</v>
      </c>
      <c r="H23" s="12">
        <v>-0.56499999999999995</v>
      </c>
      <c r="I23" s="12">
        <v>-0.33500000000000002</v>
      </c>
      <c r="J23" s="12">
        <v>-0.32</v>
      </c>
      <c r="K23" s="20">
        <v>-7.2499999999999995E-2</v>
      </c>
      <c r="L23" s="12">
        <v>-0.39500000000000002</v>
      </c>
      <c r="M23" s="12">
        <v>-0.505</v>
      </c>
      <c r="N23" s="12">
        <v>-0.66500000000000004</v>
      </c>
      <c r="O23" s="12">
        <v>-0.14000000000000001</v>
      </c>
      <c r="P23" s="12">
        <v>5.5E-2</v>
      </c>
      <c r="Q23" s="12">
        <v>-0.11749999999999999</v>
      </c>
    </row>
    <row r="24" spans="1:17" x14ac:dyDescent="0.2">
      <c r="A24" s="12">
        <v>5</v>
      </c>
      <c r="B24" s="13">
        <f t="shared" si="2"/>
        <v>37469</v>
      </c>
      <c r="C24" s="12">
        <v>3.399</v>
      </c>
      <c r="D24" s="12">
        <v>2.5000000000000001E-3</v>
      </c>
      <c r="E24" s="12">
        <v>0.26</v>
      </c>
      <c r="F24" s="12">
        <v>-0.01</v>
      </c>
      <c r="G24" s="12">
        <v>0.22500000000000001</v>
      </c>
      <c r="H24" s="12">
        <v>-0.56499999999999995</v>
      </c>
      <c r="I24" s="12">
        <v>-0.33500000000000002</v>
      </c>
      <c r="J24" s="12">
        <v>-0.32</v>
      </c>
      <c r="K24" s="20">
        <v>-6.5000000000000002E-2</v>
      </c>
      <c r="L24" s="12">
        <v>-0.39500000000000002</v>
      </c>
      <c r="M24" s="12">
        <v>-0.505</v>
      </c>
      <c r="N24" s="12">
        <v>-0.66500000000000004</v>
      </c>
      <c r="O24" s="12">
        <v>-0.14000000000000001</v>
      </c>
      <c r="P24" s="12">
        <v>0.06</v>
      </c>
      <c r="Q24" s="12">
        <v>-0.11</v>
      </c>
    </row>
    <row r="25" spans="1:17" x14ac:dyDescent="0.2">
      <c r="A25" s="12">
        <v>5</v>
      </c>
      <c r="B25" s="13">
        <f t="shared" si="2"/>
        <v>37500</v>
      </c>
      <c r="C25" s="12">
        <v>3.399</v>
      </c>
      <c r="D25" s="12">
        <v>2.5000000000000001E-3</v>
      </c>
      <c r="E25" s="12">
        <v>0.2</v>
      </c>
      <c r="F25" s="12">
        <v>-0.01</v>
      </c>
      <c r="G25" s="12">
        <v>0.21</v>
      </c>
      <c r="H25" s="12">
        <v>-0.56499999999999995</v>
      </c>
      <c r="I25" s="12">
        <v>-0.33500000000000002</v>
      </c>
      <c r="J25" s="12">
        <v>-0.32</v>
      </c>
      <c r="K25" s="20">
        <v>-7.4999999999999997E-2</v>
      </c>
      <c r="L25" s="12">
        <v>-0.39500000000000002</v>
      </c>
      <c r="M25" s="12">
        <v>-0.505</v>
      </c>
      <c r="N25" s="12">
        <v>-0.66500000000000004</v>
      </c>
      <c r="O25" s="12">
        <v>-0.14000000000000001</v>
      </c>
      <c r="P25" s="12">
        <v>-0.01</v>
      </c>
      <c r="Q25" s="12">
        <v>-0.12</v>
      </c>
    </row>
    <row r="26" spans="1:17" x14ac:dyDescent="0.2">
      <c r="A26" s="12">
        <v>5</v>
      </c>
      <c r="B26" s="13">
        <f t="shared" si="2"/>
        <v>37530</v>
      </c>
      <c r="C26" s="16">
        <v>3.4289999999999998</v>
      </c>
      <c r="D26" s="12">
        <v>2.5000000000000001E-3</v>
      </c>
      <c r="E26" s="12">
        <v>0.17499999999999999</v>
      </c>
      <c r="F26" s="12">
        <v>-0.06</v>
      </c>
      <c r="G26" s="12">
        <v>9.5000000000000001E-2</v>
      </c>
      <c r="H26" s="12">
        <v>-0.56499999999999995</v>
      </c>
      <c r="I26" s="12">
        <v>-0.19</v>
      </c>
      <c r="J26" s="12">
        <v>-0.33</v>
      </c>
      <c r="K26" s="20">
        <v>-0.1225</v>
      </c>
      <c r="L26" s="12">
        <v>-0.24</v>
      </c>
      <c r="M26" s="12">
        <v>-0.505</v>
      </c>
      <c r="N26" s="12">
        <v>-0.66500000000000004</v>
      </c>
      <c r="O26" s="12">
        <v>-0.14000000000000001</v>
      </c>
      <c r="P26" s="12">
        <v>-0.05</v>
      </c>
      <c r="Q26" s="12">
        <v>-0.16250000000000001</v>
      </c>
    </row>
    <row r="27" spans="1:17" x14ac:dyDescent="0.2">
      <c r="A27" s="12">
        <v>5</v>
      </c>
      <c r="B27" s="13">
        <f t="shared" si="2"/>
        <v>37561</v>
      </c>
      <c r="C27" s="12">
        <v>3.6040000000000001</v>
      </c>
      <c r="D27" s="12">
        <v>2.5000000000000001E-3</v>
      </c>
      <c r="E27" s="12">
        <v>0.26</v>
      </c>
      <c r="F27" s="12">
        <v>0.1</v>
      </c>
      <c r="G27" s="12">
        <v>0.155</v>
      </c>
      <c r="H27" s="12">
        <v>-0.27750000000000002</v>
      </c>
      <c r="I27" s="12">
        <v>6.5000000000000002E-2</v>
      </c>
      <c r="J27" s="12">
        <v>-0.2</v>
      </c>
      <c r="K27" s="20">
        <v>-0.12</v>
      </c>
      <c r="L27" s="12">
        <v>0</v>
      </c>
      <c r="M27" s="12">
        <v>-0.42</v>
      </c>
      <c r="N27" s="12">
        <v>-0.32250000000000001</v>
      </c>
      <c r="O27" s="12">
        <v>-0.14000000000000001</v>
      </c>
      <c r="P27" s="12">
        <v>0.125</v>
      </c>
      <c r="Q27" s="12">
        <v>-0.14000000000000001</v>
      </c>
    </row>
    <row r="28" spans="1:17" x14ac:dyDescent="0.2">
      <c r="A28" s="12">
        <v>5</v>
      </c>
      <c r="B28" s="13">
        <f t="shared" si="2"/>
        <v>37591</v>
      </c>
      <c r="C28" s="12">
        <v>3.794</v>
      </c>
      <c r="D28" s="12">
        <v>2.5000000000000001E-3</v>
      </c>
      <c r="E28" s="12">
        <v>0.33</v>
      </c>
      <c r="F28" s="12">
        <v>0.1</v>
      </c>
      <c r="G28" s="12">
        <v>0.155</v>
      </c>
      <c r="H28" s="12">
        <v>-0.27750000000000002</v>
      </c>
      <c r="I28" s="12">
        <v>0.40500000000000003</v>
      </c>
      <c r="J28" s="12">
        <v>-0.2</v>
      </c>
      <c r="K28" s="20">
        <v>-0.12</v>
      </c>
      <c r="L28" s="12">
        <v>0.34</v>
      </c>
      <c r="M28" s="12">
        <v>-0.42</v>
      </c>
      <c r="N28" s="12">
        <v>-0.32250000000000001</v>
      </c>
      <c r="O28" s="12">
        <v>-0.14249999999999999</v>
      </c>
      <c r="P28" s="12">
        <v>0.22</v>
      </c>
      <c r="Q28" s="12">
        <v>-0.14000000000000001</v>
      </c>
    </row>
    <row r="29" spans="1:17" x14ac:dyDescent="0.2">
      <c r="A29" s="12">
        <v>5</v>
      </c>
      <c r="B29" s="13">
        <f t="shared" si="2"/>
        <v>37622</v>
      </c>
      <c r="C29" s="12">
        <v>3.9140000000000001</v>
      </c>
      <c r="D29" s="12">
        <v>2.5000000000000001E-3</v>
      </c>
      <c r="E29" s="12">
        <v>0.47499999999999998</v>
      </c>
      <c r="F29" s="12">
        <v>0.16500000000000001</v>
      </c>
      <c r="G29" s="12">
        <v>0.14499999999999999</v>
      </c>
      <c r="H29" s="12">
        <v>-0.27750000000000002</v>
      </c>
      <c r="I29" s="12">
        <v>0.435</v>
      </c>
      <c r="J29" s="12">
        <v>-0.2</v>
      </c>
      <c r="K29" s="20">
        <v>-0.11749999999999999</v>
      </c>
      <c r="L29" s="12">
        <v>0.37</v>
      </c>
      <c r="M29" s="12">
        <v>-0.42</v>
      </c>
      <c r="N29" s="12">
        <v>-0.32250000000000001</v>
      </c>
      <c r="O29" s="12">
        <v>-0.14499999999999999</v>
      </c>
      <c r="P29" s="12">
        <v>0.23</v>
      </c>
      <c r="Q29" s="12">
        <v>-0.13750000000000001</v>
      </c>
    </row>
    <row r="30" spans="1:17" x14ac:dyDescent="0.2">
      <c r="A30" s="12">
        <v>5</v>
      </c>
      <c r="B30" s="13">
        <f t="shared" si="2"/>
        <v>37653</v>
      </c>
      <c r="C30" s="12">
        <v>3.8290000000000002</v>
      </c>
      <c r="D30" s="12">
        <v>2.5000000000000001E-3</v>
      </c>
      <c r="E30" s="12">
        <v>0.44</v>
      </c>
      <c r="F30" s="12">
        <v>0.15</v>
      </c>
      <c r="G30" s="12">
        <v>0.14499999999999999</v>
      </c>
      <c r="H30" s="12">
        <v>-0.27750000000000002</v>
      </c>
      <c r="I30" s="12">
        <v>0.115</v>
      </c>
      <c r="J30" s="12">
        <v>-0.2</v>
      </c>
      <c r="K30" s="20">
        <v>-0.11749999999999999</v>
      </c>
      <c r="L30" s="12">
        <v>0.05</v>
      </c>
      <c r="M30" s="12">
        <v>-0.42</v>
      </c>
      <c r="N30" s="12">
        <v>-0.32250000000000001</v>
      </c>
      <c r="O30" s="12">
        <v>-0.13750000000000001</v>
      </c>
      <c r="P30" s="12">
        <v>0.16</v>
      </c>
      <c r="Q30" s="12">
        <v>-0.13750000000000001</v>
      </c>
    </row>
    <row r="31" spans="1:17" x14ac:dyDescent="0.2">
      <c r="B31" s="13">
        <f t="shared" si="2"/>
        <v>37681</v>
      </c>
      <c r="C31" s="12">
        <v>3.7240000000000002</v>
      </c>
      <c r="D31" s="12">
        <v>2.5000000000000001E-3</v>
      </c>
      <c r="E31" s="12">
        <v>0.38</v>
      </c>
      <c r="F31" s="12">
        <v>7.0000000000000007E-2</v>
      </c>
      <c r="G31" s="12">
        <v>0.14499999999999999</v>
      </c>
      <c r="H31" s="12">
        <v>-0.27750000000000002</v>
      </c>
      <c r="I31" s="12">
        <v>-0.19500000000000001</v>
      </c>
      <c r="J31" s="12">
        <v>-0.2</v>
      </c>
      <c r="K31" s="20">
        <v>-0.11749999999999999</v>
      </c>
      <c r="L31" s="12">
        <v>-0.26</v>
      </c>
      <c r="M31" s="12">
        <v>-0.42</v>
      </c>
      <c r="N31" s="12">
        <v>-0.32250000000000001</v>
      </c>
      <c r="O31" s="12">
        <v>-0.13500000000000001</v>
      </c>
      <c r="P31" s="12">
        <v>7.4999999999999997E-2</v>
      </c>
      <c r="Q31" s="12">
        <v>-0.13750000000000001</v>
      </c>
    </row>
    <row r="32" spans="1:17" x14ac:dyDescent="0.2">
      <c r="B32" s="13">
        <f t="shared" si="2"/>
        <v>37712</v>
      </c>
      <c r="C32" s="12">
        <v>3.5990000000000002</v>
      </c>
      <c r="D32" s="12">
        <v>2.5000000000000001E-3</v>
      </c>
      <c r="E32" s="12">
        <v>0.38500000000000001</v>
      </c>
      <c r="F32" s="12">
        <v>0.1</v>
      </c>
      <c r="G32" s="12">
        <v>0.25</v>
      </c>
      <c r="H32" s="12">
        <v>-0.45500000000000002</v>
      </c>
      <c r="I32" s="12">
        <v>-0.19500000000000001</v>
      </c>
      <c r="J32" s="12">
        <v>-0.27500000000000002</v>
      </c>
      <c r="K32" s="20">
        <v>-8.5000000000000006E-2</v>
      </c>
      <c r="L32" s="12">
        <v>-0.255</v>
      </c>
      <c r="M32" s="12">
        <v>-0.435</v>
      </c>
      <c r="N32" s="12">
        <v>-0.54500000000000004</v>
      </c>
      <c r="O32" s="12">
        <v>-0.14000000000000001</v>
      </c>
      <c r="P32" s="12">
        <v>0.16</v>
      </c>
      <c r="Q32" s="12">
        <v>-0.105</v>
      </c>
    </row>
    <row r="33" spans="2:17" x14ac:dyDescent="0.2">
      <c r="B33" s="13">
        <f t="shared" si="2"/>
        <v>37742</v>
      </c>
      <c r="C33" s="12">
        <v>3.5990000000000002</v>
      </c>
      <c r="D33" s="12">
        <v>2.5000000000000001E-3</v>
      </c>
      <c r="E33" s="12">
        <v>0.38500000000000001</v>
      </c>
      <c r="F33" s="12">
        <v>0.1</v>
      </c>
      <c r="G33" s="12">
        <v>0.25</v>
      </c>
      <c r="H33" s="12">
        <v>-0.45500000000000002</v>
      </c>
      <c r="I33" s="12">
        <v>-0.19500000000000001</v>
      </c>
      <c r="J33" s="12">
        <v>-0.27500000000000002</v>
      </c>
      <c r="K33" s="20">
        <v>-8.5000000000000006E-2</v>
      </c>
      <c r="L33" s="12">
        <v>-0.255</v>
      </c>
      <c r="M33" s="12">
        <v>-0.435</v>
      </c>
      <c r="N33" s="12">
        <v>-0.54500000000000004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37773</v>
      </c>
      <c r="C34" s="12">
        <v>3.6240000000000001</v>
      </c>
      <c r="D34" s="12">
        <v>2.5000000000000001E-3</v>
      </c>
      <c r="E34" s="12">
        <v>0.38500000000000001</v>
      </c>
      <c r="F34" s="12">
        <v>0.1</v>
      </c>
      <c r="G34" s="12">
        <v>0.25</v>
      </c>
      <c r="H34" s="12">
        <v>-0.45500000000000002</v>
      </c>
      <c r="I34" s="12">
        <v>-0.19500000000000001</v>
      </c>
      <c r="J34" s="12">
        <v>-0.27500000000000002</v>
      </c>
      <c r="K34" s="20">
        <v>-8.5000000000000006E-2</v>
      </c>
      <c r="L34" s="12">
        <v>-0.255</v>
      </c>
      <c r="M34" s="12">
        <v>-0.435</v>
      </c>
      <c r="N34" s="12">
        <v>-0.54500000000000004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37803</v>
      </c>
      <c r="C35" s="12">
        <v>3.6589999999999998</v>
      </c>
      <c r="D35" s="12">
        <v>2.5000000000000001E-3</v>
      </c>
      <c r="E35" s="12">
        <v>0.43</v>
      </c>
      <c r="F35" s="12">
        <v>0.1</v>
      </c>
      <c r="G35" s="12">
        <v>0.25</v>
      </c>
      <c r="H35" s="12">
        <v>-0.45500000000000002</v>
      </c>
      <c r="I35" s="12">
        <v>-0.19500000000000001</v>
      </c>
      <c r="J35" s="12">
        <v>-0.27500000000000002</v>
      </c>
      <c r="K35" s="20">
        <v>-8.5000000000000006E-2</v>
      </c>
      <c r="L35" s="12">
        <v>-0.255</v>
      </c>
      <c r="M35" s="12">
        <v>-0.435</v>
      </c>
      <c r="N35" s="12">
        <v>-0.54500000000000004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37834</v>
      </c>
      <c r="C36" s="12">
        <v>3.694</v>
      </c>
      <c r="D36" s="12">
        <v>2.5000000000000001E-3</v>
      </c>
      <c r="E36" s="12">
        <v>0.45</v>
      </c>
      <c r="F36" s="12">
        <v>0.1</v>
      </c>
      <c r="G36" s="12">
        <v>0.25</v>
      </c>
      <c r="H36" s="12">
        <v>-0.45500000000000002</v>
      </c>
      <c r="I36" s="12">
        <v>-0.19500000000000001</v>
      </c>
      <c r="J36" s="12">
        <v>-0.27500000000000002</v>
      </c>
      <c r="K36" s="20">
        <v>-8.5000000000000006E-2</v>
      </c>
      <c r="L36" s="12">
        <v>-0.255</v>
      </c>
      <c r="M36" s="12">
        <v>-0.435</v>
      </c>
      <c r="N36" s="12">
        <v>-0.54500000000000004</v>
      </c>
      <c r="O36" s="12">
        <v>-0.14000000000000001</v>
      </c>
      <c r="P36" s="12">
        <v>0.2</v>
      </c>
      <c r="Q36" s="12">
        <v>-0.105</v>
      </c>
    </row>
    <row r="37" spans="2:17" x14ac:dyDescent="0.2">
      <c r="B37" s="13">
        <f t="shared" si="2"/>
        <v>37865</v>
      </c>
      <c r="C37" s="12">
        <v>3.7010000000000001</v>
      </c>
      <c r="D37" s="12">
        <v>2.5000000000000001E-3</v>
      </c>
      <c r="E37" s="12">
        <v>0.42</v>
      </c>
      <c r="F37" s="12">
        <v>0.1</v>
      </c>
      <c r="G37" s="12">
        <v>0.25</v>
      </c>
      <c r="H37" s="12">
        <v>-0.45500000000000002</v>
      </c>
      <c r="I37" s="12">
        <v>-0.19500000000000001</v>
      </c>
      <c r="J37" s="12">
        <v>-0.27500000000000002</v>
      </c>
      <c r="K37" s="20">
        <v>-8.5000000000000006E-2</v>
      </c>
      <c r="L37" s="12">
        <v>-0.255</v>
      </c>
      <c r="M37" s="12">
        <v>-0.435</v>
      </c>
      <c r="N37" s="12">
        <v>-0.54500000000000004</v>
      </c>
      <c r="O37" s="12">
        <v>-0.14000000000000001</v>
      </c>
      <c r="P37" s="12">
        <v>0.17499999999999999</v>
      </c>
      <c r="Q37" s="12">
        <v>-0.105</v>
      </c>
    </row>
    <row r="38" spans="2:17" x14ac:dyDescent="0.2">
      <c r="B38" s="13">
        <f t="shared" si="2"/>
        <v>37895</v>
      </c>
      <c r="C38" s="12">
        <v>3.7290000000000001</v>
      </c>
      <c r="D38" s="12">
        <v>2.5000000000000001E-3</v>
      </c>
      <c r="E38" s="12">
        <v>0.42</v>
      </c>
      <c r="F38" s="12">
        <v>0.1</v>
      </c>
      <c r="G38" s="12">
        <v>0.25</v>
      </c>
      <c r="H38" s="12">
        <v>-0.45500000000000002</v>
      </c>
      <c r="I38" s="12">
        <v>-0.19500000000000001</v>
      </c>
      <c r="J38" s="12">
        <v>-0.27500000000000002</v>
      </c>
      <c r="K38" s="20">
        <v>-8.5000000000000006E-2</v>
      </c>
      <c r="L38" s="12">
        <v>-0.255</v>
      </c>
      <c r="M38" s="12">
        <v>-0.435</v>
      </c>
      <c r="N38" s="12">
        <v>-0.54500000000000004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37926</v>
      </c>
      <c r="C39" s="12">
        <v>3.9020000000000001</v>
      </c>
      <c r="D39" s="12">
        <v>2.5000000000000001E-3</v>
      </c>
      <c r="E39" s="12">
        <v>0.47499999999999998</v>
      </c>
      <c r="F39" s="12">
        <v>0.25</v>
      </c>
      <c r="G39" s="12">
        <v>0.24</v>
      </c>
      <c r="H39" s="12">
        <v>-0.25</v>
      </c>
      <c r="I39" s="12">
        <v>0.14499999999999999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">
      <c r="B40" s="13">
        <f t="shared" si="2"/>
        <v>37956</v>
      </c>
      <c r="C40" s="12">
        <v>4.0540000000000003</v>
      </c>
      <c r="D40" s="12">
        <v>2.5000000000000001E-3</v>
      </c>
      <c r="E40" s="12">
        <v>0.51</v>
      </c>
      <c r="F40" s="12">
        <v>0.25</v>
      </c>
      <c r="G40" s="12">
        <v>0.24</v>
      </c>
      <c r="H40" s="12">
        <v>-0.25</v>
      </c>
      <c r="I40" s="12">
        <v>0.48499999999999999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">
      <c r="B41" s="13">
        <f t="shared" si="2"/>
        <v>37987</v>
      </c>
      <c r="C41" s="12">
        <v>4.1040000000000001</v>
      </c>
      <c r="D41" s="12">
        <v>2.5000000000000001E-3</v>
      </c>
      <c r="E41" s="12">
        <v>0.52</v>
      </c>
      <c r="F41" s="12">
        <v>0.28000000000000003</v>
      </c>
      <c r="G41" s="12">
        <v>0.24</v>
      </c>
      <c r="H41" s="12">
        <v>-0.25</v>
      </c>
      <c r="I41" s="12">
        <v>0.51500000000000001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">
      <c r="B42" s="13">
        <f t="shared" si="2"/>
        <v>38018</v>
      </c>
      <c r="C42" s="12">
        <v>4.016</v>
      </c>
      <c r="D42" s="12">
        <v>2.5000000000000001E-3</v>
      </c>
      <c r="E42" s="12">
        <v>0.47</v>
      </c>
      <c r="F42" s="12">
        <v>0.28000000000000003</v>
      </c>
      <c r="G42" s="12">
        <v>0.24</v>
      </c>
      <c r="H42" s="12">
        <v>-0.25</v>
      </c>
      <c r="I42" s="12">
        <v>0.19500000000000001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">
      <c r="B43" s="13">
        <f t="shared" si="2"/>
        <v>38047</v>
      </c>
      <c r="C43" s="12">
        <v>3.8769999999999998</v>
      </c>
      <c r="D43" s="12">
        <v>2.5000000000000001E-3</v>
      </c>
      <c r="E43" s="12">
        <v>0.46</v>
      </c>
      <c r="F43" s="12">
        <v>0.28000000000000003</v>
      </c>
      <c r="G43" s="12">
        <v>0.24</v>
      </c>
      <c r="H43" s="12">
        <v>-0.25</v>
      </c>
      <c r="I43" s="12">
        <v>-0.115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">
      <c r="B44" s="13">
        <f t="shared" si="2"/>
        <v>38078</v>
      </c>
      <c r="C44" s="12">
        <v>3.7229999999999999</v>
      </c>
      <c r="D44" s="12">
        <v>2.5000000000000001E-3</v>
      </c>
      <c r="E44" s="12">
        <v>0.44</v>
      </c>
      <c r="F44" s="12">
        <v>0.16500000000000001</v>
      </c>
      <c r="G44" s="12">
        <v>0.26</v>
      </c>
      <c r="H44" s="12">
        <v>-0.37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-0.46</v>
      </c>
      <c r="O44" s="12">
        <v>-0.14000000000000001</v>
      </c>
      <c r="P44" s="12">
        <v>0.26</v>
      </c>
      <c r="Q44" s="12">
        <v>-9.5000000000000001E-2</v>
      </c>
    </row>
    <row r="45" spans="2:17" x14ac:dyDescent="0.2">
      <c r="B45" s="13">
        <f t="shared" si="2"/>
        <v>38108</v>
      </c>
      <c r="C45" s="12">
        <v>3.7280000000000002</v>
      </c>
      <c r="D45" s="12">
        <v>2.5000000000000001E-3</v>
      </c>
      <c r="E45" s="12">
        <v>0.44</v>
      </c>
      <c r="F45" s="12">
        <v>0.16500000000000001</v>
      </c>
      <c r="G45" s="12">
        <v>0.26</v>
      </c>
      <c r="H45" s="12">
        <v>-0.37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-0.46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38139</v>
      </c>
      <c r="C46" s="12">
        <v>3.766</v>
      </c>
      <c r="D46" s="12">
        <v>2.5000000000000001E-3</v>
      </c>
      <c r="E46" s="12">
        <v>0.44</v>
      </c>
      <c r="F46" s="12">
        <v>0.16500000000000001</v>
      </c>
      <c r="G46" s="12">
        <v>0.26</v>
      </c>
      <c r="H46" s="12">
        <v>-0.37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-0.46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38169</v>
      </c>
      <c r="C47" s="12">
        <v>3.8109999999999999</v>
      </c>
      <c r="D47" s="12">
        <v>2.5000000000000001E-3</v>
      </c>
      <c r="E47" s="12">
        <v>0.44</v>
      </c>
      <c r="F47" s="12">
        <v>0.16500000000000001</v>
      </c>
      <c r="G47" s="12">
        <v>0.26</v>
      </c>
      <c r="H47" s="12">
        <v>-0.37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38200</v>
      </c>
      <c r="C48" s="12">
        <v>3.8490000000000002</v>
      </c>
      <c r="D48" s="12">
        <v>2.5000000000000001E-3</v>
      </c>
      <c r="E48" s="12">
        <v>0.44</v>
      </c>
      <c r="F48" s="12">
        <v>0.16500000000000001</v>
      </c>
      <c r="G48" s="12">
        <v>0.26</v>
      </c>
      <c r="H48" s="12">
        <v>-0.37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38231</v>
      </c>
      <c r="C49" s="12">
        <v>3.843</v>
      </c>
      <c r="D49" s="12">
        <v>2.5000000000000001E-3</v>
      </c>
      <c r="E49" s="12">
        <v>0.44</v>
      </c>
      <c r="F49" s="12">
        <v>0.16500000000000001</v>
      </c>
      <c r="G49" s="12">
        <v>0.26</v>
      </c>
      <c r="H49" s="12">
        <v>-0.37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38261</v>
      </c>
      <c r="C50" s="12">
        <v>3.843</v>
      </c>
      <c r="D50" s="12">
        <v>2.5000000000000001E-3</v>
      </c>
      <c r="E50" s="12">
        <v>0.44</v>
      </c>
      <c r="F50" s="12">
        <v>0.16500000000000001</v>
      </c>
      <c r="G50" s="12">
        <v>0.26</v>
      </c>
      <c r="H50" s="12">
        <v>-0.37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38292</v>
      </c>
      <c r="C51" s="12">
        <v>4.0129999999999999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-0.14499999999999999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38322</v>
      </c>
      <c r="C52" s="12">
        <v>4.1440000000000001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-0.14499999999999999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">
      <c r="B53" s="13">
        <f t="shared" si="3"/>
        <v>38353</v>
      </c>
      <c r="C53" s="12">
        <v>4.1989999999999998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-0.14499999999999999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">
      <c r="B54" s="13">
        <f t="shared" si="3"/>
        <v>38384</v>
      </c>
      <c r="C54" s="12">
        <v>4.1109999999999998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-0.14499999999999999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">
      <c r="B55" s="13">
        <f t="shared" si="3"/>
        <v>38412</v>
      </c>
      <c r="C55" s="12">
        <v>3.972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-0.14499999999999999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38443</v>
      </c>
      <c r="C56" s="12">
        <v>3.8180000000000001</v>
      </c>
      <c r="D56" s="12">
        <v>2.5000000000000001E-3</v>
      </c>
      <c r="E56" s="12">
        <v>0.44</v>
      </c>
      <c r="F56" s="12">
        <v>0.16500000000000001</v>
      </c>
      <c r="G56" s="12">
        <v>0.26</v>
      </c>
      <c r="H56" s="12">
        <v>-0.34</v>
      </c>
      <c r="I56" s="12">
        <v>-0.2</v>
      </c>
      <c r="J56" s="12">
        <v>-0.21</v>
      </c>
      <c r="K56" s="20">
        <v>-7.4999999999999997E-2</v>
      </c>
      <c r="L56" s="12">
        <v>-0.25</v>
      </c>
      <c r="M56" s="12">
        <v>-0.44</v>
      </c>
      <c r="N56" s="12">
        <v>-0.42</v>
      </c>
      <c r="O56" s="12">
        <v>-0.14000000000000001</v>
      </c>
      <c r="P56" s="12">
        <v>0.26</v>
      </c>
      <c r="Q56" s="12">
        <v>-8.5000000000000006E-2</v>
      </c>
    </row>
    <row r="57" spans="2:17" x14ac:dyDescent="0.2">
      <c r="B57" s="13">
        <f t="shared" si="3"/>
        <v>38473</v>
      </c>
      <c r="C57" s="12">
        <v>3.823</v>
      </c>
      <c r="D57" s="12">
        <v>2.5000000000000001E-3</v>
      </c>
      <c r="E57" s="12">
        <v>0.44</v>
      </c>
      <c r="F57" s="12">
        <v>0.16500000000000001</v>
      </c>
      <c r="G57" s="12">
        <v>0.26</v>
      </c>
      <c r="H57" s="12">
        <v>-0.34</v>
      </c>
      <c r="I57" s="12">
        <v>-0.2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-0.42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38504</v>
      </c>
      <c r="C58" s="12">
        <v>3.8610000000000002</v>
      </c>
      <c r="D58" s="12">
        <v>2.5000000000000001E-3</v>
      </c>
      <c r="E58" s="12">
        <v>0.44</v>
      </c>
      <c r="F58" s="12">
        <v>0.16500000000000001</v>
      </c>
      <c r="G58" s="12">
        <v>0.26</v>
      </c>
      <c r="H58" s="12">
        <v>-0.34</v>
      </c>
      <c r="I58" s="12">
        <v>-0.2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-0.42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38534</v>
      </c>
      <c r="C59" s="12">
        <v>3.9060000000000001</v>
      </c>
      <c r="D59" s="12">
        <v>2.5000000000000001E-3</v>
      </c>
      <c r="E59" s="12">
        <v>0.44</v>
      </c>
      <c r="F59" s="12">
        <v>0.16500000000000001</v>
      </c>
      <c r="G59" s="12">
        <v>0.26</v>
      </c>
      <c r="H59" s="12">
        <v>-0.34</v>
      </c>
      <c r="I59" s="12">
        <v>-0.2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-0.42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38565</v>
      </c>
      <c r="C60" s="12">
        <v>3.944</v>
      </c>
      <c r="D60" s="12">
        <v>2.5000000000000001E-3</v>
      </c>
      <c r="E60" s="12">
        <v>0.44</v>
      </c>
      <c r="F60" s="12">
        <v>0.16500000000000001</v>
      </c>
      <c r="G60" s="12">
        <v>0.26</v>
      </c>
      <c r="H60" s="12">
        <v>-0.34</v>
      </c>
      <c r="I60" s="12">
        <v>-0.2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-0.42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38596</v>
      </c>
      <c r="C61" s="12">
        <v>3.9380000000000002</v>
      </c>
      <c r="D61" s="12">
        <v>2.5000000000000001E-3</v>
      </c>
      <c r="E61" s="12">
        <v>0.44</v>
      </c>
      <c r="F61" s="12">
        <v>0.16500000000000001</v>
      </c>
      <c r="G61" s="12">
        <v>0.26</v>
      </c>
      <c r="H61" s="12">
        <v>-0.34</v>
      </c>
      <c r="I61" s="12">
        <v>-0.2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-0.42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38626</v>
      </c>
      <c r="C62" s="12">
        <v>3.9380000000000002</v>
      </c>
      <c r="D62" s="12">
        <v>2.5000000000000001E-3</v>
      </c>
      <c r="E62" s="12">
        <v>0.44</v>
      </c>
      <c r="F62" s="12">
        <v>0.16500000000000001</v>
      </c>
      <c r="G62" s="12">
        <v>0.26</v>
      </c>
      <c r="H62" s="12">
        <v>-0.34</v>
      </c>
      <c r="I62" s="12">
        <v>-0.2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-0.42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38657</v>
      </c>
      <c r="C63" s="12">
        <v>4.1079999999999997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-0.24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-0.32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38687</v>
      </c>
      <c r="C64" s="12">
        <v>4.2389999999999999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-0.24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-0.32</v>
      </c>
      <c r="O64" s="12">
        <v>-0.14249999999999999</v>
      </c>
      <c r="P64" s="12">
        <v>0.3</v>
      </c>
      <c r="Q64" s="12">
        <v>-8.5000000000000006E-2</v>
      </c>
    </row>
    <row r="65" spans="2:17" x14ac:dyDescent="0.2">
      <c r="B65" s="13">
        <f t="shared" si="3"/>
        <v>38718</v>
      </c>
      <c r="C65" s="12">
        <v>4.2965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-0.24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-0.32</v>
      </c>
      <c r="O65" s="12">
        <v>-0.14499999999999999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4.2084999999999999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-0.24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-0.32</v>
      </c>
      <c r="O66" s="12">
        <v>-0.13750000000000001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4.0694999999999997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-0.24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-0.32</v>
      </c>
      <c r="O67" s="12">
        <v>-0.13500000000000001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3.9155000000000002</v>
      </c>
      <c r="D68" s="12">
        <v>2.5000000000000001E-3</v>
      </c>
      <c r="E68" s="12">
        <v>0.44</v>
      </c>
      <c r="F68" s="12">
        <v>0.16500000000000001</v>
      </c>
      <c r="G68" s="12">
        <v>0.26</v>
      </c>
      <c r="H68" s="12">
        <v>-0.34</v>
      </c>
      <c r="I68" s="12">
        <v>-0.2</v>
      </c>
      <c r="J68" s="12">
        <v>-0.2</v>
      </c>
      <c r="K68" s="20">
        <v>-6.5000000000000002E-2</v>
      </c>
      <c r="L68" s="12">
        <v>-0.25</v>
      </c>
      <c r="M68" s="12">
        <v>-0.44</v>
      </c>
      <c r="N68" s="12">
        <v>-0.42</v>
      </c>
      <c r="O68" s="12">
        <v>-0.14000000000000001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3.9205000000000001</v>
      </c>
      <c r="D69" s="12">
        <v>2.5000000000000001E-3</v>
      </c>
      <c r="E69" s="12">
        <v>0.44</v>
      </c>
      <c r="F69" s="12">
        <v>0.16500000000000001</v>
      </c>
      <c r="G69" s="12">
        <v>0.26</v>
      </c>
      <c r="H69" s="12">
        <v>-0.34</v>
      </c>
      <c r="I69" s="12">
        <v>-0.2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-0.42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3.9584999999999999</v>
      </c>
      <c r="D70" s="12">
        <v>2.5000000000000001E-3</v>
      </c>
      <c r="E70" s="12">
        <v>0.44</v>
      </c>
      <c r="F70" s="12">
        <v>0.16500000000000001</v>
      </c>
      <c r="G70" s="12">
        <v>0.26</v>
      </c>
      <c r="H70" s="12">
        <v>-0.34</v>
      </c>
      <c r="I70" s="12">
        <v>-0.2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-0.42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4.0034999999999998</v>
      </c>
      <c r="D71" s="12">
        <v>2.5000000000000001E-3</v>
      </c>
      <c r="E71" s="12">
        <v>0.44</v>
      </c>
      <c r="F71" s="12">
        <v>0.16500000000000001</v>
      </c>
      <c r="G71" s="12">
        <v>0.26</v>
      </c>
      <c r="H71" s="12">
        <v>-0.34</v>
      </c>
      <c r="I71" s="12">
        <v>-0.2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-0.42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4.0415000000000001</v>
      </c>
      <c r="D72" s="12">
        <v>2.5000000000000001E-3</v>
      </c>
      <c r="E72" s="12">
        <v>0.44</v>
      </c>
      <c r="F72" s="12">
        <v>0.16500000000000001</v>
      </c>
      <c r="G72" s="12">
        <v>0.26</v>
      </c>
      <c r="H72" s="12">
        <v>-0.34</v>
      </c>
      <c r="I72" s="12">
        <v>-0.2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-0.42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4.0354999999999999</v>
      </c>
      <c r="D73" s="12">
        <v>2.5000000000000001E-3</v>
      </c>
      <c r="E73" s="12">
        <v>0.44</v>
      </c>
      <c r="F73" s="12">
        <v>0.16500000000000001</v>
      </c>
      <c r="G73" s="12">
        <v>0.26</v>
      </c>
      <c r="H73" s="12">
        <v>-0.34</v>
      </c>
      <c r="I73" s="12">
        <v>-0.2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-0.42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4.0354999999999999</v>
      </c>
      <c r="D74" s="12">
        <v>2.5000000000000001E-3</v>
      </c>
      <c r="E74" s="12">
        <v>0.44</v>
      </c>
      <c r="F74" s="12">
        <v>0.16500000000000001</v>
      </c>
      <c r="G74" s="12">
        <v>0.26</v>
      </c>
      <c r="H74" s="12">
        <v>-0.34</v>
      </c>
      <c r="I74" s="12">
        <v>-0.2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-0.42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4.2054999999999998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-0.24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-0.32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4.3365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-0.24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-0.32</v>
      </c>
      <c r="O76" s="12">
        <v>-0.14249999999999999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4.3964999999999996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-0.24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-0.32</v>
      </c>
      <c r="O77" s="12">
        <v>-0.14499999999999999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4.3085000000000004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-0.24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-0.32</v>
      </c>
      <c r="O78" s="12">
        <v>-0.13750000000000001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4.1695000000000002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-0.24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-0.32</v>
      </c>
      <c r="O79" s="12">
        <v>-0.13500000000000001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4.0155000000000003</v>
      </c>
      <c r="D80" s="12">
        <v>2.5000000000000001E-3</v>
      </c>
      <c r="E80" s="12">
        <v>0.44</v>
      </c>
      <c r="F80" s="12">
        <v>0.16500000000000001</v>
      </c>
      <c r="G80" s="12">
        <v>0.26</v>
      </c>
      <c r="H80" s="12">
        <v>-0.34</v>
      </c>
      <c r="I80" s="12">
        <v>-0.2</v>
      </c>
      <c r="J80" s="12">
        <v>-0.2</v>
      </c>
      <c r="K80" s="20">
        <v>-0.06</v>
      </c>
      <c r="L80" s="12">
        <v>-0.25</v>
      </c>
      <c r="M80" s="12">
        <v>-0.45</v>
      </c>
      <c r="N80" s="12">
        <v>-0.42</v>
      </c>
      <c r="O80" s="12">
        <v>-0.14000000000000001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4.0205000000000002</v>
      </c>
      <c r="D81" s="12">
        <v>2.5000000000000001E-3</v>
      </c>
      <c r="E81" s="12">
        <v>0.44</v>
      </c>
      <c r="F81" s="12">
        <v>0.16500000000000001</v>
      </c>
      <c r="G81" s="12">
        <v>0.26</v>
      </c>
      <c r="H81" s="12">
        <v>-0.34</v>
      </c>
      <c r="I81" s="12">
        <v>-0.2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-0.42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4.0585000000000004</v>
      </c>
      <c r="D82" s="12">
        <v>2.5000000000000001E-3</v>
      </c>
      <c r="E82" s="12">
        <v>0.44</v>
      </c>
      <c r="F82" s="12">
        <v>0.16500000000000001</v>
      </c>
      <c r="G82" s="12">
        <v>0.26</v>
      </c>
      <c r="H82" s="12">
        <v>-0.34</v>
      </c>
      <c r="I82" s="12">
        <v>-0.2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-0.42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4.1035000000000004</v>
      </c>
      <c r="D83" s="12">
        <v>2.5000000000000001E-3</v>
      </c>
      <c r="E83" s="12">
        <v>0.44</v>
      </c>
      <c r="F83" s="12">
        <v>0.16500000000000001</v>
      </c>
      <c r="G83" s="12">
        <v>0.26</v>
      </c>
      <c r="H83" s="12">
        <v>-0.34</v>
      </c>
      <c r="I83" s="12">
        <v>-0.2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-0.42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4.1414999999999997</v>
      </c>
      <c r="D84" s="12">
        <v>2.5000000000000001E-3</v>
      </c>
      <c r="E84" s="12">
        <v>0.44</v>
      </c>
      <c r="F84" s="12">
        <v>0.16500000000000001</v>
      </c>
      <c r="G84" s="12">
        <v>0.26</v>
      </c>
      <c r="H84" s="12">
        <v>-0.34</v>
      </c>
      <c r="I84" s="12">
        <v>-0.2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-0.42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4.1355000000000004</v>
      </c>
      <c r="D85" s="12">
        <v>2.5000000000000001E-3</v>
      </c>
      <c r="E85" s="12">
        <v>0.44</v>
      </c>
      <c r="F85" s="12">
        <v>0.16500000000000001</v>
      </c>
      <c r="G85" s="12">
        <v>0.26</v>
      </c>
      <c r="H85" s="12">
        <v>-0.34</v>
      </c>
      <c r="I85" s="12">
        <v>-0.2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-0.42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4.1355000000000004</v>
      </c>
      <c r="D86" s="12">
        <v>2.5000000000000001E-3</v>
      </c>
      <c r="E86" s="12">
        <v>0.44</v>
      </c>
      <c r="F86" s="12">
        <v>0.16500000000000001</v>
      </c>
      <c r="G86" s="12">
        <v>0.26</v>
      </c>
      <c r="H86" s="12">
        <v>-0.34</v>
      </c>
      <c r="I86" s="12">
        <v>-0.2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-0.42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4.3055000000000003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-0.24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-0.32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4.4364999999999997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-0.24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-0.32</v>
      </c>
      <c r="O88" s="12">
        <v>-0.14249999999999999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4.4989999999999997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-0.24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-0.32</v>
      </c>
      <c r="O89" s="12">
        <v>-0.14499999999999999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4.4109999999999996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-0.24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-0.32</v>
      </c>
      <c r="O90" s="12">
        <v>-0.13750000000000001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4.2720000000000002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-0.24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-0.32</v>
      </c>
      <c r="O91" s="12">
        <v>-0.13500000000000001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4.1180000000000003</v>
      </c>
      <c r="D92" s="12">
        <v>2.5000000000000001E-3</v>
      </c>
      <c r="E92" s="12">
        <v>0.44</v>
      </c>
      <c r="F92" s="12">
        <v>0.16500000000000001</v>
      </c>
      <c r="G92" s="12">
        <v>0.26</v>
      </c>
      <c r="H92" s="12">
        <v>-0.34</v>
      </c>
      <c r="I92" s="12">
        <v>-0.2</v>
      </c>
      <c r="J92" s="12">
        <v>-0.2</v>
      </c>
      <c r="K92" s="20">
        <v>-0.06</v>
      </c>
      <c r="L92" s="12">
        <v>-0.25</v>
      </c>
      <c r="M92" s="12">
        <v>-0.46500000000000002</v>
      </c>
      <c r="N92" s="12">
        <v>-0.42</v>
      </c>
      <c r="O92" s="12">
        <v>-0.14000000000000001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4.1230000000000002</v>
      </c>
      <c r="D93" s="12">
        <v>2.5000000000000001E-3</v>
      </c>
      <c r="E93" s="12">
        <v>0.44</v>
      </c>
      <c r="F93" s="12">
        <v>0.16500000000000001</v>
      </c>
      <c r="G93" s="12">
        <v>0.26</v>
      </c>
      <c r="H93" s="12">
        <v>-0.34</v>
      </c>
      <c r="I93" s="12">
        <v>-0.2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-0.42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4.1609999999999996</v>
      </c>
      <c r="D94" s="12">
        <v>2.5000000000000001E-3</v>
      </c>
      <c r="E94" s="12">
        <v>0.44</v>
      </c>
      <c r="F94" s="12">
        <v>0.16500000000000001</v>
      </c>
      <c r="G94" s="12">
        <v>0.26</v>
      </c>
      <c r="H94" s="12">
        <v>-0.34</v>
      </c>
      <c r="I94" s="12">
        <v>-0.2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-0.42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4.2060000000000004</v>
      </c>
      <c r="D95" s="12">
        <v>2.5000000000000001E-3</v>
      </c>
      <c r="E95" s="12">
        <v>0.44</v>
      </c>
      <c r="F95" s="12">
        <v>0.16500000000000001</v>
      </c>
      <c r="G95" s="12">
        <v>0.26</v>
      </c>
      <c r="H95" s="12">
        <v>-0.34</v>
      </c>
      <c r="I95" s="12">
        <v>-0.2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-0.42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4.2439999999999998</v>
      </c>
      <c r="D96" s="12">
        <v>2.5000000000000001E-3</v>
      </c>
      <c r="E96" s="12">
        <v>0.44</v>
      </c>
      <c r="F96" s="12">
        <v>0.16500000000000001</v>
      </c>
      <c r="G96" s="12">
        <v>0.26</v>
      </c>
      <c r="H96" s="12">
        <v>-0.34</v>
      </c>
      <c r="I96" s="12">
        <v>-0.2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-0.42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4.2380000000000004</v>
      </c>
      <c r="D97" s="12">
        <v>2.5000000000000001E-3</v>
      </c>
      <c r="E97" s="12">
        <v>0.44</v>
      </c>
      <c r="F97" s="12">
        <v>0.16500000000000001</v>
      </c>
      <c r="G97" s="12">
        <v>0.26</v>
      </c>
      <c r="H97" s="12">
        <v>-0.34</v>
      </c>
      <c r="I97" s="12">
        <v>-0.2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-0.42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4.2380000000000004</v>
      </c>
      <c r="D98" s="12">
        <v>2.5000000000000001E-3</v>
      </c>
      <c r="E98" s="12">
        <v>0.44</v>
      </c>
      <c r="F98" s="12">
        <v>0.16500000000000001</v>
      </c>
      <c r="G98" s="12">
        <v>0.26</v>
      </c>
      <c r="H98" s="12">
        <v>-0.34</v>
      </c>
      <c r="I98" s="12">
        <v>-0.2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-0.42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4.4080000000000004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-0.24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-0.32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4.5389999999999997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-0.24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-0.32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4.6040000000000001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-0.24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-0.32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4.516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-0.24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-0.32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4.3769999999999998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-0.24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-0.32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4.2229999999999999</v>
      </c>
      <c r="D104" s="12">
        <v>2.5000000000000001E-3</v>
      </c>
      <c r="E104" s="12">
        <v>0.44</v>
      </c>
      <c r="F104" s="12">
        <v>0</v>
      </c>
      <c r="G104" s="12">
        <v>0.26</v>
      </c>
      <c r="H104" s="12">
        <v>-0.34</v>
      </c>
      <c r="I104" s="12">
        <v>-0.2</v>
      </c>
      <c r="J104" s="12">
        <v>-0.2</v>
      </c>
      <c r="K104" s="20">
        <v>-0.06</v>
      </c>
      <c r="L104" s="12">
        <v>-0.25</v>
      </c>
      <c r="M104" s="12">
        <v>-0.53</v>
      </c>
      <c r="N104" s="12">
        <v>-0.42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4.2279999999999998</v>
      </c>
      <c r="D105" s="12">
        <v>2.5000000000000001E-3</v>
      </c>
      <c r="E105" s="12">
        <v>0.44</v>
      </c>
      <c r="F105" s="12">
        <v>0</v>
      </c>
      <c r="G105" s="12">
        <v>0.26</v>
      </c>
      <c r="H105" s="12">
        <v>-0.34</v>
      </c>
      <c r="I105" s="12">
        <v>-0.2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-0.42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4.266</v>
      </c>
      <c r="D106" s="12">
        <v>2.5000000000000001E-3</v>
      </c>
      <c r="E106" s="12">
        <v>0.44</v>
      </c>
      <c r="F106" s="12">
        <v>0</v>
      </c>
      <c r="G106" s="12">
        <v>0.26</v>
      </c>
      <c r="H106" s="12">
        <v>-0.34</v>
      </c>
      <c r="I106" s="12">
        <v>-0.2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-0.42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4.3109999999999999</v>
      </c>
      <c r="D107" s="12">
        <v>2.5000000000000001E-3</v>
      </c>
      <c r="E107" s="12">
        <v>0.44</v>
      </c>
      <c r="F107" s="12">
        <v>0</v>
      </c>
      <c r="G107" s="12">
        <v>0.26</v>
      </c>
      <c r="H107" s="12">
        <v>-0.34</v>
      </c>
      <c r="I107" s="12">
        <v>-0.2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-0.42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4.3490000000000002</v>
      </c>
      <c r="D108" s="12">
        <v>2.5000000000000001E-3</v>
      </c>
      <c r="E108" s="12">
        <v>0.44</v>
      </c>
      <c r="F108" s="12">
        <v>0</v>
      </c>
      <c r="G108" s="12">
        <v>0.26</v>
      </c>
      <c r="H108" s="12">
        <v>-0.34</v>
      </c>
      <c r="I108" s="12">
        <v>-0.2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-0.42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4.343</v>
      </c>
      <c r="D109" s="12">
        <v>2.5000000000000001E-3</v>
      </c>
      <c r="E109" s="12">
        <v>0.44</v>
      </c>
      <c r="F109" s="12">
        <v>0</v>
      </c>
      <c r="G109" s="12">
        <v>0.26</v>
      </c>
      <c r="H109" s="12">
        <v>-0.34</v>
      </c>
      <c r="I109" s="12">
        <v>-0.2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-0.42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4.343</v>
      </c>
      <c r="D110" s="12">
        <v>2.5000000000000001E-3</v>
      </c>
      <c r="E110" s="12">
        <v>0.44</v>
      </c>
      <c r="F110" s="12">
        <v>0</v>
      </c>
      <c r="G110" s="12">
        <v>0.26</v>
      </c>
      <c r="H110" s="12">
        <v>-0.34</v>
      </c>
      <c r="I110" s="12">
        <v>-0.2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-0.42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4.5129999999999999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-0.24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-0.32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">
      <c r="C112" s="12">
        <v>4.6440000000000001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-0.24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-0.32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">
      <c r="C113" s="12">
        <v>4.7115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-0.24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-0.32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">
      <c r="C114" s="12">
        <v>4.6234999999999999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-0.24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-0.32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">
      <c r="C115" s="12">
        <v>4.4844999999999997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-0.24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-0.32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">
      <c r="C116" s="12">
        <v>4.3304999999999998</v>
      </c>
      <c r="D116" s="12">
        <v>2.5000000000000001E-3</v>
      </c>
      <c r="E116" s="12">
        <v>0.44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-0.2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">
      <c r="C117" s="12">
        <v>4.3354999999999997</v>
      </c>
      <c r="D117" s="12">
        <v>2.5000000000000001E-3</v>
      </c>
      <c r="E117" s="12">
        <v>0.44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4.3734999999999999</v>
      </c>
      <c r="D118" s="12">
        <v>2.5000000000000001E-3</v>
      </c>
      <c r="E118" s="12">
        <v>0.44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4.4184999999999999</v>
      </c>
      <c r="D119" s="12">
        <v>2.5000000000000001E-3</v>
      </c>
      <c r="E119" s="12">
        <v>0.44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4.4565000000000001</v>
      </c>
      <c r="D120" s="12">
        <v>2.5000000000000001E-3</v>
      </c>
      <c r="E120" s="12">
        <v>0.44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4.4504999999999999</v>
      </c>
      <c r="D121" s="12">
        <v>2.5000000000000001E-3</v>
      </c>
      <c r="E121" s="12">
        <v>0.44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4.4504999999999999</v>
      </c>
      <c r="D122" s="12">
        <v>2.5000000000000001E-3</v>
      </c>
      <c r="E122" s="12">
        <v>0.44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4.6204999999999998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-0.24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-0.32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">
      <c r="C124" s="12">
        <v>4.7515000000000001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-0.24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-0.32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">
      <c r="C125" s="12">
        <v>4.8215000000000003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-0.24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-0.32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">
      <c r="C126" s="12">
        <v>4.7335000000000003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-0.24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-0.32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">
      <c r="C127" s="12">
        <v>4.5945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-0.24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-0.32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">
      <c r="C128" s="12">
        <v>4.4405000000000001</v>
      </c>
      <c r="D128" s="12">
        <v>2.5000000000000001E-3</v>
      </c>
      <c r="E128" s="12">
        <v>0.44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-0.2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">
      <c r="C129" s="12">
        <v>4.4455</v>
      </c>
      <c r="D129" s="12">
        <v>2.5000000000000001E-3</v>
      </c>
      <c r="E129" s="12">
        <v>0.44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-0.2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4.4835000000000003</v>
      </c>
      <c r="D130" s="12">
        <v>2.5000000000000001E-3</v>
      </c>
      <c r="E130" s="12">
        <v>0.44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4.5285000000000002</v>
      </c>
      <c r="D131" s="12">
        <v>2.5000000000000001E-3</v>
      </c>
      <c r="E131" s="12">
        <v>0.44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4.5664999999999996</v>
      </c>
      <c r="D132" s="12">
        <v>2.5000000000000001E-3</v>
      </c>
      <c r="E132" s="12">
        <v>0.44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4.5605000000000002</v>
      </c>
      <c r="D133" s="12">
        <v>2.5000000000000001E-3</v>
      </c>
      <c r="E133" s="12">
        <v>0.44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4.5605000000000002</v>
      </c>
      <c r="D134" s="12">
        <v>2.5000000000000001E-3</v>
      </c>
      <c r="E134" s="12">
        <v>0.44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4.7305000000000001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-0.24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-0.32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">
      <c r="C136" s="12">
        <v>4.8615000000000004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-0.24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-0.32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">
      <c r="C137" s="12">
        <v>4.9340000000000002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-0.24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-0.32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">
      <c r="C138" s="12">
        <v>4.8460000000000001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-0.24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-0.32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">
      <c r="C139" s="12">
        <v>4.7069999999999999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-0.24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-0.32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">
      <c r="C140" s="12">
        <v>4.5529999999999999</v>
      </c>
      <c r="D140" s="12">
        <v>2.5000000000000001E-3</v>
      </c>
      <c r="E140" s="12">
        <v>0.44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-0.2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">
      <c r="C141" s="12">
        <v>4.5579999999999998</v>
      </c>
      <c r="D141" s="12">
        <v>2.5000000000000001E-3</v>
      </c>
      <c r="E141" s="12">
        <v>0.44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-0.2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4.5960000000000001</v>
      </c>
      <c r="D142" s="12">
        <v>2.5000000000000001E-3</v>
      </c>
      <c r="E142" s="12">
        <v>0.44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4.641</v>
      </c>
      <c r="D143" s="12">
        <v>2.5000000000000001E-3</v>
      </c>
      <c r="E143" s="12">
        <v>0.44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4.6790000000000003</v>
      </c>
      <c r="D144" s="12">
        <v>2.5000000000000001E-3</v>
      </c>
      <c r="E144" s="12">
        <v>0.44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4.673</v>
      </c>
      <c r="D145" s="12">
        <v>2.5000000000000001E-3</v>
      </c>
      <c r="E145" s="12">
        <v>0.44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4.673</v>
      </c>
      <c r="D146" s="12">
        <v>2.5000000000000001E-3</v>
      </c>
      <c r="E146" s="12">
        <v>0.44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4.843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-0.24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-0.32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">
      <c r="C148" s="12">
        <v>4.9740000000000002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-0.24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-0.32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">
      <c r="C149" s="12">
        <v>5.0465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-0.24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-0.32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">
      <c r="C150" s="12">
        <v>4.9584999999999999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-0.24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-0.32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">
      <c r="C151" s="12">
        <v>4.8194999999999997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-0.24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-0.32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">
      <c r="C152" s="12">
        <v>4.6654999999999998</v>
      </c>
      <c r="D152" s="12">
        <v>2.5000000000000001E-3</v>
      </c>
      <c r="E152" s="12">
        <v>0.44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-0.2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">
      <c r="C153" s="12">
        <v>4.6704999999999997</v>
      </c>
      <c r="D153" s="12">
        <v>2.5000000000000001E-3</v>
      </c>
      <c r="E153" s="12">
        <v>0.44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-0.2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4.7084999999999999</v>
      </c>
      <c r="D154" s="12">
        <v>2.5000000000000001E-3</v>
      </c>
      <c r="E154" s="12">
        <v>0.44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4.7534999999999998</v>
      </c>
      <c r="D155" s="12">
        <v>2.5000000000000001E-3</v>
      </c>
      <c r="E155" s="12">
        <v>0.44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4.7915000000000001</v>
      </c>
      <c r="D156" s="12">
        <v>2.5000000000000001E-3</v>
      </c>
      <c r="E156" s="12">
        <v>0.44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4.7854999999999999</v>
      </c>
      <c r="D157" s="12">
        <v>2.5000000000000001E-3</v>
      </c>
      <c r="E157" s="12">
        <v>0.44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4.7854999999999999</v>
      </c>
      <c r="D158" s="12">
        <v>2.5000000000000001E-3</v>
      </c>
      <c r="E158" s="12">
        <v>0.44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4.9554999999999998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-0.24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-0.32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">
      <c r="C160" s="12">
        <v>5.0865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-0.24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-0.32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">
      <c r="C161" s="12">
        <v>5.1589999999999998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-0.24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-0.32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">
      <c r="C162" s="12">
        <v>5.0709999999999997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-0.24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-0.32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">
      <c r="C163" s="12">
        <v>4.9320000000000004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-0.24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-0.32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">
      <c r="C164" s="12">
        <v>4.7779999999999996</v>
      </c>
      <c r="D164" s="12">
        <v>2.5000000000000001E-3</v>
      </c>
      <c r="E164" s="12">
        <v>0.44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-0.2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">
      <c r="C165" s="12">
        <v>4.7830000000000004</v>
      </c>
      <c r="D165" s="12">
        <v>2.5000000000000001E-3</v>
      </c>
      <c r="E165" s="12">
        <v>0.44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-0.2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4.8209999999999997</v>
      </c>
      <c r="D166" s="12">
        <v>2.5000000000000001E-3</v>
      </c>
      <c r="E166" s="12">
        <v>0.44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4.8659999999999997</v>
      </c>
      <c r="D167" s="12">
        <v>2.5000000000000001E-3</v>
      </c>
      <c r="E167" s="12">
        <v>0.44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4.9039999999999999</v>
      </c>
      <c r="D168" s="12">
        <v>2.5000000000000001E-3</v>
      </c>
      <c r="E168" s="12">
        <v>0.44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4.8979999999999997</v>
      </c>
      <c r="D169" s="12">
        <v>2.5000000000000001E-3</v>
      </c>
      <c r="E169" s="12">
        <v>0.44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4.8979999999999997</v>
      </c>
      <c r="D170" s="12">
        <v>2.5000000000000001E-3</v>
      </c>
      <c r="E170" s="12">
        <v>0.44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5.0679999999999996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-0.24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-0.32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">
      <c r="C172" s="12">
        <v>5.1989999999999998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-0.24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-0.32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">
      <c r="C173" s="12">
        <v>5.2714999999999996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-0.24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-0.32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">
      <c r="C174" s="12">
        <v>5.1835000000000004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-0.24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-0.32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">
      <c r="C175" s="12">
        <v>5.0445000000000002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-0.24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-0.32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">
      <c r="C176" s="12">
        <v>4.8905000000000003</v>
      </c>
      <c r="D176" s="12">
        <v>2.5000000000000001E-3</v>
      </c>
      <c r="E176" s="12">
        <v>0.44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-0.2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">
      <c r="C177" s="12">
        <v>4.8955000000000002</v>
      </c>
      <c r="D177" s="12">
        <v>2.5000000000000001E-3</v>
      </c>
      <c r="E177" s="12">
        <v>0.44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-0.2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4.9335000000000004</v>
      </c>
      <c r="D178" s="12">
        <v>2.5000000000000001E-3</v>
      </c>
      <c r="E178" s="12">
        <v>0.44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4.9785000000000004</v>
      </c>
      <c r="D179" s="12">
        <v>2.5000000000000001E-3</v>
      </c>
      <c r="E179" s="12">
        <v>0.44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5.0164999999999997</v>
      </c>
      <c r="D180" s="12">
        <v>2.5000000000000001E-3</v>
      </c>
      <c r="E180" s="12">
        <v>0.44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5.0105000000000004</v>
      </c>
      <c r="D181" s="12">
        <v>2.5000000000000001E-3</v>
      </c>
      <c r="E181" s="12">
        <v>0.44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5.0105000000000004</v>
      </c>
      <c r="D182" s="12">
        <v>2.5000000000000001E-3</v>
      </c>
      <c r="E182" s="12">
        <v>0.44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5.1805000000000003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-0.24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">
      <c r="C184" s="12">
        <v>5.3114999999999997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-0.24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">
      <c r="C185" s="12">
        <v>5.3840000000000003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-0.24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">
      <c r="C186" s="12">
        <v>5.2960000000000003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-0.24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">
      <c r="C187" s="12">
        <v>5.157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-0.24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">
      <c r="C188" s="12">
        <v>5.0030000000000001</v>
      </c>
      <c r="D188" s="12">
        <v>2.5000000000000001E-3</v>
      </c>
      <c r="E188" s="12">
        <v>0.44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-0.2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">
      <c r="C189" s="12">
        <v>5.008</v>
      </c>
      <c r="D189" s="12">
        <v>2.5000000000000001E-3</v>
      </c>
      <c r="E189" s="12">
        <v>0.44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5.0460000000000003</v>
      </c>
      <c r="D190" s="12">
        <v>2.5000000000000001E-3</v>
      </c>
      <c r="E190" s="12">
        <v>0.44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5.0910000000000002</v>
      </c>
      <c r="D191" s="12">
        <v>2.5000000000000001E-3</v>
      </c>
      <c r="E191" s="12">
        <v>0.44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5.1289999999999996</v>
      </c>
      <c r="D192" s="12">
        <v>2.5000000000000001E-3</v>
      </c>
      <c r="E192" s="12">
        <v>0.44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5.1230000000000002</v>
      </c>
      <c r="D193" s="12">
        <v>2.5000000000000001E-3</v>
      </c>
      <c r="E193" s="12">
        <v>0.44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5.1230000000000002</v>
      </c>
      <c r="D194" s="12">
        <v>2.5000000000000001E-3</v>
      </c>
      <c r="E194" s="12">
        <v>0.44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5.2930000000000001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-0.24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5.4240000000000004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-0.24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5.4965000000000002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-0.24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5.4085000000000001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-0.24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5.2694999999999999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-0.24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5.1154999999999999</v>
      </c>
      <c r="D200" s="12">
        <v>0</v>
      </c>
      <c r="E200" s="12">
        <v>0.44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-0.2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5.1204999999999998</v>
      </c>
      <c r="D201" s="12">
        <v>0</v>
      </c>
      <c r="E201" s="12">
        <v>0.44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5.1585000000000001</v>
      </c>
      <c r="D202" s="12">
        <v>0</v>
      </c>
      <c r="E202" s="12">
        <v>0.44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5.2035</v>
      </c>
      <c r="D203" s="12">
        <v>0</v>
      </c>
      <c r="E203" s="12">
        <v>0.44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5.2415000000000003</v>
      </c>
      <c r="D204" s="12">
        <v>0</v>
      </c>
      <c r="E204" s="12">
        <v>0.44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5.2355</v>
      </c>
      <c r="D205" s="12">
        <v>0</v>
      </c>
      <c r="E205" s="12">
        <v>0.44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5.2355</v>
      </c>
      <c r="D206" s="12">
        <v>0</v>
      </c>
      <c r="E206" s="12">
        <v>0.44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5.4055</v>
      </c>
      <c r="D207" s="12">
        <v>0</v>
      </c>
      <c r="E207" s="12">
        <v>0.5</v>
      </c>
      <c r="F207" s="12">
        <v>0</v>
      </c>
      <c r="G207" s="12">
        <v>0.35</v>
      </c>
      <c r="H207" s="12">
        <v>-0.24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5.5365000000000002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-0.24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5.609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-0.24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5.5209999999999999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-0.24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5.3819999999999997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-0.24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5.2279999999999998</v>
      </c>
      <c r="D212" s="12">
        <v>0</v>
      </c>
      <c r="E212" s="12">
        <v>0.44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-0.2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5.2329999999999997</v>
      </c>
      <c r="D213" s="12">
        <v>0</v>
      </c>
      <c r="E213" s="12">
        <v>0.44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5.2709999999999999</v>
      </c>
      <c r="D214" s="12">
        <v>0</v>
      </c>
      <c r="E214" s="12">
        <v>0.44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5.3159999999999998</v>
      </c>
      <c r="D215" s="12">
        <v>0</v>
      </c>
      <c r="E215" s="12">
        <v>0.44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5.3540000000000001</v>
      </c>
      <c r="D216" s="12">
        <v>0</v>
      </c>
      <c r="E216" s="12">
        <v>0.44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5.3479999999999999</v>
      </c>
      <c r="D217" s="12">
        <v>0</v>
      </c>
      <c r="E217" s="12">
        <v>0.44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5.3479999999999999</v>
      </c>
      <c r="D218" s="12">
        <v>0</v>
      </c>
      <c r="E218" s="12">
        <v>0.44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5.5179999999999998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-0.24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5.649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-0.24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5.7214999999999998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-0.24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5.6334999999999997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-0.24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5.4945000000000004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-0.24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5.3404999999999996</v>
      </c>
      <c r="D224" s="12">
        <v>0</v>
      </c>
      <c r="E224" s="12">
        <v>0.44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-0.2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5.3455000000000004</v>
      </c>
      <c r="D225" s="12">
        <v>0</v>
      </c>
      <c r="E225" s="12">
        <v>0.44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5.3834999999999997</v>
      </c>
      <c r="D226" s="12">
        <v>0</v>
      </c>
      <c r="E226" s="12">
        <v>0.44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5.4284999999999997</v>
      </c>
      <c r="D227" s="12">
        <v>0</v>
      </c>
      <c r="E227" s="12">
        <v>0.44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5.4664999999999999</v>
      </c>
      <c r="D228" s="12">
        <v>0</v>
      </c>
      <c r="E228" s="12">
        <v>0.44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5.4604999999999997</v>
      </c>
      <c r="D229" s="12">
        <v>0</v>
      </c>
      <c r="E229" s="12">
        <v>0.44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5.4604999999999997</v>
      </c>
      <c r="D230" s="12">
        <v>0</v>
      </c>
      <c r="E230" s="12">
        <v>0.44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5.6304999999999996</v>
      </c>
      <c r="D231" s="12">
        <v>0</v>
      </c>
      <c r="E231" s="12">
        <v>0.5</v>
      </c>
      <c r="F231" s="12">
        <v>0</v>
      </c>
      <c r="G231" s="12">
        <v>0.35</v>
      </c>
      <c r="H231" s="12">
        <v>-0.24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5.7614999999999998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-0.24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5.8339999999999996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-0.24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5.7460000000000004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-0.24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5.6070000000000002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-0.24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5.4530000000000003</v>
      </c>
      <c r="D236" s="12">
        <v>0</v>
      </c>
      <c r="E236" s="12">
        <v>0.44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-0.2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5.4580000000000002</v>
      </c>
      <c r="D237" s="12">
        <v>0</v>
      </c>
      <c r="E237" s="12">
        <v>0.44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5.4960000000000004</v>
      </c>
      <c r="D238" s="12">
        <v>0</v>
      </c>
      <c r="E238" s="12">
        <v>0.44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5.5410000000000004</v>
      </c>
      <c r="D239" s="12">
        <v>0</v>
      </c>
      <c r="E239" s="12">
        <v>0.44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5.5789999999999997</v>
      </c>
      <c r="D240" s="12">
        <v>0</v>
      </c>
      <c r="E240" s="12">
        <v>0.44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5.5730000000000004</v>
      </c>
      <c r="D241" s="12">
        <v>0</v>
      </c>
      <c r="E241" s="12">
        <v>0.44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5.5730000000000004</v>
      </c>
      <c r="D242" s="12">
        <v>0</v>
      </c>
      <c r="E242" s="12">
        <v>0.44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5.7430000000000003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5.8739999999999997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5.9465000000000003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5.8585000000000003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5.7195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5.5655000000000001</v>
      </c>
      <c r="D248" s="12">
        <v>0</v>
      </c>
      <c r="E248" s="12">
        <v>0.44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5.5705</v>
      </c>
      <c r="D249" s="12">
        <v>0</v>
      </c>
      <c r="E249" s="12">
        <v>0.44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5.6085000000000003</v>
      </c>
      <c r="D250" s="12">
        <v>0</v>
      </c>
      <c r="E250" s="12">
        <v>0.44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5.6535000000000002</v>
      </c>
      <c r="D251" s="12">
        <v>0</v>
      </c>
      <c r="E251" s="12">
        <v>0.44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5.6914999999999996</v>
      </c>
      <c r="D252" s="12">
        <v>0</v>
      </c>
      <c r="E252" s="12">
        <v>0.44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5.6855000000000002</v>
      </c>
      <c r="D253" s="12">
        <v>0</v>
      </c>
      <c r="E253" s="12">
        <v>0.44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5.6855000000000002</v>
      </c>
      <c r="D254" s="12">
        <v>0</v>
      </c>
      <c r="E254" s="12">
        <v>0.44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5.8555000000000001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5.9865000000000004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6.0590000000000002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5.9710000000000001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5.8319999999999999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5.6779999999999999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5.6829999999999998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5.7210000000000001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5.766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5.8040000000000003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5.798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5.798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5.968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6.0990000000000002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6.1715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6.0834999999999999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5.9444999999999997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5.7904999999999998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5.7954999999999997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5.8334999999999999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5.8784999999999998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5.9165000000000001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5.9104999999999999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5.9104999999999999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6.0804999999999998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6.2115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6.2839999999999998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6.1959999999999997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6.0570000000000004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5.9029999999999996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5.9080000000000004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5.9459999999999997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5.9909999999999997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6.0289999999999999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6.0229999999999997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6.0229999999999997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6.1929999999999996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6.3239999999999998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37196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37196</v>
      </c>
      <c r="D11" s="15">
        <f t="shared" ref="D11:P11" si="0">EffDt</f>
        <v>37196</v>
      </c>
      <c r="E11" s="15">
        <f t="shared" si="0"/>
        <v>37196</v>
      </c>
      <c r="F11" s="15">
        <f t="shared" si="0"/>
        <v>37196</v>
      </c>
      <c r="G11" s="15">
        <f t="shared" si="0"/>
        <v>37196</v>
      </c>
      <c r="H11" s="15">
        <f t="shared" si="0"/>
        <v>37196</v>
      </c>
      <c r="I11" s="15">
        <f t="shared" si="0"/>
        <v>37196</v>
      </c>
      <c r="J11" s="21">
        <f t="shared" si="0"/>
        <v>37196</v>
      </c>
      <c r="K11" s="15">
        <f t="shared" si="0"/>
        <v>37196</v>
      </c>
      <c r="L11" s="15">
        <f t="shared" si="0"/>
        <v>37196</v>
      </c>
      <c r="M11" s="15">
        <f t="shared" si="0"/>
        <v>37196</v>
      </c>
      <c r="N11" s="15">
        <f t="shared" si="0"/>
        <v>37196</v>
      </c>
      <c r="O11" s="15">
        <f t="shared" si="0"/>
        <v>37196</v>
      </c>
      <c r="P11" s="15">
        <f t="shared" si="0"/>
        <v>37196</v>
      </c>
      <c r="Q11" s="15">
        <f t="shared" ref="Q11:AD11" si="1">EffDt</f>
        <v>37196</v>
      </c>
      <c r="R11" s="15">
        <f t="shared" si="1"/>
        <v>37196</v>
      </c>
      <c r="S11" s="15">
        <f t="shared" si="1"/>
        <v>37196</v>
      </c>
      <c r="T11" s="15">
        <f t="shared" si="1"/>
        <v>37196</v>
      </c>
      <c r="U11" s="15">
        <f t="shared" si="1"/>
        <v>37196</v>
      </c>
      <c r="V11" s="15">
        <f t="shared" si="1"/>
        <v>37196</v>
      </c>
      <c r="W11" s="15">
        <f t="shared" si="1"/>
        <v>37196</v>
      </c>
      <c r="X11" s="21">
        <f t="shared" si="1"/>
        <v>37196</v>
      </c>
      <c r="Y11" s="15">
        <f t="shared" si="1"/>
        <v>37196</v>
      </c>
      <c r="Z11" s="15">
        <f t="shared" si="1"/>
        <v>37196</v>
      </c>
      <c r="AA11" s="15">
        <f t="shared" si="1"/>
        <v>37196</v>
      </c>
      <c r="AB11" s="15">
        <f t="shared" si="1"/>
        <v>37196</v>
      </c>
      <c r="AC11" s="15">
        <f t="shared" si="1"/>
        <v>37196</v>
      </c>
      <c r="AD11" s="15">
        <f t="shared" si="1"/>
        <v>37196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168</v>
      </c>
      <c r="R13" s="13" t="s">
        <v>169</v>
      </c>
      <c r="S13" s="13" t="s">
        <v>181</v>
      </c>
      <c r="T13" s="13" t="s">
        <v>170</v>
      </c>
      <c r="U13" s="13" t="s">
        <v>171</v>
      </c>
      <c r="V13" s="13" t="s">
        <v>172</v>
      </c>
      <c r="W13" s="13" t="s">
        <v>173</v>
      </c>
      <c r="X13" s="13" t="s">
        <v>174</v>
      </c>
      <c r="Y13" s="13" t="s">
        <v>175</v>
      </c>
      <c r="Z13" s="13" t="s">
        <v>176</v>
      </c>
      <c r="AA13" s="13" t="s">
        <v>177</v>
      </c>
      <c r="AB13" s="13" t="s">
        <v>178</v>
      </c>
      <c r="AC13" s="13" t="s">
        <v>179</v>
      </c>
      <c r="AD13" s="13" t="s">
        <v>180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166</v>
      </c>
      <c r="D15" s="12" t="s">
        <v>166</v>
      </c>
      <c r="E15" s="12" t="s">
        <v>166</v>
      </c>
      <c r="F15" s="12" t="s">
        <v>166</v>
      </c>
      <c r="G15" s="12" t="s">
        <v>166</v>
      </c>
      <c r="H15" s="12" t="s">
        <v>166</v>
      </c>
      <c r="I15" s="12" t="s">
        <v>166</v>
      </c>
      <c r="J15" s="12" t="s">
        <v>166</v>
      </c>
      <c r="K15" s="12" t="s">
        <v>166</v>
      </c>
      <c r="L15" s="12" t="s">
        <v>166</v>
      </c>
      <c r="M15" s="12" t="s">
        <v>166</v>
      </c>
      <c r="N15" s="12" t="s">
        <v>166</v>
      </c>
      <c r="O15" s="12" t="s">
        <v>166</v>
      </c>
      <c r="P15" s="12" t="s">
        <v>166</v>
      </c>
      <c r="Q15" s="12" t="s">
        <v>167</v>
      </c>
      <c r="R15" s="12" t="s">
        <v>167</v>
      </c>
      <c r="S15" s="12" t="s">
        <v>167</v>
      </c>
      <c r="T15" s="12" t="s">
        <v>167</v>
      </c>
      <c r="U15" s="12" t="s">
        <v>167</v>
      </c>
      <c r="V15" s="12" t="s">
        <v>167</v>
      </c>
      <c r="W15" s="12" t="s">
        <v>167</v>
      </c>
      <c r="X15" s="12" t="s">
        <v>167</v>
      </c>
      <c r="Y15" s="12" t="s">
        <v>167</v>
      </c>
      <c r="Z15" s="12" t="s">
        <v>167</v>
      </c>
      <c r="AA15" s="12" t="s">
        <v>167</v>
      </c>
      <c r="AB15" s="12" t="s">
        <v>167</v>
      </c>
      <c r="AC15" s="12" t="s">
        <v>167</v>
      </c>
      <c r="AD15" s="12" t="s">
        <v>167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-1.3225908338935E-3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-1.3226247875177E-3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-1.3223689501918E-3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0.02</v>
      </c>
      <c r="L20" s="12">
        <v>-1.3221296089356001E-3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0.02</v>
      </c>
      <c r="L21" s="12">
        <v>-1.3220280001384999E-3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0.02</v>
      </c>
      <c r="L22" s="12">
        <v>-1.3219580593974E-3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0.02</v>
      </c>
      <c r="L23" s="12">
        <v>-1.3218954078171E-3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0.02</v>
      </c>
      <c r="L24" s="12">
        <v>-1.3218556748213E-3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0.02</v>
      </c>
      <c r="L25" s="12">
        <v>-1.3218433155938001E-3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0.02</v>
      </c>
      <c r="L26" s="12">
        <v>-1.3218251839420001E-3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0.06</v>
      </c>
      <c r="L27" s="12">
        <v>-1.3218187577443E-3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-1.3218313034731E-3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5.2870927169073002E-3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5.2866221208854002E-3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5.2861888943511997E-3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0.02</v>
      </c>
      <c r="L32" s="12">
        <v>1.6518105846614001E-3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1.6517100112709E-3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1.6516087162973001E-3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1.6515414332528E-3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1.651519874212E-3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1.6515080337850001E-3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1.6515009312422001E-3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0.06</v>
      </c>
      <c r="L39" s="12">
        <v>5.2847882115411001E-3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5.2850480328716001E-3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5.2854067524852003E-3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5.2858432901440001E-3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5.2863003762091999E-3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0.02</v>
      </c>
      <c r="L44" s="12">
        <v>1.652022589832E-3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1.6519599429652E-3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1.6518953719945001E-3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1.6517668880041E-3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1.6515551787033001E-3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1.6513347563617E-3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1.651034938039E-3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0.06</v>
      </c>
      <c r="L51" s="12">
        <v>5.2820309645670999E-3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5.2831194797241E-3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5.2841619876037001E-3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5.2851395104597998E-3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5.2860761832148996E-3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0.02</v>
      </c>
      <c r="L56" s="12">
        <v>1.6520885686082999E-3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1.6521473420192999E-3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1.6522131321833999E-3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1.6521998402105999E-3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1.6521067623713999E-3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1.652011312084E-3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1.651863518216E-3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0.06</v>
      </c>
      <c r="L63" s="12">
        <v>5.2850809673063003E-3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5.2841976661601002E-3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5.2828939360996998E-3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5.2808763003387004E-3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5.2789926228567997E-3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0.02</v>
      </c>
      <c r="L68" s="12">
        <v>1.6490123019655999E-3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1.6483399641307999E-3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1.6476233958747E-3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1.6469088638711999E-3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1.6461487715790999E-3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1.6453666207092001E-3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1.6445887370856E-3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0.06</v>
      </c>
      <c r="L75" s="12">
        <v>5.2600425702905001E-3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5.2598824272022003E-3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5.2593055137642002E-3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5.2587276075066001E-3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5.2582047748085999E-3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0.02</v>
      </c>
      <c r="L80" s="12">
        <v>1.6430078064508999E-3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1.6428321705828999E-3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1.6426503756480999E-3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1.6424741505264E-3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1.6422917470586E-3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1.6421090346144E-3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1.6419319221101E-3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0.06</v>
      </c>
      <c r="L87" s="12">
        <v>5.2535955271296999E-3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5.2530268871435002E-3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5.2524383220466002E-3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5.2518487711913E-3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5.2512963639946E-3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0.02</v>
      </c>
      <c r="L92" s="12">
        <v>1.6408452834158001E-3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1.6406661225722E-3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1.6404806873446E-3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1.6403009414718999E-3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1.6401149020793E-3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1.6399285559321999E-3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1.6397479290579E-3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0.06</v>
      </c>
      <c r="L99" s="12">
        <v>5.2465951355156002E-3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5.2439104258262996E-3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5.2407473250906996E-3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5.2375253598688004E-3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5.2345647043821998E-3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0.02</v>
      </c>
      <c r="L104" s="12">
        <v>1.6347597022040999E-3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1.6337341321543001E-3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1.6326564276194001E-3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1.6315961557924999E-3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1.6304826720178001E-3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1.6293510671208E-3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1.6282387518287999E-3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0.06</v>
      </c>
      <c r="L111" s="12">
        <v>5.2066291636260996E-3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5.2029599755679997E-3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5.1991119666338001E-3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5.1952066581978998E-3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5.1916301532258999E-3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0.02</v>
      </c>
      <c r="L116" s="12">
        <v>1.6211300602815999E-3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1.6198992382524999E-3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1.6186099476943E-3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1.6173454129096E-3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1.6160213783658001E-3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1.6146797589246999E-3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1.6133647206872999E-3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0.06</v>
      </c>
      <c r="L123" s="12">
        <v>5.1583636570919E-3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5.1540491246169001E-3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5.1495360315525996E-3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5.1449674608161E-3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5.1407934637021004E-3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0.02</v>
      </c>
      <c r="L128" s="12">
        <v>1.6050374271032999E-3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1.6036076481127E-3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1.6021133538662001E-3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1.6006510007373E-3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1.5991231515649E-3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1.5975783312815E-3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1.5960672374654E-3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0.06</v>
      </c>
      <c r="L135" s="12">
        <v>5.1023653922793004E-3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5.1005192904858996E-3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5.0982043980856004E-3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5.0958784563291002E-3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5.0936925875097001E-3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0.02</v>
      </c>
      <c r="L140" s="12">
        <v>1.5910454090102999E-3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1.5903322738921E-3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1.5895919911940999E-3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1.588872326177E-3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1.5881253065074001E-3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1.5873748712843E-3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1.5866453967888999E-3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0.06</v>
      </c>
      <c r="L147" s="12">
        <v>5.0748424217077004E-3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5.0724873734229996E-3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5.0700431390460002E-3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5.0675880627757E-3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5.0653612706673999E-3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0.02</v>
      </c>
      <c r="L152" s="12">
        <v>1.5821517530069001E-3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1.5813998548252E-3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1.5806195815273E-3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1.5798612786423001E-3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1.5790743982181E-3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1.5782841685915E-3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1.5775162467882001E-3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0.06</v>
      </c>
      <c r="L159" s="12">
        <v>5.0455022196921996E-3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5.0430245480069004E-3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5.0404538147019997E-3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5.0378724556603997E-3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5.0355317881252996E-3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0.02</v>
      </c>
      <c r="L164" s="12">
        <v>1.5727907055707001E-3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1.5720008070659001E-3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1.5711813341402999E-3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1.5703851615520999E-3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1.5695592169324001E-3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1.5687299922865E-3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1.5679243994537E-3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0.06</v>
      </c>
      <c r="L171" s="12">
        <v>5.0146839619371998E-3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5.0120861680126002E-3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0.06</v>
      </c>
      <c r="L173" s="12">
        <v>5.0093915290879004E-3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5.0066864894715004E-3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5.0042343044940001E-3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0.02</v>
      </c>
      <c r="L176" s="12">
        <v>5.0015095239674999E-3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4.9988627906363998E-3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4.9961176747729003E-3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4.9934512990238E-3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4.9906859242826E-3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4.9879102834947996E-3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4.9852144236296001E-3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0.06</v>
      </c>
      <c r="L183" s="12">
        <v>4.9824186401460002E-3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4.9797033248443002E-3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4.9768874762679003E-3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4.9740614605612004E-3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4.9714085819827E-3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0.02</v>
      </c>
      <c r="L188" s="12">
        <v>4.9685629454431996E-3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4.9657994796237998E-3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4.9629339733119997E-3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4.9601513169296001E-3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4.9572660200037002E-3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4.9543706960287004E-3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4.9515592419303997E-3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0.06</v>
      </c>
      <c r="L195" s="12">
        <v>4.9486442475531996E-3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4.9490129201410996E-3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4.9494188766975996E-3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4.9498502425871999E-3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4.9502617075200001E-3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0.02</v>
      </c>
      <c r="L200" s="12">
        <v>4.9507414476268E-3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4.9512299204827002E-3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4.9517596970439001E-3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4.9522966043749001E-3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4.9528764431466003E-3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4.9534817341957997E-3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4.9540917410427002E-3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0.06</v>
      </c>
      <c r="L207" s="12">
        <v>4.9547471387911997E-3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4.9554056517143001E-3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4.9561111894055E-3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4.9568422217489997E-3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4.9575244303267998E-3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0.02</v>
      </c>
      <c r="L212" s="12">
        <v>4.9583040120150003E-3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4.9590827480872996E-3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4.9599125648764003E-3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4.9607399363173999E-3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4.9616200318551001E-3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4.9625256965766997E-3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4.963426503292E-3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0.06</v>
      </c>
      <c r="L219" s="12">
        <v>4.9643825182698002E-3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4.9653320754397996E-3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4.9663384918575996E-3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4.9673705427021996E-3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4.9683247629588E-3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0.02</v>
      </c>
      <c r="L224" s="12">
        <v>4.9694056419984003E-3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4.9704761020299996E-3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4.9716075221779999E-3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4.9727269224334996E-3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4.9739089453635999E-3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4.9751167090677003E-3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4.9763100374093996E-3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0.06</v>
      </c>
      <c r="L231" s="12">
        <v>4.9775685026451997E-3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4.9788109301405004E-3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4.9801201661934004E-3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4.981455231337E-3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4.9827275633978997E-3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0.02</v>
      </c>
      <c r="L236" s="12">
        <v>4.9841126748891001E-3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4.9854777523070997E-3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4.9869138205244001E-3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4.9883282492151999E-3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4.9898153541076996E-3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4.9913284272933003E-3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4.9928174375122999E-3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0.06</v>
      </c>
      <c r="L243" s="12">
        <v>4.9943816737607E-3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4.9959202386636002E-3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I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customWidth="1"/>
    <col min="7" max="8" width="9.7109375" style="126" hidden="1" customWidth="1"/>
    <col min="9" max="9" width="13" style="126" customWidth="1"/>
    <col min="10" max="11" width="9.7109375" style="126" hidden="1" customWidth="1"/>
    <col min="12" max="13" width="9.7109375" style="126" customWidth="1"/>
    <col min="14" max="14" width="12.140625" style="126" customWidth="1"/>
    <col min="15" max="16" width="9.7109375" style="126" hidden="1" customWidth="1"/>
    <col min="17" max="17" width="9.7109375" style="126" customWidth="1"/>
    <col min="18" max="18" width="12.5703125" style="126" customWidth="1"/>
    <col min="19" max="21" width="9.7109375" style="126" hidden="1" customWidth="1"/>
    <col min="22" max="26" width="9.7109375" style="126" customWidth="1"/>
    <col min="27" max="27" width="10.42578125" style="126" customWidth="1"/>
    <col min="28" max="28" width="12.5703125" style="126" bestFit="1" customWidth="1"/>
    <col min="29" max="30" width="9.85546875" style="137" bestFit="1" customWidth="1"/>
    <col min="31" max="31" width="14.85546875" style="126" customWidth="1"/>
    <col min="32" max="139" width="9.140625" style="126" customWidth="1"/>
    <col min="140" max="16384" width="0" style="126" hidden="1"/>
  </cols>
  <sheetData>
    <row r="1" spans="1:139" x14ac:dyDescent="0.2">
      <c r="A1" s="134" t="s">
        <v>130</v>
      </c>
      <c r="M1" s="134" t="s">
        <v>131</v>
      </c>
      <c r="N1" s="135"/>
      <c r="O1" s="136" t="s">
        <v>132</v>
      </c>
    </row>
    <row r="2" spans="1:139" ht="24" customHeight="1" x14ac:dyDescent="0.2">
      <c r="A2" s="138">
        <v>37196</v>
      </c>
      <c r="B2" s="135"/>
      <c r="O2" s="136" t="s">
        <v>133</v>
      </c>
      <c r="AB2" s="137"/>
      <c r="AC2" s="126"/>
      <c r="AD2" s="126"/>
    </row>
    <row r="3" spans="1:139" ht="12.75" hidden="1" customHeight="1" x14ac:dyDescent="0.2">
      <c r="C3" s="126">
        <v>24</v>
      </c>
      <c r="D3" s="126">
        <v>25</v>
      </c>
      <c r="AB3" s="137"/>
      <c r="AC3" s="126"/>
      <c r="AD3" s="126"/>
      <c r="AF3" s="126">
        <v>26</v>
      </c>
      <c r="AG3" s="126">
        <v>24</v>
      </c>
      <c r="AH3" s="126">
        <v>26</v>
      </c>
      <c r="AI3" s="126">
        <v>26</v>
      </c>
      <c r="AJ3" s="126">
        <v>26</v>
      </c>
      <c r="AK3" s="126">
        <v>25</v>
      </c>
      <c r="AL3" s="126">
        <v>26</v>
      </c>
      <c r="AM3" s="126">
        <v>27</v>
      </c>
      <c r="AN3" s="126">
        <v>24</v>
      </c>
      <c r="AO3" s="126">
        <v>27</v>
      </c>
      <c r="AP3" s="126">
        <v>25</v>
      </c>
      <c r="AQ3" s="126">
        <v>25</v>
      </c>
      <c r="AR3" s="126">
        <v>26</v>
      </c>
      <c r="AS3" s="126">
        <v>24</v>
      </c>
      <c r="AT3" s="126">
        <v>26</v>
      </c>
      <c r="AU3" s="126">
        <v>26</v>
      </c>
      <c r="AV3" s="126">
        <v>26</v>
      </c>
      <c r="AW3" s="126">
        <v>25</v>
      </c>
      <c r="AX3" s="126">
        <v>26</v>
      </c>
      <c r="AY3" s="126">
        <v>26</v>
      </c>
      <c r="AZ3" s="126">
        <v>25</v>
      </c>
      <c r="BA3" s="126">
        <v>27</v>
      </c>
      <c r="BB3" s="126">
        <v>24</v>
      </c>
      <c r="BC3" s="126">
        <v>26</v>
      </c>
      <c r="BD3" s="126">
        <v>26</v>
      </c>
      <c r="BE3" s="126">
        <v>24</v>
      </c>
      <c r="BF3" s="126">
        <v>27</v>
      </c>
      <c r="BG3" s="126">
        <v>26</v>
      </c>
      <c r="BH3" s="126">
        <v>25</v>
      </c>
      <c r="BI3" s="126">
        <v>26</v>
      </c>
      <c r="BJ3" s="126">
        <v>26</v>
      </c>
      <c r="BK3" s="126">
        <v>26</v>
      </c>
      <c r="BL3" s="126">
        <v>25</v>
      </c>
      <c r="BM3" s="126">
        <v>26</v>
      </c>
      <c r="BN3" s="126">
        <v>25</v>
      </c>
      <c r="BO3" s="126">
        <v>26</v>
      </c>
      <c r="BP3" s="126">
        <v>25</v>
      </c>
      <c r="BQ3" s="126">
        <v>24</v>
      </c>
      <c r="BR3" s="126">
        <v>27</v>
      </c>
      <c r="BS3" s="126">
        <v>26</v>
      </c>
      <c r="BT3" s="126">
        <v>25</v>
      </c>
      <c r="BU3" s="126">
        <v>26</v>
      </c>
      <c r="BV3" s="126">
        <v>25</v>
      </c>
      <c r="BW3" s="126">
        <v>27</v>
      </c>
      <c r="BX3" s="126">
        <v>25</v>
      </c>
      <c r="BY3" s="126">
        <v>26</v>
      </c>
      <c r="BZ3" s="126">
        <v>25</v>
      </c>
      <c r="CA3" s="126">
        <v>26</v>
      </c>
      <c r="CB3" s="126">
        <v>25</v>
      </c>
      <c r="CC3" s="126">
        <v>24</v>
      </c>
      <c r="CD3" s="126">
        <v>27</v>
      </c>
      <c r="CE3" s="126">
        <v>25</v>
      </c>
      <c r="CF3" s="126">
        <v>26</v>
      </c>
      <c r="CG3" s="126">
        <v>26</v>
      </c>
      <c r="CH3" s="126">
        <v>25</v>
      </c>
      <c r="CI3" s="126">
        <v>27</v>
      </c>
      <c r="CJ3" s="126">
        <v>25</v>
      </c>
      <c r="CK3" s="126">
        <v>26</v>
      </c>
      <c r="CL3" s="126">
        <v>25</v>
      </c>
      <c r="CM3" s="126">
        <v>25</v>
      </c>
      <c r="CN3" s="126">
        <v>26</v>
      </c>
      <c r="CO3" s="126">
        <v>24</v>
      </c>
      <c r="CP3" s="126">
        <v>27</v>
      </c>
      <c r="CQ3" s="126">
        <v>25</v>
      </c>
      <c r="CR3" s="126">
        <v>26</v>
      </c>
      <c r="CS3" s="126">
        <v>26</v>
      </c>
      <c r="CT3" s="126">
        <v>25</v>
      </c>
      <c r="CU3" s="126">
        <v>27</v>
      </c>
      <c r="CV3" s="126">
        <v>24</v>
      </c>
      <c r="CW3" s="126">
        <v>27</v>
      </c>
      <c r="CX3" s="126">
        <v>25</v>
      </c>
      <c r="CY3" s="126">
        <v>25</v>
      </c>
      <c r="CZ3" s="126">
        <v>26</v>
      </c>
      <c r="DA3" s="126">
        <v>25</v>
      </c>
      <c r="DB3" s="126">
        <v>26</v>
      </c>
      <c r="DC3" s="126">
        <v>26</v>
      </c>
      <c r="DD3" s="126">
        <v>26</v>
      </c>
      <c r="DE3" s="126">
        <v>25</v>
      </c>
      <c r="DF3" s="126">
        <v>26</v>
      </c>
      <c r="DG3" s="126">
        <v>26</v>
      </c>
      <c r="DH3" s="126">
        <v>25</v>
      </c>
      <c r="DI3" s="126">
        <v>27</v>
      </c>
      <c r="DJ3" s="126">
        <v>24</v>
      </c>
      <c r="DK3" s="126">
        <v>26</v>
      </c>
      <c r="DL3" s="126">
        <v>26</v>
      </c>
      <c r="DM3" s="126">
        <v>24</v>
      </c>
      <c r="DN3" s="126">
        <v>26</v>
      </c>
      <c r="DO3" s="126">
        <v>26</v>
      </c>
      <c r="DP3" s="126">
        <v>25</v>
      </c>
      <c r="DQ3" s="126">
        <v>26</v>
      </c>
      <c r="DR3" s="126">
        <v>26</v>
      </c>
      <c r="DS3" s="126">
        <v>26</v>
      </c>
      <c r="DT3" s="126">
        <v>25</v>
      </c>
      <c r="DU3" s="126">
        <v>27</v>
      </c>
      <c r="DV3" s="126">
        <v>24</v>
      </c>
      <c r="DW3" s="126">
        <v>26</v>
      </c>
      <c r="DX3" s="126">
        <v>25</v>
      </c>
      <c r="DY3" s="126">
        <v>24</v>
      </c>
      <c r="DZ3" s="126">
        <v>27</v>
      </c>
      <c r="EA3" s="126">
        <v>26</v>
      </c>
      <c r="EB3" s="126">
        <v>25</v>
      </c>
      <c r="EC3" s="126">
        <v>26</v>
      </c>
      <c r="ED3" s="126">
        <v>26</v>
      </c>
      <c r="EE3" s="126">
        <v>26</v>
      </c>
      <c r="EF3" s="126">
        <v>25</v>
      </c>
      <c r="EG3" s="126">
        <v>26</v>
      </c>
      <c r="EH3" s="126">
        <v>25</v>
      </c>
      <c r="EI3" s="126">
        <v>26</v>
      </c>
    </row>
    <row r="4" spans="1:139" hidden="1" x14ac:dyDescent="0.2">
      <c r="A4" s="139"/>
      <c r="B4" s="135"/>
      <c r="E4" s="140">
        <v>36892</v>
      </c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>
        <v>37257</v>
      </c>
      <c r="W4" s="140">
        <v>37622</v>
      </c>
      <c r="X4" s="140">
        <v>37987</v>
      </c>
      <c r="Y4" s="140">
        <v>38353</v>
      </c>
      <c r="Z4" s="140">
        <v>38718</v>
      </c>
      <c r="AA4" s="141">
        <v>40179</v>
      </c>
      <c r="AB4" s="141">
        <v>40544</v>
      </c>
      <c r="AC4" s="126"/>
      <c r="AD4" s="126"/>
    </row>
    <row r="5" spans="1:139" ht="10.5" hidden="1" customHeight="1" x14ac:dyDescent="0.2">
      <c r="A5" s="139"/>
      <c r="B5" s="135"/>
      <c r="C5" s="126">
        <v>20</v>
      </c>
      <c r="D5" s="126">
        <v>20</v>
      </c>
      <c r="AF5" s="126">
        <v>22</v>
      </c>
      <c r="AG5" s="126">
        <v>20</v>
      </c>
      <c r="AH5" s="126">
        <v>21</v>
      </c>
      <c r="AI5" s="126">
        <v>22</v>
      </c>
      <c r="AJ5" s="126">
        <v>22</v>
      </c>
      <c r="AK5" s="126">
        <v>20</v>
      </c>
      <c r="AL5" s="126">
        <v>22</v>
      </c>
      <c r="AM5" s="126">
        <v>22</v>
      </c>
      <c r="AN5" s="126">
        <v>20</v>
      </c>
      <c r="AO5" s="126">
        <v>23</v>
      </c>
      <c r="AP5" s="126">
        <v>20</v>
      </c>
      <c r="AQ5" s="126">
        <v>21</v>
      </c>
      <c r="AR5" s="126">
        <v>22</v>
      </c>
      <c r="AS5" s="126">
        <v>20</v>
      </c>
      <c r="AT5" s="126">
        <v>21</v>
      </c>
      <c r="AU5" s="126">
        <v>22</v>
      </c>
      <c r="AV5" s="126">
        <v>21</v>
      </c>
      <c r="AW5" s="126">
        <v>21</v>
      </c>
      <c r="AX5" s="126">
        <v>22</v>
      </c>
      <c r="AY5" s="126">
        <v>21</v>
      </c>
      <c r="AZ5" s="126">
        <v>21</v>
      </c>
      <c r="BA5" s="126">
        <v>23</v>
      </c>
      <c r="BB5" s="126">
        <v>19</v>
      </c>
      <c r="BC5" s="126">
        <v>22</v>
      </c>
      <c r="BD5" s="126">
        <v>21</v>
      </c>
      <c r="BE5" s="126">
        <v>20</v>
      </c>
      <c r="BF5" s="126">
        <v>23</v>
      </c>
      <c r="BG5" s="126">
        <v>22</v>
      </c>
      <c r="BH5" s="126">
        <v>20</v>
      </c>
      <c r="BI5" s="126">
        <v>22</v>
      </c>
      <c r="BJ5" s="126">
        <v>21</v>
      </c>
      <c r="BK5" s="126">
        <v>22</v>
      </c>
      <c r="BL5" s="126">
        <v>21</v>
      </c>
      <c r="BM5" s="126">
        <v>21</v>
      </c>
      <c r="BN5" s="126">
        <v>21</v>
      </c>
      <c r="BO5" s="126">
        <v>23</v>
      </c>
      <c r="BP5" s="126">
        <v>21</v>
      </c>
      <c r="BQ5" s="126">
        <v>20</v>
      </c>
      <c r="BR5" s="126">
        <v>23</v>
      </c>
      <c r="BS5" s="126">
        <v>21</v>
      </c>
      <c r="BT5" s="126">
        <v>21</v>
      </c>
      <c r="BU5" s="126">
        <v>22</v>
      </c>
      <c r="BV5" s="126">
        <v>20</v>
      </c>
      <c r="BW5" s="126">
        <v>23</v>
      </c>
      <c r="BX5" s="126">
        <v>21</v>
      </c>
      <c r="BY5" s="126">
        <v>21</v>
      </c>
      <c r="BZ5" s="126">
        <v>21</v>
      </c>
      <c r="CA5" s="126">
        <v>21</v>
      </c>
      <c r="CB5" s="126">
        <v>21</v>
      </c>
      <c r="CC5" s="126">
        <v>20</v>
      </c>
      <c r="CD5" s="126">
        <v>23</v>
      </c>
      <c r="CE5" s="126">
        <v>20</v>
      </c>
      <c r="CF5" s="126">
        <v>22</v>
      </c>
      <c r="CG5" s="126">
        <v>22</v>
      </c>
      <c r="CH5" s="126">
        <v>20</v>
      </c>
      <c r="CI5" s="126">
        <v>23</v>
      </c>
      <c r="CJ5" s="126">
        <v>20</v>
      </c>
      <c r="CK5" s="126">
        <v>22</v>
      </c>
      <c r="CL5" s="126">
        <v>21</v>
      </c>
      <c r="CM5" s="126">
        <v>20</v>
      </c>
      <c r="CN5" s="126">
        <v>22</v>
      </c>
      <c r="CO5" s="126">
        <v>20</v>
      </c>
      <c r="CP5" s="126">
        <v>22</v>
      </c>
      <c r="CQ5" s="126">
        <v>21</v>
      </c>
      <c r="CR5" s="126">
        <v>22</v>
      </c>
      <c r="CS5" s="126">
        <v>21</v>
      </c>
      <c r="CT5" s="126">
        <v>21</v>
      </c>
      <c r="CU5" s="126">
        <v>23</v>
      </c>
      <c r="CV5" s="126">
        <v>19</v>
      </c>
      <c r="CW5" s="126">
        <v>23</v>
      </c>
      <c r="CX5" s="126">
        <v>21</v>
      </c>
      <c r="CY5" s="126">
        <v>20</v>
      </c>
      <c r="CZ5" s="126">
        <v>22</v>
      </c>
      <c r="DA5" s="126">
        <v>21</v>
      </c>
      <c r="DB5" s="126">
        <v>21</v>
      </c>
      <c r="DC5" s="126">
        <v>22</v>
      </c>
      <c r="DD5" s="126">
        <v>21</v>
      </c>
      <c r="DE5" s="126">
        <v>21</v>
      </c>
      <c r="DF5" s="126">
        <v>22</v>
      </c>
      <c r="DG5" s="126">
        <v>21</v>
      </c>
      <c r="DH5" s="126">
        <v>21</v>
      </c>
      <c r="DI5" s="126">
        <v>23</v>
      </c>
      <c r="DJ5" s="126">
        <v>19</v>
      </c>
      <c r="DK5" s="126">
        <v>22</v>
      </c>
      <c r="DL5" s="126">
        <v>21</v>
      </c>
      <c r="DM5" s="126">
        <v>20</v>
      </c>
      <c r="DN5" s="126">
        <v>22</v>
      </c>
      <c r="DO5" s="126">
        <v>22</v>
      </c>
      <c r="DP5" s="126">
        <v>20</v>
      </c>
      <c r="DQ5" s="126">
        <v>22</v>
      </c>
      <c r="DR5" s="126">
        <v>22</v>
      </c>
      <c r="DS5" s="126">
        <v>21</v>
      </c>
      <c r="DT5" s="126">
        <v>21</v>
      </c>
      <c r="DU5" s="126">
        <v>22</v>
      </c>
      <c r="DV5" s="126">
        <v>20</v>
      </c>
      <c r="DW5" s="126">
        <v>22</v>
      </c>
      <c r="DX5" s="126">
        <v>20</v>
      </c>
      <c r="DY5" s="126">
        <v>20</v>
      </c>
      <c r="DZ5" s="126">
        <v>23</v>
      </c>
      <c r="EA5" s="126">
        <v>22</v>
      </c>
      <c r="EB5" s="126">
        <v>20</v>
      </c>
      <c r="EC5" s="126">
        <v>22</v>
      </c>
      <c r="ED5" s="126">
        <v>21</v>
      </c>
      <c r="EE5" s="126">
        <v>22</v>
      </c>
      <c r="EF5" s="126">
        <v>21</v>
      </c>
      <c r="EG5" s="126">
        <v>21</v>
      </c>
      <c r="EH5" s="126">
        <v>21</v>
      </c>
      <c r="EI5" s="126">
        <v>23</v>
      </c>
    </row>
    <row r="6" spans="1:139" ht="12.75" x14ac:dyDescent="0.2">
      <c r="A6" s="142">
        <v>37196</v>
      </c>
    </row>
    <row r="7" spans="1:139" ht="10.5" hidden="1" customHeight="1" x14ac:dyDescent="0.2">
      <c r="A7" s="142"/>
      <c r="C7" s="143">
        <v>37196</v>
      </c>
      <c r="D7" s="143">
        <v>37226</v>
      </c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3"/>
      <c r="W7" s="143"/>
      <c r="X7" s="143"/>
      <c r="Y7" s="143"/>
      <c r="Z7" s="143"/>
      <c r="AA7" s="145"/>
      <c r="AF7" s="141">
        <v>37257</v>
      </c>
      <c r="AG7" s="141">
        <v>37288</v>
      </c>
      <c r="AH7" s="141">
        <v>37316</v>
      </c>
      <c r="AI7" s="141">
        <v>37347</v>
      </c>
      <c r="AJ7" s="141">
        <v>37377</v>
      </c>
      <c r="AK7" s="141">
        <v>37408</v>
      </c>
      <c r="AL7" s="141">
        <v>37438</v>
      </c>
      <c r="AM7" s="141">
        <v>37469</v>
      </c>
      <c r="AN7" s="141">
        <v>37500</v>
      </c>
      <c r="AO7" s="141">
        <v>37530</v>
      </c>
      <c r="AP7" s="141">
        <v>37561</v>
      </c>
      <c r="AQ7" s="141">
        <v>37591</v>
      </c>
      <c r="AR7" s="141">
        <v>37622</v>
      </c>
      <c r="AS7" s="141">
        <v>37653</v>
      </c>
      <c r="AT7" s="141">
        <v>37681</v>
      </c>
      <c r="AU7" s="141">
        <v>37712</v>
      </c>
      <c r="AV7" s="141">
        <v>37742</v>
      </c>
      <c r="AW7" s="141">
        <v>37773</v>
      </c>
      <c r="AX7" s="141">
        <v>37803</v>
      </c>
      <c r="AY7" s="141">
        <v>37834</v>
      </c>
      <c r="AZ7" s="141">
        <v>37865</v>
      </c>
      <c r="BA7" s="141">
        <v>37895</v>
      </c>
      <c r="BB7" s="141">
        <v>37926</v>
      </c>
      <c r="BC7" s="141">
        <v>37956</v>
      </c>
      <c r="BD7" s="141">
        <v>37987</v>
      </c>
      <c r="BE7" s="141">
        <v>38018</v>
      </c>
      <c r="BF7" s="141">
        <v>38047</v>
      </c>
      <c r="BG7" s="141">
        <v>38078</v>
      </c>
      <c r="BH7" s="141">
        <v>38108</v>
      </c>
      <c r="BI7" s="141">
        <v>38139</v>
      </c>
      <c r="BJ7" s="141">
        <v>38169</v>
      </c>
      <c r="BK7" s="141">
        <v>38200</v>
      </c>
      <c r="BL7" s="141">
        <v>38231</v>
      </c>
      <c r="BM7" s="141">
        <v>38261</v>
      </c>
      <c r="BN7" s="141">
        <v>38292</v>
      </c>
      <c r="BO7" s="141">
        <v>38322</v>
      </c>
      <c r="BP7" s="141">
        <v>38353</v>
      </c>
      <c r="BQ7" s="141">
        <v>38384</v>
      </c>
      <c r="BR7" s="141">
        <v>38412</v>
      </c>
      <c r="BS7" s="141">
        <v>38443</v>
      </c>
      <c r="BT7" s="141">
        <v>38473</v>
      </c>
      <c r="BU7" s="141">
        <v>38504</v>
      </c>
      <c r="BV7" s="141">
        <v>38534</v>
      </c>
      <c r="BW7" s="141">
        <v>38565</v>
      </c>
      <c r="BX7" s="141">
        <v>38596</v>
      </c>
      <c r="BY7" s="141">
        <v>38626</v>
      </c>
      <c r="BZ7" s="141">
        <v>38657</v>
      </c>
      <c r="CA7" s="141">
        <v>38687</v>
      </c>
      <c r="CB7" s="141">
        <v>38718</v>
      </c>
      <c r="CC7" s="141">
        <v>38749</v>
      </c>
      <c r="CD7" s="141">
        <v>38777</v>
      </c>
      <c r="CE7" s="141">
        <v>38808</v>
      </c>
      <c r="CF7" s="141">
        <v>38838</v>
      </c>
      <c r="CG7" s="141">
        <v>38869</v>
      </c>
      <c r="CH7" s="141">
        <v>38899</v>
      </c>
      <c r="CI7" s="141">
        <v>38930</v>
      </c>
      <c r="CJ7" s="141">
        <v>38961</v>
      </c>
      <c r="CK7" s="141">
        <v>38991</v>
      </c>
      <c r="CL7" s="141">
        <v>39022</v>
      </c>
      <c r="CM7" s="141">
        <v>39052</v>
      </c>
      <c r="CN7" s="141">
        <v>39083</v>
      </c>
      <c r="CO7" s="141">
        <v>39114</v>
      </c>
      <c r="CP7" s="141">
        <v>39142</v>
      </c>
      <c r="CQ7" s="141">
        <v>39173</v>
      </c>
      <c r="CR7" s="141">
        <v>39203</v>
      </c>
      <c r="CS7" s="141">
        <v>39234</v>
      </c>
      <c r="CT7" s="141">
        <v>39264</v>
      </c>
      <c r="CU7" s="141">
        <v>39295</v>
      </c>
      <c r="CV7" s="141">
        <v>39326</v>
      </c>
      <c r="CW7" s="141">
        <v>39356</v>
      </c>
      <c r="CX7" s="141">
        <v>39387</v>
      </c>
      <c r="CY7" s="141">
        <v>39417</v>
      </c>
      <c r="CZ7" s="141">
        <v>39448</v>
      </c>
      <c r="DA7" s="141">
        <v>39479</v>
      </c>
      <c r="DB7" s="141">
        <v>39508</v>
      </c>
      <c r="DC7" s="141">
        <v>39539</v>
      </c>
      <c r="DD7" s="141">
        <v>39569</v>
      </c>
      <c r="DE7" s="141">
        <v>39600</v>
      </c>
      <c r="DF7" s="141">
        <v>39630</v>
      </c>
      <c r="DG7" s="141">
        <v>39661</v>
      </c>
      <c r="DH7" s="141">
        <v>39692</v>
      </c>
      <c r="DI7" s="141">
        <v>39722</v>
      </c>
      <c r="DJ7" s="141">
        <v>39753</v>
      </c>
      <c r="DK7" s="141">
        <v>39783</v>
      </c>
      <c r="DL7" s="141">
        <v>39814</v>
      </c>
      <c r="DM7" s="141">
        <v>39845</v>
      </c>
      <c r="DN7" s="141">
        <v>39873</v>
      </c>
      <c r="DO7" s="141">
        <v>39904</v>
      </c>
      <c r="DP7" s="141">
        <v>39934</v>
      </c>
      <c r="DQ7" s="141">
        <v>39965</v>
      </c>
      <c r="DR7" s="141">
        <v>39995</v>
      </c>
      <c r="DS7" s="141">
        <v>40026</v>
      </c>
      <c r="DT7" s="141">
        <v>40057</v>
      </c>
      <c r="DU7" s="141">
        <v>40087</v>
      </c>
      <c r="DV7" s="141">
        <v>40118</v>
      </c>
      <c r="DW7" s="141">
        <v>40148</v>
      </c>
      <c r="DX7" s="141">
        <v>40179</v>
      </c>
      <c r="DY7" s="141">
        <v>40210</v>
      </c>
      <c r="DZ7" s="141">
        <v>40238</v>
      </c>
      <c r="EA7" s="141">
        <v>40269</v>
      </c>
      <c r="EB7" s="141">
        <v>40299</v>
      </c>
      <c r="EC7" s="141">
        <v>40330</v>
      </c>
      <c r="ED7" s="141">
        <v>40360</v>
      </c>
      <c r="EE7" s="141">
        <v>40391</v>
      </c>
      <c r="EF7" s="141">
        <v>40422</v>
      </c>
      <c r="EG7" s="141">
        <v>40452</v>
      </c>
      <c r="EH7" s="141">
        <v>40483</v>
      </c>
      <c r="EI7" s="141">
        <v>40513</v>
      </c>
    </row>
    <row r="8" spans="1:139" s="153" customFormat="1" ht="15.75" customHeight="1" thickBot="1" x14ac:dyDescent="0.25">
      <c r="A8" s="146" t="s">
        <v>134</v>
      </c>
      <c r="B8" s="147"/>
      <c r="C8" s="148" t="s">
        <v>135</v>
      </c>
      <c r="D8" s="148" t="s">
        <v>136</v>
      </c>
      <c r="E8" s="149" t="s">
        <v>137</v>
      </c>
      <c r="F8" s="150" t="s">
        <v>138</v>
      </c>
      <c r="G8" s="151">
        <v>37257</v>
      </c>
      <c r="H8" s="151">
        <v>37288</v>
      </c>
      <c r="I8" s="150" t="s">
        <v>139</v>
      </c>
      <c r="J8" s="151">
        <v>37316</v>
      </c>
      <c r="K8" s="151">
        <v>37347</v>
      </c>
      <c r="L8" s="151">
        <v>37377</v>
      </c>
      <c r="M8" s="151">
        <v>37408</v>
      </c>
      <c r="N8" s="152" t="s">
        <v>140</v>
      </c>
      <c r="O8" s="151">
        <v>37438</v>
      </c>
      <c r="P8" s="151">
        <v>37469</v>
      </c>
      <c r="Q8" s="151">
        <v>37500</v>
      </c>
      <c r="R8" s="152" t="s">
        <v>141</v>
      </c>
      <c r="S8" s="151">
        <v>37530</v>
      </c>
      <c r="T8" s="151">
        <v>37561</v>
      </c>
      <c r="U8" s="151">
        <v>37591</v>
      </c>
      <c r="V8" s="148" t="s">
        <v>142</v>
      </c>
      <c r="W8" s="148" t="s">
        <v>143</v>
      </c>
      <c r="X8" s="149" t="s">
        <v>144</v>
      </c>
      <c r="Y8" s="149" t="s">
        <v>145</v>
      </c>
      <c r="Z8" s="149" t="s">
        <v>146</v>
      </c>
      <c r="AA8" s="148" t="s">
        <v>147</v>
      </c>
      <c r="AB8" s="150" t="s">
        <v>148</v>
      </c>
      <c r="AC8" s="150"/>
      <c r="AD8" s="150"/>
      <c r="AF8" s="154"/>
    </row>
    <row r="9" spans="1:139" ht="13.7" customHeight="1" x14ac:dyDescent="0.2">
      <c r="A9" s="214" t="s">
        <v>120</v>
      </c>
      <c r="B9" s="137" t="s">
        <v>149</v>
      </c>
      <c r="C9" s="129">
        <v>32.49583333333333</v>
      </c>
      <c r="D9" s="129">
        <v>40.5</v>
      </c>
      <c r="E9" s="156">
        <v>36.497916666666661</v>
      </c>
      <c r="F9" s="129">
        <v>40.25</v>
      </c>
      <c r="G9" s="129">
        <v>42</v>
      </c>
      <c r="H9" s="129">
        <v>38.5</v>
      </c>
      <c r="I9" s="129">
        <v>32.5</v>
      </c>
      <c r="J9" s="129">
        <v>35</v>
      </c>
      <c r="K9" s="129">
        <v>30</v>
      </c>
      <c r="L9" s="129">
        <v>29</v>
      </c>
      <c r="M9" s="129">
        <v>29.75</v>
      </c>
      <c r="N9" s="129">
        <v>48.5</v>
      </c>
      <c r="O9" s="127">
        <v>44</v>
      </c>
      <c r="P9" s="129">
        <v>53</v>
      </c>
      <c r="Q9" s="129">
        <v>44</v>
      </c>
      <c r="R9" s="129">
        <v>39</v>
      </c>
      <c r="S9" s="129">
        <v>40</v>
      </c>
      <c r="T9" s="129">
        <v>38</v>
      </c>
      <c r="U9" s="129">
        <v>39</v>
      </c>
      <c r="V9" s="156">
        <v>38.568627450980394</v>
      </c>
      <c r="W9" s="129">
        <v>40.973529411764709</v>
      </c>
      <c r="X9" s="129">
        <v>41.53993288590604</v>
      </c>
      <c r="Y9" s="129">
        <v>41.705215686274499</v>
      </c>
      <c r="Z9" s="129">
        <v>42.778637254901959</v>
      </c>
      <c r="AA9" s="130">
        <v>43.983320312500005</v>
      </c>
      <c r="AB9" s="157">
        <v>41.87093099515257</v>
      </c>
      <c r="AC9" s="158"/>
      <c r="AD9" s="158"/>
      <c r="AE9" s="159"/>
      <c r="AF9" s="127">
        <v>42</v>
      </c>
      <c r="AG9" s="127">
        <v>38.5</v>
      </c>
      <c r="AH9" s="127">
        <v>35</v>
      </c>
      <c r="AI9" s="127">
        <v>30</v>
      </c>
      <c r="AJ9" s="127">
        <v>29</v>
      </c>
      <c r="AK9" s="127">
        <v>29.75</v>
      </c>
      <c r="AL9" s="127">
        <v>44</v>
      </c>
      <c r="AM9" s="127">
        <v>53</v>
      </c>
      <c r="AN9" s="127">
        <v>44</v>
      </c>
      <c r="AO9" s="127">
        <v>40</v>
      </c>
      <c r="AP9" s="127">
        <v>38</v>
      </c>
      <c r="AQ9" s="127">
        <v>39</v>
      </c>
      <c r="AR9" s="127">
        <v>43</v>
      </c>
      <c r="AS9" s="127">
        <v>42</v>
      </c>
      <c r="AT9" s="127">
        <v>37</v>
      </c>
      <c r="AU9" s="127">
        <v>34</v>
      </c>
      <c r="AV9" s="127">
        <v>30</v>
      </c>
      <c r="AW9" s="127">
        <v>31</v>
      </c>
      <c r="AX9" s="127">
        <v>50</v>
      </c>
      <c r="AY9" s="127">
        <v>57.25</v>
      </c>
      <c r="AZ9" s="127">
        <v>47</v>
      </c>
      <c r="BA9" s="127">
        <v>42.5</v>
      </c>
      <c r="BB9" s="127">
        <v>38.5</v>
      </c>
      <c r="BC9" s="127">
        <v>39</v>
      </c>
      <c r="BD9" s="127">
        <v>43.11</v>
      </c>
      <c r="BE9" s="127">
        <v>42.25</v>
      </c>
      <c r="BF9" s="127">
        <v>37.96</v>
      </c>
      <c r="BG9" s="127">
        <v>35.39</v>
      </c>
      <c r="BH9" s="127">
        <v>31.95</v>
      </c>
      <c r="BI9" s="127">
        <v>32.81</v>
      </c>
      <c r="BJ9" s="127">
        <v>49.12</v>
      </c>
      <c r="BK9" s="127">
        <v>55.34</v>
      </c>
      <c r="BL9" s="127">
        <v>46.54</v>
      </c>
      <c r="BM9" s="127">
        <v>42.68</v>
      </c>
      <c r="BN9" s="127">
        <v>39.25</v>
      </c>
      <c r="BO9" s="127">
        <v>39.68</v>
      </c>
      <c r="BP9" s="127">
        <v>43.2</v>
      </c>
      <c r="BQ9" s="127">
        <v>42.47</v>
      </c>
      <c r="BR9" s="127">
        <v>38.79</v>
      </c>
      <c r="BS9" s="127">
        <v>36.58</v>
      </c>
      <c r="BT9" s="127">
        <v>33.64</v>
      </c>
      <c r="BU9" s="127">
        <v>34.380000000000003</v>
      </c>
      <c r="BV9" s="127">
        <v>48.36</v>
      </c>
      <c r="BW9" s="127">
        <v>53.7</v>
      </c>
      <c r="BX9" s="127">
        <v>46.16</v>
      </c>
      <c r="BY9" s="127">
        <v>42.85</v>
      </c>
      <c r="BZ9" s="127">
        <v>39.9</v>
      </c>
      <c r="CA9" s="127">
        <v>40.270000000000003</v>
      </c>
      <c r="CB9" s="127">
        <v>43.46</v>
      </c>
      <c r="CC9" s="127">
        <v>42.79</v>
      </c>
      <c r="CD9" s="127">
        <v>39.450000000000003</v>
      </c>
      <c r="CE9" s="127">
        <v>37.450000000000003</v>
      </c>
      <c r="CF9" s="127">
        <v>34.78</v>
      </c>
      <c r="CG9" s="127">
        <v>35.450000000000003</v>
      </c>
      <c r="CH9" s="127">
        <v>48.15</v>
      </c>
      <c r="CI9" s="127">
        <v>53</v>
      </c>
      <c r="CJ9" s="127">
        <v>46.15</v>
      </c>
      <c r="CK9" s="127">
        <v>43.14</v>
      </c>
      <c r="CL9" s="127">
        <v>40.47</v>
      </c>
      <c r="CM9" s="127">
        <v>40.81</v>
      </c>
      <c r="CN9" s="127">
        <v>43.72</v>
      </c>
      <c r="CO9" s="127">
        <v>43.12</v>
      </c>
      <c r="CP9" s="127">
        <v>40.090000000000003</v>
      </c>
      <c r="CQ9" s="127">
        <v>38.270000000000003</v>
      </c>
      <c r="CR9" s="127">
        <v>35.840000000000003</v>
      </c>
      <c r="CS9" s="127">
        <v>36.450000000000003</v>
      </c>
      <c r="CT9" s="127">
        <v>48</v>
      </c>
      <c r="CU9" s="127">
        <v>52.41</v>
      </c>
      <c r="CV9" s="127">
        <v>46.18</v>
      </c>
      <c r="CW9" s="127">
        <v>43.45</v>
      </c>
      <c r="CX9" s="127">
        <v>41.03</v>
      </c>
      <c r="CY9" s="127">
        <v>41.33</v>
      </c>
      <c r="CZ9" s="127">
        <v>44.14</v>
      </c>
      <c r="DA9" s="127">
        <v>43.57</v>
      </c>
      <c r="DB9" s="127">
        <v>40.75</v>
      </c>
      <c r="DC9" s="127">
        <v>39.06</v>
      </c>
      <c r="DD9" s="127">
        <v>36.799999999999997</v>
      </c>
      <c r="DE9" s="127">
        <v>37.369999999999997</v>
      </c>
      <c r="DF9" s="127">
        <v>48.12</v>
      </c>
      <c r="DG9" s="127">
        <v>52.22</v>
      </c>
      <c r="DH9" s="127">
        <v>46.43</v>
      </c>
      <c r="DI9" s="127">
        <v>43.89</v>
      </c>
      <c r="DJ9" s="127">
        <v>41.63</v>
      </c>
      <c r="DK9" s="127">
        <v>41.92</v>
      </c>
      <c r="DL9" s="127">
        <v>44.55</v>
      </c>
      <c r="DM9" s="127">
        <v>44.03</v>
      </c>
      <c r="DN9" s="127">
        <v>41.41</v>
      </c>
      <c r="DO9" s="127">
        <v>39.83</v>
      </c>
      <c r="DP9" s="127">
        <v>37.729999999999997</v>
      </c>
      <c r="DQ9" s="127">
        <v>38.26</v>
      </c>
      <c r="DR9" s="127">
        <v>48.26</v>
      </c>
      <c r="DS9" s="127">
        <v>52.08</v>
      </c>
      <c r="DT9" s="127">
        <v>46.69</v>
      </c>
      <c r="DU9" s="127">
        <v>44.33</v>
      </c>
      <c r="DV9" s="127">
        <v>42.23</v>
      </c>
      <c r="DW9" s="127">
        <v>42.49</v>
      </c>
      <c r="DX9" s="127">
        <v>44.98</v>
      </c>
      <c r="DY9" s="127">
        <v>44.49</v>
      </c>
      <c r="DZ9" s="127">
        <v>42.05</v>
      </c>
      <c r="EA9" s="127">
        <v>40.58</v>
      </c>
      <c r="EB9" s="127">
        <v>38.630000000000003</v>
      </c>
      <c r="EC9" s="127">
        <v>39.119999999999997</v>
      </c>
      <c r="ED9" s="127">
        <v>48.43</v>
      </c>
      <c r="EE9" s="127">
        <v>51.99</v>
      </c>
      <c r="EF9" s="127">
        <v>46.97</v>
      </c>
      <c r="EG9" s="127">
        <v>44.77</v>
      </c>
      <c r="EH9" s="127">
        <v>42.82</v>
      </c>
      <c r="EI9" s="127">
        <v>43.07</v>
      </c>
    </row>
    <row r="10" spans="1:139" ht="13.7" customHeight="1" x14ac:dyDescent="0.2">
      <c r="A10" s="215" t="s">
        <v>121</v>
      </c>
      <c r="B10" s="161" t="s">
        <v>150</v>
      </c>
      <c r="C10" s="127">
        <v>33.12083333333333</v>
      </c>
      <c r="D10" s="127">
        <v>40.75</v>
      </c>
      <c r="E10" s="162">
        <v>36.935416666666661</v>
      </c>
      <c r="F10" s="127">
        <v>40.200000000000003</v>
      </c>
      <c r="G10" s="127">
        <v>42</v>
      </c>
      <c r="H10" s="127">
        <v>38.4</v>
      </c>
      <c r="I10" s="127">
        <v>33.5</v>
      </c>
      <c r="J10" s="127">
        <v>35</v>
      </c>
      <c r="K10" s="127">
        <v>32</v>
      </c>
      <c r="L10" s="127">
        <v>31.5</v>
      </c>
      <c r="M10" s="127">
        <v>32.25</v>
      </c>
      <c r="N10" s="127">
        <v>51.25</v>
      </c>
      <c r="O10" s="127">
        <v>47</v>
      </c>
      <c r="P10" s="127">
        <v>55.5</v>
      </c>
      <c r="Q10" s="127">
        <v>47.5</v>
      </c>
      <c r="R10" s="127">
        <v>39</v>
      </c>
      <c r="S10" s="127">
        <v>40</v>
      </c>
      <c r="T10" s="127">
        <v>38</v>
      </c>
      <c r="U10" s="127">
        <v>39</v>
      </c>
      <c r="V10" s="162">
        <v>39.89411764705882</v>
      </c>
      <c r="W10" s="127">
        <v>43.279411764705884</v>
      </c>
      <c r="X10" s="127">
        <v>43.654832214765101</v>
      </c>
      <c r="Y10" s="127">
        <v>44.003294117647052</v>
      </c>
      <c r="Z10" s="127">
        <v>45.903598039215694</v>
      </c>
      <c r="AA10" s="128">
        <v>47.928125000000001</v>
      </c>
      <c r="AB10" s="163">
        <v>44.571756487025958</v>
      </c>
      <c r="AC10" s="158"/>
      <c r="AD10" s="158"/>
      <c r="AE10" s="159"/>
      <c r="AF10" s="164">
        <v>42</v>
      </c>
      <c r="AG10" s="164">
        <v>38.4</v>
      </c>
      <c r="AH10" s="164">
        <v>35</v>
      </c>
      <c r="AI10" s="164">
        <v>32</v>
      </c>
      <c r="AJ10" s="164">
        <v>31.5</v>
      </c>
      <c r="AK10" s="164">
        <v>32.25</v>
      </c>
      <c r="AL10" s="164">
        <v>47</v>
      </c>
      <c r="AM10" s="164">
        <v>55.5</v>
      </c>
      <c r="AN10" s="164">
        <v>47.5</v>
      </c>
      <c r="AO10" s="164">
        <v>40</v>
      </c>
      <c r="AP10" s="164">
        <v>38</v>
      </c>
      <c r="AQ10" s="164">
        <v>39</v>
      </c>
      <c r="AR10" s="164">
        <v>43.5</v>
      </c>
      <c r="AS10" s="164">
        <v>42.75</v>
      </c>
      <c r="AT10" s="164">
        <v>38.5</v>
      </c>
      <c r="AU10" s="164">
        <v>37.5</v>
      </c>
      <c r="AV10" s="164">
        <v>33.5</v>
      </c>
      <c r="AW10" s="164">
        <v>34.75</v>
      </c>
      <c r="AX10" s="164">
        <v>54.5</v>
      </c>
      <c r="AY10" s="164">
        <v>60.75</v>
      </c>
      <c r="AZ10" s="164">
        <v>50.5</v>
      </c>
      <c r="BA10" s="164">
        <v>44.25</v>
      </c>
      <c r="BB10" s="164">
        <v>39</v>
      </c>
      <c r="BC10" s="164">
        <v>39.25</v>
      </c>
      <c r="BD10" s="164">
        <v>43.86</v>
      </c>
      <c r="BE10" s="164">
        <v>43.22</v>
      </c>
      <c r="BF10" s="164">
        <v>39.57</v>
      </c>
      <c r="BG10" s="164">
        <v>38.72</v>
      </c>
      <c r="BH10" s="164">
        <v>35.29</v>
      </c>
      <c r="BI10" s="164">
        <v>36.36</v>
      </c>
      <c r="BJ10" s="164">
        <v>53.3</v>
      </c>
      <c r="BK10" s="164">
        <v>58.66</v>
      </c>
      <c r="BL10" s="164">
        <v>49.87</v>
      </c>
      <c r="BM10" s="164">
        <v>44.51</v>
      </c>
      <c r="BN10" s="164">
        <v>40</v>
      </c>
      <c r="BO10" s="164">
        <v>40.22</v>
      </c>
      <c r="BP10" s="164">
        <v>44.15</v>
      </c>
      <c r="BQ10" s="164">
        <v>43.6</v>
      </c>
      <c r="BR10" s="164">
        <v>40.49</v>
      </c>
      <c r="BS10" s="164">
        <v>39.76</v>
      </c>
      <c r="BT10" s="164">
        <v>36.82</v>
      </c>
      <c r="BU10" s="164">
        <v>37.75</v>
      </c>
      <c r="BV10" s="164">
        <v>52.27</v>
      </c>
      <c r="BW10" s="164">
        <v>56.88</v>
      </c>
      <c r="BX10" s="164">
        <v>49.35</v>
      </c>
      <c r="BY10" s="164">
        <v>44.76</v>
      </c>
      <c r="BZ10" s="164">
        <v>40.9</v>
      </c>
      <c r="CA10" s="164">
        <v>41.09</v>
      </c>
      <c r="CB10" s="164">
        <v>44.88</v>
      </c>
      <c r="CC10" s="164">
        <v>44.38</v>
      </c>
      <c r="CD10" s="164">
        <v>41.53</v>
      </c>
      <c r="CE10" s="164">
        <v>40.86</v>
      </c>
      <c r="CF10" s="164">
        <v>38.18</v>
      </c>
      <c r="CG10" s="164">
        <v>39.03</v>
      </c>
      <c r="CH10" s="164">
        <v>52.32</v>
      </c>
      <c r="CI10" s="164">
        <v>56.54</v>
      </c>
      <c r="CJ10" s="164">
        <v>49.65</v>
      </c>
      <c r="CK10" s="164">
        <v>45.45</v>
      </c>
      <c r="CL10" s="164">
        <v>41.92</v>
      </c>
      <c r="CM10" s="164">
        <v>42.09</v>
      </c>
      <c r="CN10" s="164">
        <v>45.61</v>
      </c>
      <c r="CO10" s="164">
        <v>45.16</v>
      </c>
      <c r="CP10" s="164">
        <v>42.55</v>
      </c>
      <c r="CQ10" s="164">
        <v>41.94</v>
      </c>
      <c r="CR10" s="164">
        <v>39.479999999999997</v>
      </c>
      <c r="CS10" s="164">
        <v>40.26</v>
      </c>
      <c r="CT10" s="164">
        <v>52.43</v>
      </c>
      <c r="CU10" s="164">
        <v>56.29</v>
      </c>
      <c r="CV10" s="164">
        <v>49.98</v>
      </c>
      <c r="CW10" s="164">
        <v>46.14</v>
      </c>
      <c r="CX10" s="164">
        <v>42.91</v>
      </c>
      <c r="CY10" s="164">
        <v>43.07</v>
      </c>
      <c r="CZ10" s="164">
        <v>46.34</v>
      </c>
      <c r="DA10" s="164">
        <v>45.92</v>
      </c>
      <c r="DB10" s="164">
        <v>43.48</v>
      </c>
      <c r="DC10" s="164">
        <v>42.92</v>
      </c>
      <c r="DD10" s="164">
        <v>40.619999999999997</v>
      </c>
      <c r="DE10" s="164">
        <v>41.35</v>
      </c>
      <c r="DF10" s="164">
        <v>52.73</v>
      </c>
      <c r="DG10" s="164">
        <v>56.34</v>
      </c>
      <c r="DH10" s="164">
        <v>50.45</v>
      </c>
      <c r="DI10" s="164">
        <v>46.85</v>
      </c>
      <c r="DJ10" s="164">
        <v>43.84</v>
      </c>
      <c r="DK10" s="164">
        <v>43.99</v>
      </c>
      <c r="DL10" s="164">
        <v>47.18</v>
      </c>
      <c r="DM10" s="164">
        <v>46.79</v>
      </c>
      <c r="DN10" s="164">
        <v>44.5</v>
      </c>
      <c r="DO10" s="164">
        <v>43.97</v>
      </c>
      <c r="DP10" s="164">
        <v>41.82</v>
      </c>
      <c r="DQ10" s="164">
        <v>42.51</v>
      </c>
      <c r="DR10" s="164">
        <v>53.17</v>
      </c>
      <c r="DS10" s="164">
        <v>56.55</v>
      </c>
      <c r="DT10" s="164">
        <v>51.03</v>
      </c>
      <c r="DU10" s="164">
        <v>47.67</v>
      </c>
      <c r="DV10" s="164">
        <v>44.84</v>
      </c>
      <c r="DW10" s="164">
        <v>44.99</v>
      </c>
      <c r="DX10" s="164">
        <v>48.02</v>
      </c>
      <c r="DY10" s="164">
        <v>47.65</v>
      </c>
      <c r="DZ10" s="164">
        <v>45.52</v>
      </c>
      <c r="EA10" s="164">
        <v>45.02</v>
      </c>
      <c r="EB10" s="164">
        <v>43.01</v>
      </c>
      <c r="EC10" s="164">
        <v>43.65</v>
      </c>
      <c r="ED10" s="164">
        <v>53.64</v>
      </c>
      <c r="EE10" s="164">
        <v>56.8</v>
      </c>
      <c r="EF10" s="164">
        <v>51.63</v>
      </c>
      <c r="EG10" s="164">
        <v>48.48</v>
      </c>
      <c r="EH10" s="164">
        <v>45.84</v>
      </c>
      <c r="EI10" s="164">
        <v>45.97</v>
      </c>
    </row>
    <row r="11" spans="1:139" ht="13.7" customHeight="1" x14ac:dyDescent="0.2">
      <c r="A11" s="215" t="s">
        <v>122</v>
      </c>
      <c r="B11" s="137"/>
      <c r="C11" s="127">
        <v>32.880833333333335</v>
      </c>
      <c r="D11" s="127">
        <v>40.5</v>
      </c>
      <c r="E11" s="162">
        <v>36.690416666666671</v>
      </c>
      <c r="F11" s="127">
        <v>40.15</v>
      </c>
      <c r="G11" s="127">
        <v>41</v>
      </c>
      <c r="H11" s="127">
        <v>39.299999999999997</v>
      </c>
      <c r="I11" s="127">
        <v>35.5</v>
      </c>
      <c r="J11" s="127">
        <v>38</v>
      </c>
      <c r="K11" s="127">
        <v>33</v>
      </c>
      <c r="L11" s="127">
        <v>32.75</v>
      </c>
      <c r="M11" s="127">
        <v>39.25</v>
      </c>
      <c r="N11" s="127">
        <v>54.375</v>
      </c>
      <c r="O11" s="127">
        <v>51.25</v>
      </c>
      <c r="P11" s="127">
        <v>57.5</v>
      </c>
      <c r="Q11" s="127">
        <v>50.25</v>
      </c>
      <c r="R11" s="127">
        <v>42.25</v>
      </c>
      <c r="S11" s="127">
        <v>41.25</v>
      </c>
      <c r="T11" s="127">
        <v>42.25</v>
      </c>
      <c r="U11" s="127">
        <v>43.25</v>
      </c>
      <c r="V11" s="162">
        <v>42.419607843137257</v>
      </c>
      <c r="W11" s="127">
        <v>45.864705882352943</v>
      </c>
      <c r="X11" s="127">
        <v>46.109932885906041</v>
      </c>
      <c r="Y11" s="127">
        <v>46.77823529411765</v>
      </c>
      <c r="Z11" s="127">
        <v>47.480892156862737</v>
      </c>
      <c r="AA11" s="128">
        <v>48.078671874999998</v>
      </c>
      <c r="AB11" s="163">
        <v>46.436264613629902</v>
      </c>
      <c r="AC11" s="158"/>
      <c r="AD11" s="158"/>
      <c r="AE11" s="159"/>
      <c r="AF11" s="164">
        <v>41</v>
      </c>
      <c r="AG11" s="164">
        <v>39.299999999999997</v>
      </c>
      <c r="AH11" s="164">
        <v>38</v>
      </c>
      <c r="AI11" s="164">
        <v>33</v>
      </c>
      <c r="AJ11" s="164">
        <v>32.75</v>
      </c>
      <c r="AK11" s="164">
        <v>39.25</v>
      </c>
      <c r="AL11" s="164">
        <v>51.25</v>
      </c>
      <c r="AM11" s="164">
        <v>57.5</v>
      </c>
      <c r="AN11" s="164">
        <v>50.25</v>
      </c>
      <c r="AO11" s="164">
        <v>41.25</v>
      </c>
      <c r="AP11" s="164">
        <v>42.25</v>
      </c>
      <c r="AQ11" s="164">
        <v>43.25</v>
      </c>
      <c r="AR11" s="164">
        <v>44.5</v>
      </c>
      <c r="AS11" s="164">
        <v>42.5</v>
      </c>
      <c r="AT11" s="164">
        <v>40.5</v>
      </c>
      <c r="AU11" s="164">
        <v>37.25</v>
      </c>
      <c r="AV11" s="164">
        <v>37.75</v>
      </c>
      <c r="AW11" s="164">
        <v>42.75</v>
      </c>
      <c r="AX11" s="164">
        <v>55</v>
      </c>
      <c r="AY11" s="164">
        <v>63.5</v>
      </c>
      <c r="AZ11" s="164">
        <v>58.5</v>
      </c>
      <c r="BA11" s="164">
        <v>40.75</v>
      </c>
      <c r="BB11" s="164">
        <v>42.75</v>
      </c>
      <c r="BC11" s="164">
        <v>44.75</v>
      </c>
      <c r="BD11" s="164">
        <v>45.05</v>
      </c>
      <c r="BE11" s="164">
        <v>43.01</v>
      </c>
      <c r="BF11" s="164">
        <v>40.98</v>
      </c>
      <c r="BG11" s="164">
        <v>37.68</v>
      </c>
      <c r="BH11" s="164">
        <v>38.17</v>
      </c>
      <c r="BI11" s="164">
        <v>43.22</v>
      </c>
      <c r="BJ11" s="164">
        <v>55.58</v>
      </c>
      <c r="BK11" s="164">
        <v>64.16</v>
      </c>
      <c r="BL11" s="164">
        <v>59.09</v>
      </c>
      <c r="BM11" s="164">
        <v>41.15</v>
      </c>
      <c r="BN11" s="164">
        <v>43.16</v>
      </c>
      <c r="BO11" s="164">
        <v>45.16</v>
      </c>
      <c r="BP11" s="164">
        <v>45.39</v>
      </c>
      <c r="BQ11" s="164">
        <v>43.34</v>
      </c>
      <c r="BR11" s="164">
        <v>41.29</v>
      </c>
      <c r="BS11" s="164">
        <v>37.96</v>
      </c>
      <c r="BT11" s="164">
        <v>38.46</v>
      </c>
      <c r="BU11" s="164">
        <v>43.54</v>
      </c>
      <c r="BV11" s="164">
        <v>56</v>
      </c>
      <c r="BW11" s="164">
        <v>64.64</v>
      </c>
      <c r="BX11" s="164">
        <v>59.53</v>
      </c>
      <c r="BY11" s="164">
        <v>41.46</v>
      </c>
      <c r="BZ11" s="164">
        <v>43.48</v>
      </c>
      <c r="CA11" s="164">
        <v>45.5</v>
      </c>
      <c r="CB11" s="164">
        <v>45.73</v>
      </c>
      <c r="CC11" s="164">
        <v>43.66</v>
      </c>
      <c r="CD11" s="164">
        <v>41.6</v>
      </c>
      <c r="CE11" s="164">
        <v>38.25</v>
      </c>
      <c r="CF11" s="164">
        <v>38.75</v>
      </c>
      <c r="CG11" s="164">
        <v>43.87</v>
      </c>
      <c r="CH11" s="164">
        <v>56.42</v>
      </c>
      <c r="CI11" s="164">
        <v>65.12</v>
      </c>
      <c r="CJ11" s="164">
        <v>59.98</v>
      </c>
      <c r="CK11" s="164">
        <v>41.77</v>
      </c>
      <c r="CL11" s="164">
        <v>43.81</v>
      </c>
      <c r="CM11" s="164">
        <v>45.84</v>
      </c>
      <c r="CN11" s="164">
        <v>46.11</v>
      </c>
      <c r="CO11" s="164">
        <v>44.02</v>
      </c>
      <c r="CP11" s="164">
        <v>41.93</v>
      </c>
      <c r="CQ11" s="164">
        <v>38.54</v>
      </c>
      <c r="CR11" s="164">
        <v>39.04</v>
      </c>
      <c r="CS11" s="164">
        <v>44.19</v>
      </c>
      <c r="CT11" s="164">
        <v>56.83</v>
      </c>
      <c r="CU11" s="164">
        <v>65.58</v>
      </c>
      <c r="CV11" s="164">
        <v>60.39</v>
      </c>
      <c r="CW11" s="164">
        <v>42.05</v>
      </c>
      <c r="CX11" s="164">
        <v>44.09</v>
      </c>
      <c r="CY11" s="164">
        <v>46.13</v>
      </c>
      <c r="CZ11" s="164">
        <v>46.38</v>
      </c>
      <c r="DA11" s="164">
        <v>44.27</v>
      </c>
      <c r="DB11" s="164">
        <v>42.16</v>
      </c>
      <c r="DC11" s="164">
        <v>38.75</v>
      </c>
      <c r="DD11" s="164">
        <v>39.25</v>
      </c>
      <c r="DE11" s="164">
        <v>44.43</v>
      </c>
      <c r="DF11" s="164">
        <v>57.13</v>
      </c>
      <c r="DG11" s="164">
        <v>65.92</v>
      </c>
      <c r="DH11" s="164">
        <v>60.69</v>
      </c>
      <c r="DI11" s="164">
        <v>42.25</v>
      </c>
      <c r="DJ11" s="164">
        <v>44.3</v>
      </c>
      <c r="DK11" s="164">
        <v>46.35</v>
      </c>
      <c r="DL11" s="164">
        <v>46.57</v>
      </c>
      <c r="DM11" s="164">
        <v>44.45</v>
      </c>
      <c r="DN11" s="164">
        <v>42.34</v>
      </c>
      <c r="DO11" s="164">
        <v>38.92</v>
      </c>
      <c r="DP11" s="164">
        <v>39.42</v>
      </c>
      <c r="DQ11" s="164">
        <v>44.61</v>
      </c>
      <c r="DR11" s="164">
        <v>57.37</v>
      </c>
      <c r="DS11" s="164">
        <v>66.19</v>
      </c>
      <c r="DT11" s="164">
        <v>60.95</v>
      </c>
      <c r="DU11" s="164">
        <v>42.43</v>
      </c>
      <c r="DV11" s="164">
        <v>44.49</v>
      </c>
      <c r="DW11" s="164">
        <v>46.54</v>
      </c>
      <c r="DX11" s="164">
        <v>46.77</v>
      </c>
      <c r="DY11" s="164">
        <v>44.64</v>
      </c>
      <c r="DZ11" s="164">
        <v>42.51</v>
      </c>
      <c r="EA11" s="164">
        <v>39.08</v>
      </c>
      <c r="EB11" s="164">
        <v>39.58</v>
      </c>
      <c r="EC11" s="164">
        <v>44.8</v>
      </c>
      <c r="ED11" s="164">
        <v>57.61</v>
      </c>
      <c r="EE11" s="164">
        <v>66.47</v>
      </c>
      <c r="EF11" s="164">
        <v>61.2</v>
      </c>
      <c r="EG11" s="164">
        <v>42.61</v>
      </c>
      <c r="EH11" s="164">
        <v>44.67</v>
      </c>
      <c r="EI11" s="164">
        <v>46.74</v>
      </c>
    </row>
    <row r="12" spans="1:139" ht="13.7" customHeight="1" x14ac:dyDescent="0.2">
      <c r="A12" s="215" t="s">
        <v>123</v>
      </c>
      <c r="B12" s="137"/>
      <c r="C12" s="127">
        <v>21.946874396006226</v>
      </c>
      <c r="D12" s="127">
        <v>37.299999999999997</v>
      </c>
      <c r="E12" s="162">
        <v>29.623437198003113</v>
      </c>
      <c r="F12" s="127">
        <v>38.549999999999997</v>
      </c>
      <c r="G12" s="127">
        <v>39</v>
      </c>
      <c r="H12" s="127">
        <v>38.1</v>
      </c>
      <c r="I12" s="127">
        <v>35.5</v>
      </c>
      <c r="J12" s="127">
        <v>38</v>
      </c>
      <c r="K12" s="127">
        <v>33</v>
      </c>
      <c r="L12" s="127">
        <v>32.75</v>
      </c>
      <c r="M12" s="127">
        <v>39.25</v>
      </c>
      <c r="N12" s="127">
        <v>54.125</v>
      </c>
      <c r="O12" s="127">
        <v>50.75</v>
      </c>
      <c r="P12" s="127">
        <v>57.5</v>
      </c>
      <c r="Q12" s="127">
        <v>50.25</v>
      </c>
      <c r="R12" s="127">
        <v>40.75</v>
      </c>
      <c r="S12" s="127">
        <v>40.75</v>
      </c>
      <c r="T12" s="127">
        <v>39.75</v>
      </c>
      <c r="U12" s="127">
        <v>41.75</v>
      </c>
      <c r="V12" s="162">
        <v>41.745098039215684</v>
      </c>
      <c r="W12" s="127">
        <v>44.55</v>
      </c>
      <c r="X12" s="127">
        <v>44.688422818791949</v>
      </c>
      <c r="Y12" s="127">
        <v>45.464705882352938</v>
      </c>
      <c r="Z12" s="127">
        <v>46.190490196078414</v>
      </c>
      <c r="AA12" s="128">
        <v>46.757890625000002</v>
      </c>
      <c r="AB12" s="163">
        <v>45.101812441368743</v>
      </c>
      <c r="AC12" s="158"/>
      <c r="AD12" s="158"/>
      <c r="AE12" s="159"/>
      <c r="AF12" s="164">
        <v>39</v>
      </c>
      <c r="AG12" s="164">
        <v>38.1</v>
      </c>
      <c r="AH12" s="164">
        <v>38</v>
      </c>
      <c r="AI12" s="164">
        <v>33</v>
      </c>
      <c r="AJ12" s="164">
        <v>32.75</v>
      </c>
      <c r="AK12" s="164">
        <v>39.25</v>
      </c>
      <c r="AL12" s="164">
        <v>50.75</v>
      </c>
      <c r="AM12" s="164">
        <v>57.5</v>
      </c>
      <c r="AN12" s="164">
        <v>50.25</v>
      </c>
      <c r="AO12" s="164">
        <v>40.75</v>
      </c>
      <c r="AP12" s="164">
        <v>39.75</v>
      </c>
      <c r="AQ12" s="164">
        <v>41.75</v>
      </c>
      <c r="AR12" s="164">
        <v>42.25</v>
      </c>
      <c r="AS12" s="164">
        <v>40.75</v>
      </c>
      <c r="AT12" s="164">
        <v>40</v>
      </c>
      <c r="AU12" s="164">
        <v>37.25</v>
      </c>
      <c r="AV12" s="164">
        <v>37.75</v>
      </c>
      <c r="AW12" s="164">
        <v>42.75</v>
      </c>
      <c r="AX12" s="164">
        <v>55</v>
      </c>
      <c r="AY12" s="164">
        <v>63.5</v>
      </c>
      <c r="AZ12" s="164">
        <v>51.75</v>
      </c>
      <c r="BA12" s="164">
        <v>40.75</v>
      </c>
      <c r="BB12" s="164">
        <v>40.75</v>
      </c>
      <c r="BC12" s="164">
        <v>42</v>
      </c>
      <c r="BD12" s="164">
        <v>42.79</v>
      </c>
      <c r="BE12" s="164">
        <v>41.26</v>
      </c>
      <c r="BF12" s="164">
        <v>40.479999999999997</v>
      </c>
      <c r="BG12" s="164">
        <v>37.69</v>
      </c>
      <c r="BH12" s="164">
        <v>38.18</v>
      </c>
      <c r="BI12" s="164">
        <v>43.23</v>
      </c>
      <c r="BJ12" s="164">
        <v>55.6</v>
      </c>
      <c r="BK12" s="164">
        <v>64.180000000000007</v>
      </c>
      <c r="BL12" s="164">
        <v>52.29</v>
      </c>
      <c r="BM12" s="164">
        <v>41.16</v>
      </c>
      <c r="BN12" s="164">
        <v>41.15</v>
      </c>
      <c r="BO12" s="164">
        <v>42.4</v>
      </c>
      <c r="BP12" s="164">
        <v>43.12</v>
      </c>
      <c r="BQ12" s="164">
        <v>41.58</v>
      </c>
      <c r="BR12" s="164">
        <v>40.799999999999997</v>
      </c>
      <c r="BS12" s="164">
        <v>37.979999999999997</v>
      </c>
      <c r="BT12" s="164">
        <v>38.479999999999997</v>
      </c>
      <c r="BU12" s="164">
        <v>43.57</v>
      </c>
      <c r="BV12" s="164">
        <v>56.03</v>
      </c>
      <c r="BW12" s="164">
        <v>64.67</v>
      </c>
      <c r="BX12" s="164">
        <v>52.69</v>
      </c>
      <c r="BY12" s="164">
        <v>41.48</v>
      </c>
      <c r="BZ12" s="164">
        <v>41.47</v>
      </c>
      <c r="CA12" s="164">
        <v>42.73</v>
      </c>
      <c r="CB12" s="164">
        <v>43.45</v>
      </c>
      <c r="CC12" s="164">
        <v>41.9</v>
      </c>
      <c r="CD12" s="164">
        <v>41.11</v>
      </c>
      <c r="CE12" s="164">
        <v>38.28</v>
      </c>
      <c r="CF12" s="164">
        <v>38.78</v>
      </c>
      <c r="CG12" s="164">
        <v>43.9</v>
      </c>
      <c r="CH12" s="164">
        <v>56.46</v>
      </c>
      <c r="CI12" s="164">
        <v>65.17</v>
      </c>
      <c r="CJ12" s="164">
        <v>53.1</v>
      </c>
      <c r="CK12" s="164">
        <v>41.8</v>
      </c>
      <c r="CL12" s="164">
        <v>41.79</v>
      </c>
      <c r="CM12" s="164">
        <v>43.05</v>
      </c>
      <c r="CN12" s="164">
        <v>43.83</v>
      </c>
      <c r="CO12" s="164">
        <v>42.25</v>
      </c>
      <c r="CP12" s="164">
        <v>41.45</v>
      </c>
      <c r="CQ12" s="164">
        <v>38.58</v>
      </c>
      <c r="CR12" s="164">
        <v>39.08</v>
      </c>
      <c r="CS12" s="164">
        <v>44.24</v>
      </c>
      <c r="CT12" s="164">
        <v>56.89</v>
      </c>
      <c r="CU12" s="164">
        <v>65.650000000000006</v>
      </c>
      <c r="CV12" s="164">
        <v>53.47</v>
      </c>
      <c r="CW12" s="164">
        <v>42.09</v>
      </c>
      <c r="CX12" s="164">
        <v>42.07</v>
      </c>
      <c r="CY12" s="164">
        <v>43.34</v>
      </c>
      <c r="CZ12" s="164">
        <v>44.08</v>
      </c>
      <c r="DA12" s="164">
        <v>42.49</v>
      </c>
      <c r="DB12" s="164">
        <v>41.69</v>
      </c>
      <c r="DC12" s="164">
        <v>38.799999999999997</v>
      </c>
      <c r="DD12" s="164">
        <v>39.299999999999997</v>
      </c>
      <c r="DE12" s="164">
        <v>44.48</v>
      </c>
      <c r="DF12" s="164">
        <v>57.19</v>
      </c>
      <c r="DG12" s="164">
        <v>65.989999999999995</v>
      </c>
      <c r="DH12" s="164">
        <v>53.75</v>
      </c>
      <c r="DI12" s="164">
        <v>42.3</v>
      </c>
      <c r="DJ12" s="164">
        <v>42.28</v>
      </c>
      <c r="DK12" s="164">
        <v>43.55</v>
      </c>
      <c r="DL12" s="164">
        <v>44.28</v>
      </c>
      <c r="DM12" s="164">
        <v>42.68</v>
      </c>
      <c r="DN12" s="164">
        <v>41.87</v>
      </c>
      <c r="DO12" s="164">
        <v>38.97</v>
      </c>
      <c r="DP12" s="164">
        <v>39.47</v>
      </c>
      <c r="DQ12" s="164">
        <v>44.67</v>
      </c>
      <c r="DR12" s="164">
        <v>57.44</v>
      </c>
      <c r="DS12" s="164">
        <v>66.27</v>
      </c>
      <c r="DT12" s="164">
        <v>53.98</v>
      </c>
      <c r="DU12" s="164">
        <v>42.48</v>
      </c>
      <c r="DV12" s="164">
        <v>42.46</v>
      </c>
      <c r="DW12" s="164">
        <v>43.73</v>
      </c>
      <c r="DX12" s="164">
        <v>44.47</v>
      </c>
      <c r="DY12" s="164">
        <v>42.86</v>
      </c>
      <c r="DZ12" s="164">
        <v>42.05</v>
      </c>
      <c r="EA12" s="164">
        <v>39.14</v>
      </c>
      <c r="EB12" s="164">
        <v>39.64</v>
      </c>
      <c r="EC12" s="164">
        <v>44.86</v>
      </c>
      <c r="ED12" s="164">
        <v>57.68</v>
      </c>
      <c r="EE12" s="164">
        <v>66.56</v>
      </c>
      <c r="EF12" s="164">
        <v>54.21</v>
      </c>
      <c r="EG12" s="164">
        <v>42.66</v>
      </c>
      <c r="EH12" s="164">
        <v>42.64</v>
      </c>
      <c r="EI12" s="164">
        <v>43.92</v>
      </c>
    </row>
    <row r="13" spans="1:139" ht="13.7" customHeight="1" x14ac:dyDescent="0.2">
      <c r="A13" s="215" t="s">
        <v>124</v>
      </c>
      <c r="B13" s="161" t="s">
        <v>151</v>
      </c>
      <c r="C13" s="127">
        <v>32.74583333333333</v>
      </c>
      <c r="D13" s="127">
        <v>37.299999999999997</v>
      </c>
      <c r="E13" s="162">
        <v>35.02291666666666</v>
      </c>
      <c r="F13" s="127">
        <v>38.549999999999997</v>
      </c>
      <c r="G13" s="127">
        <v>39</v>
      </c>
      <c r="H13" s="127">
        <v>38.1</v>
      </c>
      <c r="I13" s="127">
        <v>36.625</v>
      </c>
      <c r="J13" s="127">
        <v>38</v>
      </c>
      <c r="K13" s="127">
        <v>35.25</v>
      </c>
      <c r="L13" s="127">
        <v>36.75</v>
      </c>
      <c r="M13" s="127">
        <v>42.75</v>
      </c>
      <c r="N13" s="127">
        <v>54.75</v>
      </c>
      <c r="O13" s="127">
        <v>50.75</v>
      </c>
      <c r="P13" s="127">
        <v>58.75</v>
      </c>
      <c r="Q13" s="127">
        <v>50.25</v>
      </c>
      <c r="R13" s="127">
        <v>40.75</v>
      </c>
      <c r="S13" s="127">
        <v>40.75</v>
      </c>
      <c r="T13" s="127">
        <v>39.75</v>
      </c>
      <c r="U13" s="127">
        <v>41.75</v>
      </c>
      <c r="V13" s="162">
        <v>42.666666666666664</v>
      </c>
      <c r="W13" s="127">
        <v>45.834313725490198</v>
      </c>
      <c r="X13" s="127">
        <v>45.776409395973154</v>
      </c>
      <c r="Y13" s="127">
        <v>46.731921568627456</v>
      </c>
      <c r="Z13" s="127">
        <v>47.470470588235287</v>
      </c>
      <c r="AA13" s="128">
        <v>48.028437500000003</v>
      </c>
      <c r="AB13" s="163">
        <v>46.409639292842897</v>
      </c>
      <c r="AC13" s="158"/>
      <c r="AD13" s="158"/>
      <c r="AE13" s="159"/>
      <c r="AF13" s="164">
        <v>39</v>
      </c>
      <c r="AG13" s="164">
        <v>38.1</v>
      </c>
      <c r="AH13" s="164">
        <v>38</v>
      </c>
      <c r="AI13" s="164">
        <v>35.25</v>
      </c>
      <c r="AJ13" s="164">
        <v>36.75</v>
      </c>
      <c r="AK13" s="164">
        <v>42.75</v>
      </c>
      <c r="AL13" s="164">
        <v>50.75</v>
      </c>
      <c r="AM13" s="164">
        <v>58.75</v>
      </c>
      <c r="AN13" s="164">
        <v>50.25</v>
      </c>
      <c r="AO13" s="164">
        <v>40.75</v>
      </c>
      <c r="AP13" s="164">
        <v>39.75</v>
      </c>
      <c r="AQ13" s="164">
        <v>41.75</v>
      </c>
      <c r="AR13" s="164">
        <v>42.25</v>
      </c>
      <c r="AS13" s="164">
        <v>40.75</v>
      </c>
      <c r="AT13" s="164">
        <v>40</v>
      </c>
      <c r="AU13" s="164">
        <v>40</v>
      </c>
      <c r="AV13" s="164">
        <v>40.75</v>
      </c>
      <c r="AW13" s="164">
        <v>46.75</v>
      </c>
      <c r="AX13" s="164">
        <v>59</v>
      </c>
      <c r="AY13" s="164">
        <v>64.75</v>
      </c>
      <c r="AZ13" s="164">
        <v>51.75</v>
      </c>
      <c r="BA13" s="164">
        <v>41</v>
      </c>
      <c r="BB13" s="164">
        <v>40.75</v>
      </c>
      <c r="BC13" s="164">
        <v>42</v>
      </c>
      <c r="BD13" s="164">
        <v>42.77</v>
      </c>
      <c r="BE13" s="164">
        <v>41.24</v>
      </c>
      <c r="BF13" s="164">
        <v>40.47</v>
      </c>
      <c r="BG13" s="164">
        <v>40.46</v>
      </c>
      <c r="BH13" s="164">
        <v>41.21</v>
      </c>
      <c r="BI13" s="164">
        <v>47.26</v>
      </c>
      <c r="BJ13" s="164">
        <v>59.63</v>
      </c>
      <c r="BK13" s="164">
        <v>65.42</v>
      </c>
      <c r="BL13" s="164">
        <v>52.27</v>
      </c>
      <c r="BM13" s="164">
        <v>41.4</v>
      </c>
      <c r="BN13" s="164">
        <v>41.14</v>
      </c>
      <c r="BO13" s="164">
        <v>42.39</v>
      </c>
      <c r="BP13" s="164">
        <v>43.1</v>
      </c>
      <c r="BQ13" s="164">
        <v>41.55</v>
      </c>
      <c r="BR13" s="164">
        <v>40.78</v>
      </c>
      <c r="BS13" s="164">
        <v>40.770000000000003</v>
      </c>
      <c r="BT13" s="164">
        <v>41.52</v>
      </c>
      <c r="BU13" s="164">
        <v>47.62</v>
      </c>
      <c r="BV13" s="164">
        <v>60.08</v>
      </c>
      <c r="BW13" s="164">
        <v>65.91</v>
      </c>
      <c r="BX13" s="164">
        <v>52.67</v>
      </c>
      <c r="BY13" s="164">
        <v>41.71</v>
      </c>
      <c r="BZ13" s="164">
        <v>41.45</v>
      </c>
      <c r="CA13" s="164">
        <v>42.71</v>
      </c>
      <c r="CB13" s="164">
        <v>43.42</v>
      </c>
      <c r="CC13" s="164">
        <v>41.87</v>
      </c>
      <c r="CD13" s="164">
        <v>41.08</v>
      </c>
      <c r="CE13" s="164">
        <v>41.07</v>
      </c>
      <c r="CF13" s="164">
        <v>41.83</v>
      </c>
      <c r="CG13" s="164">
        <v>47.97</v>
      </c>
      <c r="CH13" s="164">
        <v>60.53</v>
      </c>
      <c r="CI13" s="164">
        <v>66.41</v>
      </c>
      <c r="CJ13" s="164">
        <v>53.06</v>
      </c>
      <c r="CK13" s="164">
        <v>42.03</v>
      </c>
      <c r="CL13" s="164">
        <v>41.76</v>
      </c>
      <c r="CM13" s="164">
        <v>43.03</v>
      </c>
      <c r="CN13" s="164">
        <v>43.78</v>
      </c>
      <c r="CO13" s="164">
        <v>42.21</v>
      </c>
      <c r="CP13" s="164">
        <v>41.41</v>
      </c>
      <c r="CQ13" s="164">
        <v>41.39</v>
      </c>
      <c r="CR13" s="164">
        <v>42.15</v>
      </c>
      <c r="CS13" s="164">
        <v>48.33</v>
      </c>
      <c r="CT13" s="164">
        <v>60.97</v>
      </c>
      <c r="CU13" s="164">
        <v>66.88</v>
      </c>
      <c r="CV13" s="164">
        <v>53.43</v>
      </c>
      <c r="CW13" s="164">
        <v>42.31</v>
      </c>
      <c r="CX13" s="164">
        <v>42.03</v>
      </c>
      <c r="CY13" s="164">
        <v>43.3</v>
      </c>
      <c r="CZ13" s="164">
        <v>44.03</v>
      </c>
      <c r="DA13" s="164">
        <v>42.45</v>
      </c>
      <c r="DB13" s="164">
        <v>41.64</v>
      </c>
      <c r="DC13" s="164">
        <v>41.62</v>
      </c>
      <c r="DD13" s="164">
        <v>42.37</v>
      </c>
      <c r="DE13" s="164">
        <v>48.59</v>
      </c>
      <c r="DF13" s="164">
        <v>61.28</v>
      </c>
      <c r="DG13" s="164">
        <v>67.22</v>
      </c>
      <c r="DH13" s="164">
        <v>53.69</v>
      </c>
      <c r="DI13" s="164">
        <v>42.52</v>
      </c>
      <c r="DJ13" s="164">
        <v>42.23</v>
      </c>
      <c r="DK13" s="164">
        <v>43.5</v>
      </c>
      <c r="DL13" s="164">
        <v>44.22</v>
      </c>
      <c r="DM13" s="164">
        <v>42.62</v>
      </c>
      <c r="DN13" s="164">
        <v>41.82</v>
      </c>
      <c r="DO13" s="164">
        <v>41.79</v>
      </c>
      <c r="DP13" s="164">
        <v>42.55</v>
      </c>
      <c r="DQ13" s="164">
        <v>48.79</v>
      </c>
      <c r="DR13" s="164">
        <v>61.54</v>
      </c>
      <c r="DS13" s="164">
        <v>67.5</v>
      </c>
      <c r="DT13" s="164">
        <v>53.92</v>
      </c>
      <c r="DU13" s="164">
        <v>42.69</v>
      </c>
      <c r="DV13" s="164">
        <v>42.41</v>
      </c>
      <c r="DW13" s="164">
        <v>43.69</v>
      </c>
      <c r="DX13" s="164">
        <v>44.4</v>
      </c>
      <c r="DY13" s="164">
        <v>42.8</v>
      </c>
      <c r="DZ13" s="164">
        <v>41.99</v>
      </c>
      <c r="EA13" s="164">
        <v>41.97</v>
      </c>
      <c r="EB13" s="164">
        <v>42.73</v>
      </c>
      <c r="EC13" s="164">
        <v>49</v>
      </c>
      <c r="ED13" s="164">
        <v>61.8</v>
      </c>
      <c r="EE13" s="164">
        <v>67.78</v>
      </c>
      <c r="EF13" s="164">
        <v>54.14</v>
      </c>
      <c r="EG13" s="164">
        <v>42.87</v>
      </c>
      <c r="EH13" s="164">
        <v>42.59</v>
      </c>
      <c r="EI13" s="164">
        <v>43.87</v>
      </c>
    </row>
    <row r="14" spans="1:139" ht="13.7" customHeight="1" x14ac:dyDescent="0.2">
      <c r="A14" s="215" t="s">
        <v>125</v>
      </c>
      <c r="B14" s="161" t="s">
        <v>151</v>
      </c>
      <c r="C14" s="127">
        <v>31.241666666666664</v>
      </c>
      <c r="D14" s="127">
        <v>35.75</v>
      </c>
      <c r="E14" s="162">
        <v>33.49583333333333</v>
      </c>
      <c r="F14" s="127">
        <v>36.125</v>
      </c>
      <c r="G14" s="127">
        <v>36.25</v>
      </c>
      <c r="H14" s="127">
        <v>36</v>
      </c>
      <c r="I14" s="127">
        <v>35.25</v>
      </c>
      <c r="J14" s="127">
        <v>35.5</v>
      </c>
      <c r="K14" s="127">
        <v>35</v>
      </c>
      <c r="L14" s="127">
        <v>37</v>
      </c>
      <c r="M14" s="127">
        <v>44.5</v>
      </c>
      <c r="N14" s="127">
        <v>60</v>
      </c>
      <c r="O14" s="127">
        <v>55</v>
      </c>
      <c r="P14" s="127">
        <v>65</v>
      </c>
      <c r="Q14" s="127">
        <v>52</v>
      </c>
      <c r="R14" s="127">
        <v>37.333333333333336</v>
      </c>
      <c r="S14" s="127">
        <v>38.5</v>
      </c>
      <c r="T14" s="127">
        <v>36.5</v>
      </c>
      <c r="U14" s="127">
        <v>37</v>
      </c>
      <c r="V14" s="162">
        <v>42.390196078431373</v>
      </c>
      <c r="W14" s="127">
        <v>43.444117647058825</v>
      </c>
      <c r="X14" s="127">
        <v>43.20664429530202</v>
      </c>
      <c r="Y14" s="127">
        <v>44.335333333333331</v>
      </c>
      <c r="Z14" s="127">
        <v>45.271774509803912</v>
      </c>
      <c r="AA14" s="128">
        <v>46.278593749999999</v>
      </c>
      <c r="AB14" s="163">
        <v>44.409094667807238</v>
      </c>
      <c r="AC14" s="158"/>
      <c r="AD14" s="158"/>
      <c r="AE14" s="159"/>
      <c r="AF14" s="164">
        <v>36.25</v>
      </c>
      <c r="AG14" s="164">
        <v>36</v>
      </c>
      <c r="AH14" s="164">
        <v>35.5</v>
      </c>
      <c r="AI14" s="164">
        <v>35</v>
      </c>
      <c r="AJ14" s="164">
        <v>37</v>
      </c>
      <c r="AK14" s="164">
        <v>44.5</v>
      </c>
      <c r="AL14" s="164">
        <v>55</v>
      </c>
      <c r="AM14" s="164">
        <v>65</v>
      </c>
      <c r="AN14" s="164">
        <v>52</v>
      </c>
      <c r="AO14" s="164">
        <v>38.5</v>
      </c>
      <c r="AP14" s="164">
        <v>36.5</v>
      </c>
      <c r="AQ14" s="164">
        <v>37</v>
      </c>
      <c r="AR14" s="164">
        <v>38</v>
      </c>
      <c r="AS14" s="164">
        <v>38</v>
      </c>
      <c r="AT14" s="164">
        <v>37.5</v>
      </c>
      <c r="AU14" s="164">
        <v>36.5</v>
      </c>
      <c r="AV14" s="164">
        <v>37.5</v>
      </c>
      <c r="AW14" s="164">
        <v>44.25</v>
      </c>
      <c r="AX14" s="164">
        <v>56</v>
      </c>
      <c r="AY14" s="164">
        <v>65.5</v>
      </c>
      <c r="AZ14" s="164">
        <v>53.5</v>
      </c>
      <c r="BA14" s="164">
        <v>39</v>
      </c>
      <c r="BB14" s="164">
        <v>38</v>
      </c>
      <c r="BC14" s="164">
        <v>37.5</v>
      </c>
      <c r="BD14" s="164">
        <v>38.79</v>
      </c>
      <c r="BE14" s="164">
        <v>38.79</v>
      </c>
      <c r="BF14" s="164">
        <v>38.33</v>
      </c>
      <c r="BG14" s="164">
        <v>37.4</v>
      </c>
      <c r="BH14" s="164">
        <v>38.33</v>
      </c>
      <c r="BI14" s="164">
        <v>44.6</v>
      </c>
      <c r="BJ14" s="164">
        <v>55.51</v>
      </c>
      <c r="BK14" s="164">
        <v>64.33</v>
      </c>
      <c r="BL14" s="164">
        <v>53.19</v>
      </c>
      <c r="BM14" s="164">
        <v>39.72</v>
      </c>
      <c r="BN14" s="164">
        <v>38.79</v>
      </c>
      <c r="BO14" s="164">
        <v>38.33</v>
      </c>
      <c r="BP14" s="164">
        <v>39.14</v>
      </c>
      <c r="BQ14" s="164">
        <v>39.14</v>
      </c>
      <c r="BR14" s="164">
        <v>38.68</v>
      </c>
      <c r="BS14" s="164">
        <v>37.74</v>
      </c>
      <c r="BT14" s="164">
        <v>38.68</v>
      </c>
      <c r="BU14" s="164">
        <v>45</v>
      </c>
      <c r="BV14" s="164">
        <v>56.01</v>
      </c>
      <c r="BW14" s="164">
        <v>64.91</v>
      </c>
      <c r="BX14" s="164">
        <v>53.67</v>
      </c>
      <c r="BY14" s="164">
        <v>40.08</v>
      </c>
      <c r="BZ14" s="164">
        <v>39.15</v>
      </c>
      <c r="CA14" s="164">
        <v>38.68</v>
      </c>
      <c r="CB14" s="164">
        <v>39.5</v>
      </c>
      <c r="CC14" s="164">
        <v>39.5</v>
      </c>
      <c r="CD14" s="164">
        <v>39.03</v>
      </c>
      <c r="CE14" s="164">
        <v>38.08</v>
      </c>
      <c r="CF14" s="164">
        <v>39.03</v>
      </c>
      <c r="CG14" s="164">
        <v>45.41</v>
      </c>
      <c r="CH14" s="164">
        <v>56.52</v>
      </c>
      <c r="CI14" s="164">
        <v>65.5</v>
      </c>
      <c r="CJ14" s="164">
        <v>54.16</v>
      </c>
      <c r="CK14" s="164">
        <v>40.450000000000003</v>
      </c>
      <c r="CL14" s="164">
        <v>39.5</v>
      </c>
      <c r="CM14" s="164">
        <v>39.03</v>
      </c>
      <c r="CN14" s="164">
        <v>39.85</v>
      </c>
      <c r="CO14" s="164">
        <v>39.85</v>
      </c>
      <c r="CP14" s="164">
        <v>39.380000000000003</v>
      </c>
      <c r="CQ14" s="164">
        <v>38.42</v>
      </c>
      <c r="CR14" s="164">
        <v>39.380000000000003</v>
      </c>
      <c r="CS14" s="164">
        <v>45.82</v>
      </c>
      <c r="CT14" s="164">
        <v>57.03</v>
      </c>
      <c r="CU14" s="164">
        <v>66.09</v>
      </c>
      <c r="CV14" s="164">
        <v>54.64</v>
      </c>
      <c r="CW14" s="164">
        <v>40.81</v>
      </c>
      <c r="CX14" s="164">
        <v>39.86</v>
      </c>
      <c r="CY14" s="164">
        <v>39.380000000000003</v>
      </c>
      <c r="CZ14" s="164">
        <v>40.21</v>
      </c>
      <c r="DA14" s="164">
        <v>40.21</v>
      </c>
      <c r="DB14" s="164">
        <v>39.729999999999997</v>
      </c>
      <c r="DC14" s="164">
        <v>38.76</v>
      </c>
      <c r="DD14" s="164">
        <v>39.729999999999997</v>
      </c>
      <c r="DE14" s="164">
        <v>46.22</v>
      </c>
      <c r="DF14" s="164">
        <v>57.53</v>
      </c>
      <c r="DG14" s="164">
        <v>66.680000000000007</v>
      </c>
      <c r="DH14" s="164">
        <v>55.13</v>
      </c>
      <c r="DI14" s="164">
        <v>41.17</v>
      </c>
      <c r="DJ14" s="164">
        <v>40.21</v>
      </c>
      <c r="DK14" s="164">
        <v>39.729999999999997</v>
      </c>
      <c r="DL14" s="164">
        <v>40.56</v>
      </c>
      <c r="DM14" s="164">
        <v>40.56</v>
      </c>
      <c r="DN14" s="164">
        <v>40.08</v>
      </c>
      <c r="DO14" s="164">
        <v>39.11</v>
      </c>
      <c r="DP14" s="164">
        <v>40.08</v>
      </c>
      <c r="DQ14" s="164">
        <v>46.63</v>
      </c>
      <c r="DR14" s="164">
        <v>58.04</v>
      </c>
      <c r="DS14" s="164">
        <v>67.260000000000005</v>
      </c>
      <c r="DT14" s="164">
        <v>55.61</v>
      </c>
      <c r="DU14" s="164">
        <v>41.53</v>
      </c>
      <c r="DV14" s="164">
        <v>40.56</v>
      </c>
      <c r="DW14" s="164">
        <v>40.08</v>
      </c>
      <c r="DX14" s="164">
        <v>40.92</v>
      </c>
      <c r="DY14" s="164">
        <v>40.92</v>
      </c>
      <c r="DZ14" s="164">
        <v>40.43</v>
      </c>
      <c r="EA14" s="164">
        <v>39.450000000000003</v>
      </c>
      <c r="EB14" s="164">
        <v>40.43</v>
      </c>
      <c r="EC14" s="164">
        <v>47.04</v>
      </c>
      <c r="ED14" s="164">
        <v>58.54</v>
      </c>
      <c r="EE14" s="164">
        <v>67.849999999999994</v>
      </c>
      <c r="EF14" s="164">
        <v>56.1</v>
      </c>
      <c r="EG14" s="164">
        <v>41.9</v>
      </c>
      <c r="EH14" s="164">
        <v>40.92</v>
      </c>
      <c r="EI14" s="164">
        <v>40.43</v>
      </c>
    </row>
    <row r="15" spans="1:139" ht="13.7" customHeight="1" thickBot="1" x14ac:dyDescent="0.25">
      <c r="A15" s="216" t="s">
        <v>126</v>
      </c>
      <c r="B15" s="166" t="s">
        <v>152</v>
      </c>
      <c r="C15" s="131">
        <v>32.241666666666667</v>
      </c>
      <c r="D15" s="131">
        <v>36.75</v>
      </c>
      <c r="E15" s="167">
        <v>34.495833333333337</v>
      </c>
      <c r="F15" s="131">
        <v>37.5</v>
      </c>
      <c r="G15" s="131">
        <v>37.75</v>
      </c>
      <c r="H15" s="131">
        <v>37.25</v>
      </c>
      <c r="I15" s="131">
        <v>36.875</v>
      </c>
      <c r="J15" s="131">
        <v>36.75</v>
      </c>
      <c r="K15" s="131">
        <v>37</v>
      </c>
      <c r="L15" s="131">
        <v>40</v>
      </c>
      <c r="M15" s="131">
        <v>49.5</v>
      </c>
      <c r="N15" s="131">
        <v>68.5</v>
      </c>
      <c r="O15" s="131">
        <v>62</v>
      </c>
      <c r="P15" s="131">
        <v>75</v>
      </c>
      <c r="Q15" s="131">
        <v>59</v>
      </c>
      <c r="R15" s="131">
        <v>39.5</v>
      </c>
      <c r="S15" s="131">
        <v>41</v>
      </c>
      <c r="T15" s="131">
        <v>38.5</v>
      </c>
      <c r="U15" s="131">
        <v>39</v>
      </c>
      <c r="V15" s="167">
        <v>46.106862745098042</v>
      </c>
      <c r="W15" s="131">
        <v>46.779411764705884</v>
      </c>
      <c r="X15" s="131">
        <v>46.402214765100673</v>
      </c>
      <c r="Y15" s="131">
        <v>47.634549019607846</v>
      </c>
      <c r="Z15" s="131">
        <v>48.432764705882356</v>
      </c>
      <c r="AA15" s="132">
        <v>49.264726562500002</v>
      </c>
      <c r="AB15" s="168">
        <v>47.627815796977501</v>
      </c>
      <c r="AC15" s="158"/>
      <c r="AD15" s="158"/>
      <c r="AE15" s="159"/>
      <c r="AF15" s="127">
        <v>37.75</v>
      </c>
      <c r="AG15" s="127">
        <v>37.25</v>
      </c>
      <c r="AH15" s="127">
        <v>36.75</v>
      </c>
      <c r="AI15" s="127">
        <v>37</v>
      </c>
      <c r="AJ15" s="127">
        <v>40</v>
      </c>
      <c r="AK15" s="127">
        <v>49.5</v>
      </c>
      <c r="AL15" s="127">
        <v>62</v>
      </c>
      <c r="AM15" s="127">
        <v>75</v>
      </c>
      <c r="AN15" s="127">
        <v>59</v>
      </c>
      <c r="AO15" s="127">
        <v>41</v>
      </c>
      <c r="AP15" s="127">
        <v>38.5</v>
      </c>
      <c r="AQ15" s="127">
        <v>39</v>
      </c>
      <c r="AR15" s="127">
        <v>40</v>
      </c>
      <c r="AS15" s="127">
        <v>40</v>
      </c>
      <c r="AT15" s="127">
        <v>39.5</v>
      </c>
      <c r="AU15" s="127">
        <v>38.5</v>
      </c>
      <c r="AV15" s="127">
        <v>39.5</v>
      </c>
      <c r="AW15" s="127">
        <v>48.75</v>
      </c>
      <c r="AX15" s="127">
        <v>62</v>
      </c>
      <c r="AY15" s="127">
        <v>73.5</v>
      </c>
      <c r="AZ15" s="127">
        <v>59.5</v>
      </c>
      <c r="BA15" s="127">
        <v>41.25</v>
      </c>
      <c r="BB15" s="127">
        <v>39.75</v>
      </c>
      <c r="BC15" s="127">
        <v>39</v>
      </c>
      <c r="BD15" s="127">
        <v>40.99</v>
      </c>
      <c r="BE15" s="127">
        <v>40.99</v>
      </c>
      <c r="BF15" s="127">
        <v>40.53</v>
      </c>
      <c r="BG15" s="127">
        <v>39.6</v>
      </c>
      <c r="BH15" s="127">
        <v>40.53</v>
      </c>
      <c r="BI15" s="127">
        <v>48.93</v>
      </c>
      <c r="BJ15" s="127">
        <v>61.11</v>
      </c>
      <c r="BK15" s="127">
        <v>71.63</v>
      </c>
      <c r="BL15" s="127">
        <v>58.79</v>
      </c>
      <c r="BM15" s="127">
        <v>42.13</v>
      </c>
      <c r="BN15" s="127">
        <v>40.770000000000003</v>
      </c>
      <c r="BO15" s="127">
        <v>40.1</v>
      </c>
      <c r="BP15" s="127">
        <v>41.46</v>
      </c>
      <c r="BQ15" s="127">
        <v>41.46</v>
      </c>
      <c r="BR15" s="127">
        <v>41</v>
      </c>
      <c r="BS15" s="127">
        <v>40.06</v>
      </c>
      <c r="BT15" s="127">
        <v>41</v>
      </c>
      <c r="BU15" s="127">
        <v>49.13</v>
      </c>
      <c r="BV15" s="127">
        <v>61.21</v>
      </c>
      <c r="BW15" s="127">
        <v>71.55</v>
      </c>
      <c r="BX15" s="127">
        <v>58.87</v>
      </c>
      <c r="BY15" s="127">
        <v>42.58</v>
      </c>
      <c r="BZ15" s="127">
        <v>41.29</v>
      </c>
      <c r="CA15" s="127">
        <v>40.64</v>
      </c>
      <c r="CB15" s="127">
        <v>41.92</v>
      </c>
      <c r="CC15" s="127">
        <v>41.92</v>
      </c>
      <c r="CD15" s="127">
        <v>41.45</v>
      </c>
      <c r="CE15" s="127">
        <v>40.5</v>
      </c>
      <c r="CF15" s="127">
        <v>41.45</v>
      </c>
      <c r="CG15" s="127">
        <v>49.37</v>
      </c>
      <c r="CH15" s="127">
        <v>61.38</v>
      </c>
      <c r="CI15" s="127">
        <v>71.58</v>
      </c>
      <c r="CJ15" s="127">
        <v>59.02</v>
      </c>
      <c r="CK15" s="127">
        <v>43.02</v>
      </c>
      <c r="CL15" s="127">
        <v>41.76</v>
      </c>
      <c r="CM15" s="127">
        <v>41.14</v>
      </c>
      <c r="CN15" s="127">
        <v>42.3</v>
      </c>
      <c r="CO15" s="127">
        <v>42.3</v>
      </c>
      <c r="CP15" s="127">
        <v>41.83</v>
      </c>
      <c r="CQ15" s="127">
        <v>40.880000000000003</v>
      </c>
      <c r="CR15" s="127">
        <v>41.83</v>
      </c>
      <c r="CS15" s="127">
        <v>49.66</v>
      </c>
      <c r="CT15" s="127">
        <v>61.67</v>
      </c>
      <c r="CU15" s="127">
        <v>71.83</v>
      </c>
      <c r="CV15" s="127">
        <v>59.28</v>
      </c>
      <c r="CW15" s="127">
        <v>43.39</v>
      </c>
      <c r="CX15" s="127">
        <v>42.17</v>
      </c>
      <c r="CY15" s="127">
        <v>41.55</v>
      </c>
      <c r="CZ15" s="127">
        <v>42.67</v>
      </c>
      <c r="DA15" s="127">
        <v>42.67</v>
      </c>
      <c r="DB15" s="127">
        <v>42.19</v>
      </c>
      <c r="DC15" s="127">
        <v>41.23</v>
      </c>
      <c r="DD15" s="127">
        <v>42.2</v>
      </c>
      <c r="DE15" s="127">
        <v>49.96</v>
      </c>
      <c r="DF15" s="127">
        <v>62</v>
      </c>
      <c r="DG15" s="127">
        <v>72.16</v>
      </c>
      <c r="DH15" s="127">
        <v>59.6</v>
      </c>
      <c r="DI15" s="127">
        <v>43.75</v>
      </c>
      <c r="DJ15" s="127">
        <v>42.54</v>
      </c>
      <c r="DK15" s="127">
        <v>41.93</v>
      </c>
      <c r="DL15" s="127">
        <v>43.03</v>
      </c>
      <c r="DM15" s="127">
        <v>43.03</v>
      </c>
      <c r="DN15" s="127">
        <v>42.55</v>
      </c>
      <c r="DO15" s="127">
        <v>41.58</v>
      </c>
      <c r="DP15" s="127">
        <v>42.55</v>
      </c>
      <c r="DQ15" s="127">
        <v>50.28</v>
      </c>
      <c r="DR15" s="127">
        <v>62.34</v>
      </c>
      <c r="DS15" s="127">
        <v>72.489999999999995</v>
      </c>
      <c r="DT15" s="127">
        <v>59.92</v>
      </c>
      <c r="DU15" s="127">
        <v>44.1</v>
      </c>
      <c r="DV15" s="127">
        <v>42.9</v>
      </c>
      <c r="DW15" s="127">
        <v>42.3</v>
      </c>
      <c r="DX15" s="127">
        <v>43.34</v>
      </c>
      <c r="DY15" s="127">
        <v>43.34</v>
      </c>
      <c r="DZ15" s="127">
        <v>42.86</v>
      </c>
      <c r="EA15" s="127">
        <v>41.88</v>
      </c>
      <c r="EB15" s="127">
        <v>42.86</v>
      </c>
      <c r="EC15" s="127">
        <v>50.54</v>
      </c>
      <c r="ED15" s="127">
        <v>62.63</v>
      </c>
      <c r="EE15" s="127">
        <v>72.790000000000006</v>
      </c>
      <c r="EF15" s="127">
        <v>60.2</v>
      </c>
      <c r="EG15" s="127">
        <v>44.42</v>
      </c>
      <c r="EH15" s="127">
        <v>43.23</v>
      </c>
      <c r="EI15" s="127">
        <v>42.63</v>
      </c>
    </row>
    <row r="16" spans="1:139" ht="13.7" customHeight="1" x14ac:dyDescent="0.2">
      <c r="A16" s="169"/>
      <c r="B16" s="170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9"/>
      <c r="AC16" s="158"/>
      <c r="AD16" s="158"/>
      <c r="AE16" s="159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</row>
    <row r="17" spans="1:139" ht="13.7" customHeight="1" thickBot="1" x14ac:dyDescent="0.3">
      <c r="A17" s="171" t="s">
        <v>153</v>
      </c>
      <c r="B17" s="166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58"/>
      <c r="AD17" s="158"/>
      <c r="AE17" s="159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</row>
    <row r="18" spans="1:139" ht="13.7" customHeight="1" thickBot="1" x14ac:dyDescent="0.25">
      <c r="A18" s="172" t="s">
        <v>154</v>
      </c>
      <c r="B18" s="173" t="s">
        <v>155</v>
      </c>
      <c r="C18" s="174">
        <v>45.437497297922754</v>
      </c>
      <c r="D18" s="174">
        <v>60.549999237060547</v>
      </c>
      <c r="E18" s="175">
        <v>52.993748267491654</v>
      </c>
      <c r="F18" s="174">
        <v>71.384999847412104</v>
      </c>
      <c r="G18" s="174">
        <v>71.570001831054682</v>
      </c>
      <c r="H18" s="174">
        <v>71.199997863769525</v>
      </c>
      <c r="I18" s="174">
        <v>66.73666076660156</v>
      </c>
      <c r="J18" s="174">
        <v>69.03905303955078</v>
      </c>
      <c r="K18" s="174">
        <v>64.43426849365234</v>
      </c>
      <c r="L18" s="174">
        <v>65.119290771484373</v>
      </c>
      <c r="M18" s="174">
        <v>65.974387512207031</v>
      </c>
      <c r="N18" s="174">
        <v>54.331873838145079</v>
      </c>
      <c r="O18" s="174">
        <v>53.952964950919068</v>
      </c>
      <c r="P18" s="174">
        <v>54.710782725371089</v>
      </c>
      <c r="Q18" s="174">
        <v>54.711294270875356</v>
      </c>
      <c r="R18" s="174">
        <v>64.533744378813182</v>
      </c>
      <c r="S18" s="174">
        <v>59.701541246133928</v>
      </c>
      <c r="T18" s="174">
        <v>65.010475880334766</v>
      </c>
      <c r="U18" s="174">
        <v>68.889216009970838</v>
      </c>
      <c r="V18" s="174">
        <v>63.619109812703385</v>
      </c>
      <c r="W18" s="174">
        <v>54.092496850488828</v>
      </c>
      <c r="X18" s="174">
        <v>54.122142582202464</v>
      </c>
      <c r="Y18" s="174">
        <v>52.562814439270532</v>
      </c>
      <c r="Z18" s="174">
        <v>49.038024925772774</v>
      </c>
      <c r="AA18" s="176">
        <v>51.748837292434864</v>
      </c>
      <c r="AB18" s="177">
        <v>52.464744617567916</v>
      </c>
      <c r="AC18" s="158"/>
      <c r="AD18" s="158"/>
      <c r="AE18" s="159"/>
      <c r="AF18" s="127">
        <v>71.570001831054682</v>
      </c>
      <c r="AG18" s="127">
        <v>71.199997863769525</v>
      </c>
      <c r="AH18" s="127">
        <v>69.03905303955078</v>
      </c>
      <c r="AI18" s="127">
        <v>64.43426849365234</v>
      </c>
      <c r="AJ18" s="127">
        <v>65.119290771484373</v>
      </c>
      <c r="AK18" s="127">
        <v>65.974387512207031</v>
      </c>
      <c r="AL18" s="127">
        <v>53.952964950919068</v>
      </c>
      <c r="AM18" s="127">
        <v>54.710782725371089</v>
      </c>
      <c r="AN18" s="127">
        <v>54.711294270875356</v>
      </c>
      <c r="AO18" s="127">
        <v>59.701541246133928</v>
      </c>
      <c r="AP18" s="127">
        <v>65.010475880334766</v>
      </c>
      <c r="AQ18" s="127">
        <v>68.889216009970838</v>
      </c>
      <c r="AR18" s="127">
        <v>56.809747358155427</v>
      </c>
      <c r="AS18" s="127">
        <v>55.432646838142297</v>
      </c>
      <c r="AT18" s="127">
        <v>53.729678809340548</v>
      </c>
      <c r="AU18" s="127">
        <v>51.456842742680735</v>
      </c>
      <c r="AV18" s="127">
        <v>51.459975973758539</v>
      </c>
      <c r="AW18" s="127">
        <v>51.869762380805852</v>
      </c>
      <c r="AX18" s="127">
        <v>52.441181157974626</v>
      </c>
      <c r="AY18" s="127">
        <v>53.011178786805061</v>
      </c>
      <c r="AZ18" s="127">
        <v>53.125422276557664</v>
      </c>
      <c r="BA18" s="127">
        <v>53.581106421755699</v>
      </c>
      <c r="BB18" s="127">
        <v>56.964650593557032</v>
      </c>
      <c r="BC18" s="127">
        <v>59.434209121244677</v>
      </c>
      <c r="BD18" s="127">
        <v>57.441377697774669</v>
      </c>
      <c r="BE18" s="127">
        <v>56.072048580179249</v>
      </c>
      <c r="BF18" s="127">
        <v>53.911962183217362</v>
      </c>
      <c r="BG18" s="127">
        <v>51.057324787969122</v>
      </c>
      <c r="BH18" s="127">
        <v>51.136787990065706</v>
      </c>
      <c r="BI18" s="127">
        <v>51.728014864037938</v>
      </c>
      <c r="BJ18" s="127">
        <v>52.429862829745893</v>
      </c>
      <c r="BK18" s="127">
        <v>53.02593305929117</v>
      </c>
      <c r="BL18" s="127">
        <v>52.939943447810862</v>
      </c>
      <c r="BM18" s="127">
        <v>52.949557033011935</v>
      </c>
      <c r="BN18" s="127">
        <v>56.065965262911291</v>
      </c>
      <c r="BO18" s="127">
        <v>58.086832170902028</v>
      </c>
      <c r="BP18" s="127">
        <v>56.053947979758014</v>
      </c>
      <c r="BQ18" s="127">
        <v>54.745387451343014</v>
      </c>
      <c r="BR18" s="127">
        <v>52.685495327720609</v>
      </c>
      <c r="BS18" s="127">
        <v>49.818354180743746</v>
      </c>
      <c r="BT18" s="127">
        <v>49.890318744780814</v>
      </c>
      <c r="BU18" s="127">
        <v>50.448709505054445</v>
      </c>
      <c r="BV18" s="127">
        <v>51.112725477192143</v>
      </c>
      <c r="BW18" s="127">
        <v>51.676018553951835</v>
      </c>
      <c r="BX18" s="127">
        <v>51.590512857046093</v>
      </c>
      <c r="BY18" s="127">
        <v>51.595128711420593</v>
      </c>
      <c r="BZ18" s="127">
        <v>54.701736800618995</v>
      </c>
      <c r="CA18" s="127">
        <v>56.64376239485167</v>
      </c>
      <c r="CB18" s="127">
        <v>50.133743447205816</v>
      </c>
      <c r="CC18" s="127">
        <v>49.020226145151469</v>
      </c>
      <c r="CD18" s="127">
        <v>47.247973074089998</v>
      </c>
      <c r="CE18" s="127">
        <v>44.768316598861894</v>
      </c>
      <c r="CF18" s="127">
        <v>44.851008898305054</v>
      </c>
      <c r="CG18" s="127">
        <v>45.360410067648232</v>
      </c>
      <c r="CH18" s="127">
        <v>45.960480773450563</v>
      </c>
      <c r="CI18" s="127">
        <v>46.472036409842566</v>
      </c>
      <c r="CJ18" s="127">
        <v>46.416669683807555</v>
      </c>
      <c r="CK18" s="127">
        <v>46.438624575259603</v>
      </c>
      <c r="CL18" s="127">
        <v>49.175616413746873</v>
      </c>
      <c r="CM18" s="127">
        <v>50.869979705632694</v>
      </c>
      <c r="CN18" s="127">
        <v>51.651003393262243</v>
      </c>
      <c r="CO18" s="127">
        <v>50.519237352085426</v>
      </c>
      <c r="CP18" s="127">
        <v>48.727440250517546</v>
      </c>
      <c r="CQ18" s="127">
        <v>46.095462913665031</v>
      </c>
      <c r="CR18" s="127">
        <v>46.165038861551778</v>
      </c>
      <c r="CS18" s="127">
        <v>46.661526158899044</v>
      </c>
      <c r="CT18" s="127">
        <v>47.248490180507751</v>
      </c>
      <c r="CU18" s="127">
        <v>47.745223337196222</v>
      </c>
      <c r="CV18" s="127">
        <v>47.672924203786138</v>
      </c>
      <c r="CW18" s="127">
        <v>47.678066603954974</v>
      </c>
      <c r="CX18" s="127">
        <v>50.400392703817566</v>
      </c>
      <c r="CY18" s="127">
        <v>52.100923928906035</v>
      </c>
      <c r="CZ18" s="127">
        <v>52.915571922275859</v>
      </c>
      <c r="DA18" s="127">
        <v>51.782579979323579</v>
      </c>
      <c r="DB18" s="127">
        <v>49.98884306916591</v>
      </c>
      <c r="DC18" s="127">
        <v>47.288921142198248</v>
      </c>
      <c r="DD18" s="127">
        <v>47.358818307915094</v>
      </c>
      <c r="DE18" s="127">
        <v>47.85619963937873</v>
      </c>
      <c r="DF18" s="127">
        <v>48.444172388549021</v>
      </c>
      <c r="DG18" s="127">
        <v>48.941805205999614</v>
      </c>
      <c r="DH18" s="127">
        <v>48.869651703116588</v>
      </c>
      <c r="DI18" s="127">
        <v>48.875034952750035</v>
      </c>
      <c r="DJ18" s="127">
        <v>51.406904865073891</v>
      </c>
      <c r="DK18" s="127">
        <v>53.131245757752509</v>
      </c>
      <c r="DL18" s="127">
        <v>54.006352244331929</v>
      </c>
      <c r="DM18" s="127">
        <v>52.897528558272654</v>
      </c>
      <c r="DN18" s="127">
        <v>51.122512229181638</v>
      </c>
      <c r="DO18" s="127">
        <v>47.984696355702127</v>
      </c>
      <c r="DP18" s="127">
        <v>48.079826434225964</v>
      </c>
      <c r="DQ18" s="127">
        <v>48.605949571779561</v>
      </c>
      <c r="DR18" s="127">
        <v>49.223373077607647</v>
      </c>
      <c r="DS18" s="127">
        <v>49.752033649910089</v>
      </c>
      <c r="DT18" s="127">
        <v>49.70836776160516</v>
      </c>
      <c r="DU18" s="127">
        <v>49.742325544235356</v>
      </c>
      <c r="DV18" s="127">
        <v>52.780614218055206</v>
      </c>
      <c r="DW18" s="127">
        <v>54.529222435553585</v>
      </c>
      <c r="DX18" s="127">
        <v>55.452055104714837</v>
      </c>
      <c r="DY18" s="127">
        <v>54.342389644850492</v>
      </c>
      <c r="DZ18" s="127">
        <v>52.559964263178919</v>
      </c>
      <c r="EA18" s="127">
        <v>48.944990518678722</v>
      </c>
      <c r="EB18" s="127">
        <v>49.04774268835979</v>
      </c>
      <c r="EC18" s="127">
        <v>49.585487602167682</v>
      </c>
      <c r="ED18" s="127">
        <v>50.215255903615187</v>
      </c>
      <c r="EE18" s="127">
        <v>50.755873262023613</v>
      </c>
      <c r="EF18" s="127">
        <v>50.719115731637324</v>
      </c>
      <c r="EG18" s="127">
        <v>50.760456400425952</v>
      </c>
      <c r="EH18" s="127">
        <v>53.439181162351773</v>
      </c>
      <c r="EI18" s="127">
        <v>55.211543324779704</v>
      </c>
    </row>
    <row r="19" spans="1:139" ht="13.7" customHeight="1" x14ac:dyDescent="0.2">
      <c r="A19" s="160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8"/>
      <c r="AB19" s="163"/>
      <c r="AC19" s="158"/>
      <c r="AD19" s="158"/>
      <c r="AE19" s="159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</row>
    <row r="20" spans="1:139" ht="13.7" customHeight="1" x14ac:dyDescent="0.2">
      <c r="A20" s="160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8"/>
      <c r="AB20" s="163"/>
      <c r="AC20" s="158"/>
      <c r="AD20" s="158"/>
      <c r="AE20" s="159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</row>
    <row r="21" spans="1:139" ht="13.7" customHeight="1" x14ac:dyDescent="0.2">
      <c r="A21" s="160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8"/>
      <c r="AB21" s="163"/>
      <c r="AC21" s="158"/>
      <c r="AD21" s="158"/>
      <c r="AE21" s="159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</row>
    <row r="22" spans="1:139" ht="13.7" customHeight="1" x14ac:dyDescent="0.2">
      <c r="A22" s="160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8"/>
      <c r="AB22" s="163"/>
      <c r="AC22" s="158"/>
      <c r="AD22" s="158"/>
      <c r="AE22" s="159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</row>
    <row r="23" spans="1:139" ht="13.7" customHeight="1" x14ac:dyDescent="0.2">
      <c r="A23" s="160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8"/>
      <c r="AB23" s="163"/>
      <c r="AC23" s="158"/>
      <c r="AD23" s="158"/>
      <c r="AE23" s="159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</row>
    <row r="24" spans="1:139" ht="13.7" customHeight="1" x14ac:dyDescent="0.2">
      <c r="A24" s="160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8"/>
      <c r="AB24" s="163"/>
      <c r="AC24" s="158"/>
      <c r="AD24" s="158"/>
      <c r="AE24" s="159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</row>
    <row r="25" spans="1:139" ht="13.7" customHeight="1" thickBot="1" x14ac:dyDescent="0.25">
      <c r="A25" s="165"/>
      <c r="B25" s="178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2"/>
      <c r="AB25" s="168"/>
      <c r="AC25" s="179"/>
      <c r="AD25" s="179"/>
      <c r="AE25" s="159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</row>
    <row r="26" spans="1:139" ht="27" customHeight="1" x14ac:dyDescent="0.2">
      <c r="A26" s="13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</row>
    <row r="27" spans="1:139" s="137" customFormat="1" ht="13.5" customHeight="1" thickBot="1" x14ac:dyDescent="0.3">
      <c r="A27" s="180" t="s">
        <v>88</v>
      </c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</row>
    <row r="28" spans="1:139" ht="13.7" customHeight="1" x14ac:dyDescent="0.2">
      <c r="A28" s="214" t="s">
        <v>120</v>
      </c>
      <c r="B28" s="137"/>
      <c r="C28" s="129">
        <v>-2.308166666666672</v>
      </c>
      <c r="D28" s="129">
        <v>-1.25</v>
      </c>
      <c r="E28" s="156">
        <v>-1.6943760162601649</v>
      </c>
      <c r="F28" s="129">
        <v>-0.25</v>
      </c>
      <c r="G28" s="129">
        <v>0</v>
      </c>
      <c r="H28" s="129">
        <v>-0.5</v>
      </c>
      <c r="I28" s="129">
        <v>-0.75</v>
      </c>
      <c r="J28" s="129">
        <v>-0.5</v>
      </c>
      <c r="K28" s="129">
        <v>-1</v>
      </c>
      <c r="L28" s="129">
        <v>-0.5</v>
      </c>
      <c r="M28" s="129">
        <v>-0.25</v>
      </c>
      <c r="N28" s="129">
        <v>-0.5</v>
      </c>
      <c r="O28" s="129">
        <v>-1</v>
      </c>
      <c r="P28" s="129">
        <v>0</v>
      </c>
      <c r="Q28" s="129">
        <v>0</v>
      </c>
      <c r="R28" s="129">
        <v>0</v>
      </c>
      <c r="S28" s="129">
        <v>0</v>
      </c>
      <c r="T28" s="129">
        <v>0</v>
      </c>
      <c r="U28" s="129">
        <v>0</v>
      </c>
      <c r="V28" s="156">
        <v>-0.31568627450980102</v>
      </c>
      <c r="W28" s="129">
        <v>-6.176470588235361E-2</v>
      </c>
      <c r="X28" s="129">
        <v>-5.6510067114096785E-2</v>
      </c>
      <c r="Y28" s="129">
        <v>-6.341176470589005E-2</v>
      </c>
      <c r="Z28" s="129">
        <v>-6.1754901960775044E-2</v>
      </c>
      <c r="AA28" s="129">
        <v>-6.2539062499986642E-2</v>
      </c>
      <c r="AB28" s="157">
        <v>-0.11617631566399211</v>
      </c>
      <c r="AC28" s="158"/>
      <c r="AD28" s="158"/>
      <c r="AE28" s="159"/>
      <c r="AF28" s="127">
        <v>924</v>
      </c>
      <c r="AG28" s="183">
        <v>770</v>
      </c>
      <c r="AH28" s="183">
        <v>735</v>
      </c>
      <c r="AI28" s="183">
        <v>660</v>
      </c>
      <c r="AJ28" s="183">
        <v>638</v>
      </c>
      <c r="AK28" s="183">
        <v>595</v>
      </c>
      <c r="AL28" s="183">
        <v>968</v>
      </c>
      <c r="AM28" s="183">
        <v>1166</v>
      </c>
      <c r="AN28" s="183">
        <v>880</v>
      </c>
      <c r="AO28" s="183">
        <v>920</v>
      </c>
      <c r="AP28" s="183">
        <v>760</v>
      </c>
      <c r="AQ28" s="183">
        <v>819</v>
      </c>
      <c r="AR28" s="183">
        <v>946</v>
      </c>
      <c r="AS28" s="183">
        <v>840</v>
      </c>
      <c r="AT28" s="183">
        <v>777</v>
      </c>
      <c r="AU28" s="183">
        <v>748</v>
      </c>
      <c r="AV28" s="183">
        <v>630</v>
      </c>
      <c r="AW28" s="183">
        <v>651</v>
      </c>
      <c r="AX28" s="183">
        <v>1100</v>
      </c>
      <c r="AY28" s="183">
        <v>1202.25</v>
      </c>
      <c r="AZ28" s="183">
        <v>987</v>
      </c>
      <c r="BA28" s="183">
        <v>977.5</v>
      </c>
      <c r="BB28" s="183">
        <v>731.5</v>
      </c>
      <c r="BC28" s="183">
        <v>858</v>
      </c>
      <c r="BD28" s="183">
        <v>905.31</v>
      </c>
      <c r="BE28" s="183">
        <v>845</v>
      </c>
      <c r="BF28" s="183">
        <v>873.08</v>
      </c>
      <c r="BG28" s="183">
        <v>778.58</v>
      </c>
      <c r="BH28" s="183">
        <v>639</v>
      </c>
      <c r="BI28" s="183">
        <v>721.82</v>
      </c>
      <c r="BJ28" s="183">
        <v>1031.52</v>
      </c>
      <c r="BK28" s="183">
        <v>1217.48</v>
      </c>
      <c r="BL28" s="183">
        <v>977.34</v>
      </c>
      <c r="BM28" s="183">
        <v>896.28</v>
      </c>
      <c r="BN28" s="183">
        <v>824.25</v>
      </c>
      <c r="BO28" s="183">
        <v>912.64</v>
      </c>
      <c r="BP28" s="183">
        <v>907.2</v>
      </c>
      <c r="BQ28" s="183">
        <v>849.4</v>
      </c>
      <c r="BR28" s="183">
        <v>892.17</v>
      </c>
      <c r="BS28" s="183">
        <v>768.18</v>
      </c>
      <c r="BT28" s="183">
        <v>706.44</v>
      </c>
      <c r="BU28" s="183">
        <v>756.36</v>
      </c>
      <c r="BV28" s="183">
        <v>967.2</v>
      </c>
      <c r="BW28" s="183">
        <v>1235.0999999999999</v>
      </c>
      <c r="BX28" s="183">
        <v>969.36</v>
      </c>
      <c r="BY28" s="183">
        <v>899.85</v>
      </c>
      <c r="BZ28" s="183">
        <v>837.9</v>
      </c>
      <c r="CA28" s="183">
        <v>845.67</v>
      </c>
      <c r="CB28" s="183">
        <v>912.66</v>
      </c>
      <c r="CC28" s="183">
        <v>855.8</v>
      </c>
      <c r="CD28" s="183">
        <v>907.35</v>
      </c>
      <c r="CE28" s="183">
        <v>749</v>
      </c>
      <c r="CF28" s="183">
        <v>765.16</v>
      </c>
      <c r="CG28" s="183">
        <v>779.9</v>
      </c>
      <c r="CH28" s="183">
        <v>963</v>
      </c>
      <c r="CI28" s="183">
        <v>1219</v>
      </c>
      <c r="CJ28" s="183">
        <v>923</v>
      </c>
      <c r="CK28" s="183">
        <v>949.08</v>
      </c>
      <c r="CL28" s="183">
        <v>849.87</v>
      </c>
      <c r="CM28" s="183">
        <v>816.2</v>
      </c>
      <c r="CN28" s="183">
        <v>961.84</v>
      </c>
      <c r="CO28" s="183">
        <v>862.4</v>
      </c>
      <c r="CP28" s="183">
        <v>881.98</v>
      </c>
      <c r="CQ28" s="183">
        <v>803.67</v>
      </c>
      <c r="CR28" s="183">
        <v>788.48</v>
      </c>
      <c r="CS28" s="183">
        <v>765.45</v>
      </c>
      <c r="CT28" s="183">
        <v>1008</v>
      </c>
      <c r="CU28" s="183">
        <v>1205.43</v>
      </c>
      <c r="CV28" s="183">
        <v>877.42</v>
      </c>
      <c r="CW28" s="183">
        <v>999.35</v>
      </c>
      <c r="CX28" s="183">
        <v>861.63</v>
      </c>
      <c r="CY28" s="183">
        <v>826.6</v>
      </c>
      <c r="CZ28" s="183">
        <v>971.08</v>
      </c>
      <c r="DA28" s="183">
        <v>914.97</v>
      </c>
      <c r="DB28" s="183">
        <v>855.75</v>
      </c>
      <c r="DC28" s="183">
        <v>859.32</v>
      </c>
      <c r="DD28" s="183">
        <v>772.8</v>
      </c>
      <c r="DE28" s="183">
        <v>784.77</v>
      </c>
      <c r="DF28" s="183">
        <v>1058.6400000000001</v>
      </c>
      <c r="DG28" s="183">
        <v>1096.6199999999999</v>
      </c>
      <c r="DH28" s="183">
        <v>975.03</v>
      </c>
      <c r="DI28" s="183">
        <v>1009.47</v>
      </c>
      <c r="DJ28" s="183">
        <v>790.97</v>
      </c>
      <c r="DK28" s="183">
        <v>922.24</v>
      </c>
      <c r="DL28" s="183">
        <v>935.55</v>
      </c>
      <c r="DM28" s="183">
        <v>880.6</v>
      </c>
      <c r="DN28" s="183">
        <v>911.02</v>
      </c>
      <c r="DO28" s="183">
        <v>876.26</v>
      </c>
      <c r="DP28" s="183">
        <v>754.6</v>
      </c>
      <c r="DQ28" s="183">
        <v>841.72</v>
      </c>
      <c r="DR28" s="183">
        <v>1061.72</v>
      </c>
      <c r="DS28" s="183">
        <v>1093.68</v>
      </c>
      <c r="DT28" s="183">
        <v>980.49</v>
      </c>
      <c r="DU28" s="183">
        <v>975.26</v>
      </c>
      <c r="DV28" s="183">
        <v>844.6</v>
      </c>
      <c r="DW28" s="183">
        <v>934.78</v>
      </c>
      <c r="DX28" s="183">
        <v>899.6</v>
      </c>
      <c r="DY28" s="183">
        <v>889.8</v>
      </c>
      <c r="DZ28" s="183">
        <v>967.15</v>
      </c>
      <c r="EA28" s="183">
        <v>892.76</v>
      </c>
      <c r="EB28" s="183">
        <v>772.6</v>
      </c>
      <c r="EC28" s="183">
        <v>860.64</v>
      </c>
      <c r="ED28" s="183">
        <v>1017.03</v>
      </c>
      <c r="EE28" s="183">
        <v>1143.78</v>
      </c>
      <c r="EF28" s="183">
        <v>986.37</v>
      </c>
      <c r="EG28" s="183">
        <v>940.17</v>
      </c>
      <c r="EH28" s="183">
        <v>899.22</v>
      </c>
      <c r="EI28" s="183">
        <v>990.61</v>
      </c>
    </row>
    <row r="29" spans="1:139" ht="13.7" customHeight="1" x14ac:dyDescent="0.2">
      <c r="A29" s="215" t="s">
        <v>121</v>
      </c>
      <c r="B29" s="161"/>
      <c r="C29" s="127">
        <v>-1.9391666666666723</v>
      </c>
      <c r="D29" s="127">
        <v>-1.25</v>
      </c>
      <c r="E29" s="162">
        <v>-1.5099491869918751</v>
      </c>
      <c r="F29" s="127">
        <v>-0.25</v>
      </c>
      <c r="G29" s="127">
        <v>0</v>
      </c>
      <c r="H29" s="127">
        <v>-0.5</v>
      </c>
      <c r="I29" s="127">
        <v>-0.75</v>
      </c>
      <c r="J29" s="127">
        <v>-0.5</v>
      </c>
      <c r="K29" s="127">
        <v>-1</v>
      </c>
      <c r="L29" s="127">
        <v>-0.5</v>
      </c>
      <c r="M29" s="127">
        <v>-0.25</v>
      </c>
      <c r="N29" s="127">
        <v>-0.5</v>
      </c>
      <c r="O29" s="127">
        <v>-1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62">
        <v>-0.31568627450980813</v>
      </c>
      <c r="W29" s="127">
        <v>-6.176470588235361E-2</v>
      </c>
      <c r="X29" s="127">
        <v>-5.7248322147650299E-2</v>
      </c>
      <c r="Y29" s="127">
        <v>-6.4156862745107901E-2</v>
      </c>
      <c r="Z29" s="127">
        <v>-6.1549019607852529E-2</v>
      </c>
      <c r="AA29" s="127">
        <v>-6.2500000000007105E-2</v>
      </c>
      <c r="AB29" s="163">
        <v>-0.11197160190093314</v>
      </c>
      <c r="AC29" s="158"/>
      <c r="AD29" s="158"/>
      <c r="AE29" s="159"/>
      <c r="AF29" s="127">
        <v>924</v>
      </c>
      <c r="AG29" s="183">
        <v>768</v>
      </c>
      <c r="AH29" s="183">
        <v>735</v>
      </c>
      <c r="AI29" s="183">
        <v>704</v>
      </c>
      <c r="AJ29" s="183">
        <v>693</v>
      </c>
      <c r="AK29" s="183">
        <v>645</v>
      </c>
      <c r="AL29" s="183">
        <v>1034</v>
      </c>
      <c r="AM29" s="183">
        <v>1221</v>
      </c>
      <c r="AN29" s="183">
        <v>950</v>
      </c>
      <c r="AO29" s="183">
        <v>920</v>
      </c>
      <c r="AP29" s="183">
        <v>760</v>
      </c>
      <c r="AQ29" s="183">
        <v>819</v>
      </c>
      <c r="AR29" s="183">
        <v>957</v>
      </c>
      <c r="AS29" s="183">
        <v>855</v>
      </c>
      <c r="AT29" s="183">
        <v>808.5</v>
      </c>
      <c r="AU29" s="183">
        <v>825</v>
      </c>
      <c r="AV29" s="183">
        <v>703.5</v>
      </c>
      <c r="AW29" s="183">
        <v>729.75</v>
      </c>
      <c r="AX29" s="183">
        <v>1199</v>
      </c>
      <c r="AY29" s="183">
        <v>1275.75</v>
      </c>
      <c r="AZ29" s="183">
        <v>1060.5</v>
      </c>
      <c r="BA29" s="183">
        <v>1017.75</v>
      </c>
      <c r="BB29" s="183">
        <v>741</v>
      </c>
      <c r="BC29" s="183">
        <v>863.5</v>
      </c>
      <c r="BD29" s="183">
        <v>921.06</v>
      </c>
      <c r="BE29" s="183">
        <v>864.4</v>
      </c>
      <c r="BF29" s="183">
        <v>910.11</v>
      </c>
      <c r="BG29" s="183">
        <v>851.84</v>
      </c>
      <c r="BH29" s="183">
        <v>705.8</v>
      </c>
      <c r="BI29" s="183">
        <v>799.92</v>
      </c>
      <c r="BJ29" s="183">
        <v>1119.3</v>
      </c>
      <c r="BK29" s="183">
        <v>1290.52</v>
      </c>
      <c r="BL29" s="183">
        <v>1047.27</v>
      </c>
      <c r="BM29" s="183">
        <v>934.71</v>
      </c>
      <c r="BN29" s="183">
        <v>840</v>
      </c>
      <c r="BO29" s="183">
        <v>925.06</v>
      </c>
      <c r="BP29" s="183">
        <v>927.15</v>
      </c>
      <c r="BQ29" s="183">
        <v>872</v>
      </c>
      <c r="BR29" s="183">
        <v>931.27</v>
      </c>
      <c r="BS29" s="183">
        <v>834.96</v>
      </c>
      <c r="BT29" s="183">
        <v>773.22</v>
      </c>
      <c r="BU29" s="183">
        <v>830.5</v>
      </c>
      <c r="BV29" s="183">
        <v>1045.4000000000001</v>
      </c>
      <c r="BW29" s="183">
        <v>1308.24</v>
      </c>
      <c r="BX29" s="183">
        <v>1036.3499999999999</v>
      </c>
      <c r="BY29" s="183">
        <v>939.96</v>
      </c>
      <c r="BZ29" s="183">
        <v>858.9</v>
      </c>
      <c r="CA29" s="183">
        <v>862.89</v>
      </c>
      <c r="CB29" s="183">
        <v>942.48</v>
      </c>
      <c r="CC29" s="183">
        <v>887.6</v>
      </c>
      <c r="CD29" s="183">
        <v>955.19</v>
      </c>
      <c r="CE29" s="183">
        <v>817.2</v>
      </c>
      <c r="CF29" s="183">
        <v>839.96</v>
      </c>
      <c r="CG29" s="183">
        <v>858.66</v>
      </c>
      <c r="CH29" s="183">
        <v>1046.4000000000001</v>
      </c>
      <c r="CI29" s="183">
        <v>1300.42</v>
      </c>
      <c r="CJ29" s="183">
        <v>993</v>
      </c>
      <c r="CK29" s="183">
        <v>999.9</v>
      </c>
      <c r="CL29" s="183">
        <v>880.32</v>
      </c>
      <c r="CM29" s="183">
        <v>841.8</v>
      </c>
      <c r="CN29" s="183">
        <v>1003.42</v>
      </c>
      <c r="CO29" s="183">
        <v>903.2</v>
      </c>
      <c r="CP29" s="183">
        <v>936.1</v>
      </c>
      <c r="CQ29" s="183">
        <v>880.74</v>
      </c>
      <c r="CR29" s="183">
        <v>868.56</v>
      </c>
      <c r="CS29" s="183">
        <v>845.46</v>
      </c>
      <c r="CT29" s="183">
        <v>1101.03</v>
      </c>
      <c r="CU29" s="183">
        <v>1294.67</v>
      </c>
      <c r="CV29" s="183">
        <v>949.62</v>
      </c>
      <c r="CW29" s="183">
        <v>1061.22</v>
      </c>
      <c r="CX29" s="183">
        <v>901.11</v>
      </c>
      <c r="CY29" s="183">
        <v>861.4</v>
      </c>
      <c r="CZ29" s="183">
        <v>1019.48</v>
      </c>
      <c r="DA29" s="183">
        <v>964.32</v>
      </c>
      <c r="DB29" s="183">
        <v>913.08</v>
      </c>
      <c r="DC29" s="183">
        <v>944.24</v>
      </c>
      <c r="DD29" s="183">
        <v>853.02</v>
      </c>
      <c r="DE29" s="183">
        <v>868.35</v>
      </c>
      <c r="DF29" s="183">
        <v>1160.06</v>
      </c>
      <c r="DG29" s="183">
        <v>1183.1400000000001</v>
      </c>
      <c r="DH29" s="183">
        <v>1059.45</v>
      </c>
      <c r="DI29" s="183">
        <v>1077.55</v>
      </c>
      <c r="DJ29" s="183">
        <v>832.96</v>
      </c>
      <c r="DK29" s="183">
        <v>967.78</v>
      </c>
      <c r="DL29" s="183">
        <v>990.78</v>
      </c>
      <c r="DM29" s="183">
        <v>935.8</v>
      </c>
      <c r="DN29" s="183">
        <v>979</v>
      </c>
      <c r="DO29" s="183">
        <v>967.34</v>
      </c>
      <c r="DP29" s="183">
        <v>836.4</v>
      </c>
      <c r="DQ29" s="183">
        <v>935.22</v>
      </c>
      <c r="DR29" s="183">
        <v>1169.74</v>
      </c>
      <c r="DS29" s="183">
        <v>1187.55</v>
      </c>
      <c r="DT29" s="183">
        <v>1071.6300000000001</v>
      </c>
      <c r="DU29" s="183">
        <v>1048.74</v>
      </c>
      <c r="DV29" s="183">
        <v>896.8</v>
      </c>
      <c r="DW29" s="183">
        <v>989.78</v>
      </c>
      <c r="DX29" s="183">
        <v>960.4</v>
      </c>
      <c r="DY29" s="183">
        <v>953</v>
      </c>
      <c r="DZ29" s="183">
        <v>1046.96</v>
      </c>
      <c r="EA29" s="183">
        <v>990.44</v>
      </c>
      <c r="EB29" s="183">
        <v>860.2</v>
      </c>
      <c r="EC29" s="183">
        <v>960.3</v>
      </c>
      <c r="ED29" s="183">
        <v>1126.44</v>
      </c>
      <c r="EE29" s="183">
        <v>1249.5999999999999</v>
      </c>
      <c r="EF29" s="183">
        <v>1084.23</v>
      </c>
      <c r="EG29" s="183">
        <v>1018.08</v>
      </c>
      <c r="EH29" s="183">
        <v>962.64</v>
      </c>
      <c r="EI29" s="183">
        <v>1057.31</v>
      </c>
    </row>
    <row r="30" spans="1:139" ht="13.7" customHeight="1" x14ac:dyDescent="0.2">
      <c r="A30" s="215" t="s">
        <v>122</v>
      </c>
      <c r="B30" s="137"/>
      <c r="C30" s="127">
        <v>-2.2595666666666645</v>
      </c>
      <c r="D30" s="127">
        <v>-1</v>
      </c>
      <c r="E30" s="162">
        <v>-1.5522272357723566</v>
      </c>
      <c r="F30" s="127">
        <v>-0.72500000000000142</v>
      </c>
      <c r="G30" s="127">
        <v>-0.25</v>
      </c>
      <c r="H30" s="127">
        <v>-1.2</v>
      </c>
      <c r="I30" s="127">
        <v>-0.375</v>
      </c>
      <c r="J30" s="127">
        <v>-0.25</v>
      </c>
      <c r="K30" s="127">
        <v>-0.5</v>
      </c>
      <c r="L30" s="127">
        <v>-0.5</v>
      </c>
      <c r="M30" s="127">
        <v>-0.5</v>
      </c>
      <c r="N30" s="127">
        <v>0</v>
      </c>
      <c r="O30" s="127">
        <v>0</v>
      </c>
      <c r="P30" s="127">
        <v>0</v>
      </c>
      <c r="Q30" s="127">
        <v>0</v>
      </c>
      <c r="R30" s="127">
        <v>1</v>
      </c>
      <c r="S30" s="127">
        <v>1</v>
      </c>
      <c r="T30" s="127">
        <v>1</v>
      </c>
      <c r="U30" s="127">
        <v>1</v>
      </c>
      <c r="V30" s="162">
        <v>-1.0784313725487493E-2</v>
      </c>
      <c r="W30" s="127">
        <v>0.62450980392156907</v>
      </c>
      <c r="X30" s="127">
        <v>0.79345637583892881</v>
      </c>
      <c r="Y30" s="127">
        <v>0.76462745098039164</v>
      </c>
      <c r="Z30" s="127">
        <v>0.67201960784312575</v>
      </c>
      <c r="AA30" s="127">
        <v>0.36226562499999915</v>
      </c>
      <c r="AB30" s="163">
        <v>0.54436705056878765</v>
      </c>
      <c r="AC30" s="158"/>
      <c r="AD30" s="158"/>
      <c r="AE30" s="159"/>
      <c r="AF30" s="127">
        <v>902</v>
      </c>
      <c r="AG30" s="183">
        <v>786</v>
      </c>
      <c r="AH30" s="183">
        <v>798</v>
      </c>
      <c r="AI30" s="183">
        <v>726</v>
      </c>
      <c r="AJ30" s="183">
        <v>720.5</v>
      </c>
      <c r="AK30" s="183">
        <v>785</v>
      </c>
      <c r="AL30" s="183">
        <v>1127.5</v>
      </c>
      <c r="AM30" s="183">
        <v>1265</v>
      </c>
      <c r="AN30" s="183">
        <v>1005</v>
      </c>
      <c r="AO30" s="183">
        <v>948.75</v>
      </c>
      <c r="AP30" s="183">
        <v>845</v>
      </c>
      <c r="AQ30" s="183">
        <v>908.25</v>
      </c>
      <c r="AR30" s="183">
        <v>979</v>
      </c>
      <c r="AS30" s="183">
        <v>850</v>
      </c>
      <c r="AT30" s="183">
        <v>850.5</v>
      </c>
      <c r="AU30" s="183">
        <v>819.5</v>
      </c>
      <c r="AV30" s="183">
        <v>792.75</v>
      </c>
      <c r="AW30" s="183">
        <v>897.75</v>
      </c>
      <c r="AX30" s="183">
        <v>1210</v>
      </c>
      <c r="AY30" s="183">
        <v>1333.5</v>
      </c>
      <c r="AZ30" s="183">
        <v>1228.5</v>
      </c>
      <c r="BA30" s="183">
        <v>937.25</v>
      </c>
      <c r="BB30" s="183">
        <v>812.25</v>
      </c>
      <c r="BC30" s="183">
        <v>984.5</v>
      </c>
      <c r="BD30" s="183">
        <v>946.05</v>
      </c>
      <c r="BE30" s="183">
        <v>860.2</v>
      </c>
      <c r="BF30" s="183">
        <v>942.54</v>
      </c>
      <c r="BG30" s="183">
        <v>828.96</v>
      </c>
      <c r="BH30" s="183">
        <v>763.4</v>
      </c>
      <c r="BI30" s="183">
        <v>950.84</v>
      </c>
      <c r="BJ30" s="183">
        <v>1167.18</v>
      </c>
      <c r="BK30" s="183">
        <v>1411.52</v>
      </c>
      <c r="BL30" s="183">
        <v>1240.8900000000001</v>
      </c>
      <c r="BM30" s="183">
        <v>864.15</v>
      </c>
      <c r="BN30" s="183">
        <v>906.36</v>
      </c>
      <c r="BO30" s="183">
        <v>1038.68</v>
      </c>
      <c r="BP30" s="183">
        <v>953.19</v>
      </c>
      <c r="BQ30" s="183">
        <v>866.8</v>
      </c>
      <c r="BR30" s="183">
        <v>949.67</v>
      </c>
      <c r="BS30" s="183">
        <v>797.16</v>
      </c>
      <c r="BT30" s="183">
        <v>807.66</v>
      </c>
      <c r="BU30" s="183">
        <v>957.88</v>
      </c>
      <c r="BV30" s="183">
        <v>1120</v>
      </c>
      <c r="BW30" s="183">
        <v>1486.72</v>
      </c>
      <c r="BX30" s="183">
        <v>1250.1300000000001</v>
      </c>
      <c r="BY30" s="183">
        <v>870.66</v>
      </c>
      <c r="BZ30" s="183">
        <v>913.08</v>
      </c>
      <c r="CA30" s="183">
        <v>955.5</v>
      </c>
      <c r="CB30" s="183">
        <v>960.33</v>
      </c>
      <c r="CC30" s="183">
        <v>873.2</v>
      </c>
      <c r="CD30" s="183">
        <v>956.8</v>
      </c>
      <c r="CE30" s="183">
        <v>765</v>
      </c>
      <c r="CF30" s="183">
        <v>852.5</v>
      </c>
      <c r="CG30" s="183">
        <v>965.14</v>
      </c>
      <c r="CH30" s="183">
        <v>1128.4000000000001</v>
      </c>
      <c r="CI30" s="183">
        <v>1497.76</v>
      </c>
      <c r="CJ30" s="183">
        <v>1199.5999999999999</v>
      </c>
      <c r="CK30" s="183">
        <v>918.94</v>
      </c>
      <c r="CL30" s="183">
        <v>920.01</v>
      </c>
      <c r="CM30" s="183">
        <v>916.8</v>
      </c>
      <c r="CN30" s="183">
        <v>1014.42</v>
      </c>
      <c r="CO30" s="183">
        <v>880.4</v>
      </c>
      <c r="CP30" s="183">
        <v>922.46</v>
      </c>
      <c r="CQ30" s="183">
        <v>809.34</v>
      </c>
      <c r="CR30" s="183">
        <v>858.88</v>
      </c>
      <c r="CS30" s="183">
        <v>927.99</v>
      </c>
      <c r="CT30" s="183">
        <v>1193.43</v>
      </c>
      <c r="CU30" s="183">
        <v>1508.34</v>
      </c>
      <c r="CV30" s="183">
        <v>1147.4100000000001</v>
      </c>
      <c r="CW30" s="183">
        <v>967.15</v>
      </c>
      <c r="CX30" s="183">
        <v>925.89</v>
      </c>
      <c r="CY30" s="183">
        <v>922.6</v>
      </c>
      <c r="CZ30" s="183">
        <v>1020.36</v>
      </c>
      <c r="DA30" s="183">
        <v>929.67</v>
      </c>
      <c r="DB30" s="183">
        <v>885.36</v>
      </c>
      <c r="DC30" s="183">
        <v>852.5</v>
      </c>
      <c r="DD30" s="183">
        <v>824.25</v>
      </c>
      <c r="DE30" s="183">
        <v>933.03</v>
      </c>
      <c r="DF30" s="183">
        <v>1256.8599999999999</v>
      </c>
      <c r="DG30" s="183">
        <v>1384.32</v>
      </c>
      <c r="DH30" s="183">
        <v>1274.49</v>
      </c>
      <c r="DI30" s="183">
        <v>971.75</v>
      </c>
      <c r="DJ30" s="183">
        <v>841.7</v>
      </c>
      <c r="DK30" s="183">
        <v>1019.7</v>
      </c>
      <c r="DL30" s="183">
        <v>977.97</v>
      </c>
      <c r="DM30" s="183">
        <v>889</v>
      </c>
      <c r="DN30" s="183">
        <v>931.48</v>
      </c>
      <c r="DO30" s="183">
        <v>856.24</v>
      </c>
      <c r="DP30" s="183">
        <v>788.4</v>
      </c>
      <c r="DQ30" s="183">
        <v>981.42</v>
      </c>
      <c r="DR30" s="183">
        <v>1262.1400000000001</v>
      </c>
      <c r="DS30" s="183">
        <v>1389.99</v>
      </c>
      <c r="DT30" s="183">
        <v>1279.95</v>
      </c>
      <c r="DU30" s="183">
        <v>933.46</v>
      </c>
      <c r="DV30" s="183">
        <v>889.8</v>
      </c>
      <c r="DW30" s="183">
        <v>1023.88</v>
      </c>
      <c r="DX30" s="183">
        <v>935.4</v>
      </c>
      <c r="DY30" s="183">
        <v>892.8</v>
      </c>
      <c r="DZ30" s="183">
        <v>977.73</v>
      </c>
      <c r="EA30" s="183">
        <v>859.76</v>
      </c>
      <c r="EB30" s="183">
        <v>791.6</v>
      </c>
      <c r="EC30" s="183">
        <v>985.6</v>
      </c>
      <c r="ED30" s="183">
        <v>1209.81</v>
      </c>
      <c r="EE30" s="183">
        <v>1462.34</v>
      </c>
      <c r="EF30" s="183">
        <v>1285.2</v>
      </c>
      <c r="EG30" s="183">
        <v>894.81</v>
      </c>
      <c r="EH30" s="183">
        <v>938.07</v>
      </c>
      <c r="EI30" s="183">
        <v>1075.02</v>
      </c>
    </row>
    <row r="31" spans="1:139" ht="13.7" customHeight="1" x14ac:dyDescent="0.2">
      <c r="A31" s="215" t="s">
        <v>123</v>
      </c>
      <c r="B31" s="137"/>
      <c r="C31" s="127">
        <v>3.9874991099040358E-2</v>
      </c>
      <c r="D31" s="127">
        <v>-0.95000000000000284</v>
      </c>
      <c r="E31" s="162">
        <v>-0.25575761914446815</v>
      </c>
      <c r="F31" s="127">
        <v>-0.45000000000000284</v>
      </c>
      <c r="G31" s="127">
        <v>-0.25</v>
      </c>
      <c r="H31" s="127">
        <v>-0.64999999999999858</v>
      </c>
      <c r="I31" s="127">
        <v>0</v>
      </c>
      <c r="J31" s="127">
        <v>0.5</v>
      </c>
      <c r="K31" s="127">
        <v>-0.5</v>
      </c>
      <c r="L31" s="127">
        <v>-0.5</v>
      </c>
      <c r="M31" s="127">
        <v>-0.5</v>
      </c>
      <c r="N31" s="127">
        <v>0</v>
      </c>
      <c r="O31" s="127">
        <v>0</v>
      </c>
      <c r="P31" s="127">
        <v>0</v>
      </c>
      <c r="Q31" s="127">
        <v>0</v>
      </c>
      <c r="R31" s="127">
        <v>0.3333333333333357</v>
      </c>
      <c r="S31" s="127">
        <v>0.5</v>
      </c>
      <c r="T31" s="127">
        <v>0.25</v>
      </c>
      <c r="U31" s="127">
        <v>0.25</v>
      </c>
      <c r="V31" s="162">
        <v>-7.1568627450986355E-2</v>
      </c>
      <c r="W31" s="127">
        <v>0.27745098039215321</v>
      </c>
      <c r="X31" s="127">
        <v>0.38288590604027206</v>
      </c>
      <c r="Y31" s="127">
        <v>0.4154117647058726</v>
      </c>
      <c r="Z31" s="127">
        <v>0.32713725490193468</v>
      </c>
      <c r="AA31" s="127">
        <v>8.0859374999988631E-3</v>
      </c>
      <c r="AB31" s="163">
        <v>0.25885947535628873</v>
      </c>
      <c r="AC31" s="158"/>
      <c r="AD31" s="158"/>
      <c r="AE31" s="159"/>
      <c r="AF31" s="127">
        <v>858</v>
      </c>
      <c r="AG31" s="183">
        <v>762</v>
      </c>
      <c r="AH31" s="183">
        <v>798</v>
      </c>
      <c r="AI31" s="183">
        <v>726</v>
      </c>
      <c r="AJ31" s="183">
        <v>720.5</v>
      </c>
      <c r="AK31" s="183">
        <v>785</v>
      </c>
      <c r="AL31" s="183">
        <v>1116.5</v>
      </c>
      <c r="AM31" s="183">
        <v>1265</v>
      </c>
      <c r="AN31" s="183">
        <v>1005</v>
      </c>
      <c r="AO31" s="183">
        <v>937.25</v>
      </c>
      <c r="AP31" s="183">
        <v>795</v>
      </c>
      <c r="AQ31" s="183">
        <v>876.75</v>
      </c>
      <c r="AR31" s="183">
        <v>929.5</v>
      </c>
      <c r="AS31" s="183">
        <v>815</v>
      </c>
      <c r="AT31" s="183">
        <v>840</v>
      </c>
      <c r="AU31" s="183">
        <v>819.5</v>
      </c>
      <c r="AV31" s="183">
        <v>792.75</v>
      </c>
      <c r="AW31" s="183">
        <v>897.75</v>
      </c>
      <c r="AX31" s="183">
        <v>1210</v>
      </c>
      <c r="AY31" s="183">
        <v>1333.5</v>
      </c>
      <c r="AZ31" s="183">
        <v>1086.75</v>
      </c>
      <c r="BA31" s="183">
        <v>937.25</v>
      </c>
      <c r="BB31" s="183">
        <v>774.25</v>
      </c>
      <c r="BC31" s="183">
        <v>924</v>
      </c>
      <c r="BD31" s="183">
        <v>898.59</v>
      </c>
      <c r="BE31" s="183">
        <v>825.2</v>
      </c>
      <c r="BF31" s="183">
        <v>931.04</v>
      </c>
      <c r="BG31" s="183">
        <v>829.18</v>
      </c>
      <c r="BH31" s="183">
        <v>763.6</v>
      </c>
      <c r="BI31" s="183">
        <v>951.06</v>
      </c>
      <c r="BJ31" s="183">
        <v>1167.5999999999999</v>
      </c>
      <c r="BK31" s="183">
        <v>1411.96</v>
      </c>
      <c r="BL31" s="183">
        <v>1098.0899999999999</v>
      </c>
      <c r="BM31" s="183">
        <v>864.36</v>
      </c>
      <c r="BN31" s="183">
        <v>864.15</v>
      </c>
      <c r="BO31" s="183">
        <v>975.2</v>
      </c>
      <c r="BP31" s="183">
        <v>905.52</v>
      </c>
      <c r="BQ31" s="183">
        <v>831.6</v>
      </c>
      <c r="BR31" s="183">
        <v>938.4</v>
      </c>
      <c r="BS31" s="183">
        <v>797.58</v>
      </c>
      <c r="BT31" s="183">
        <v>808.08</v>
      </c>
      <c r="BU31" s="183">
        <v>958.54</v>
      </c>
      <c r="BV31" s="183">
        <v>1120.5999999999999</v>
      </c>
      <c r="BW31" s="183">
        <v>1487.41</v>
      </c>
      <c r="BX31" s="183">
        <v>1106.49</v>
      </c>
      <c r="BY31" s="183">
        <v>871.08</v>
      </c>
      <c r="BZ31" s="183">
        <v>870.87</v>
      </c>
      <c r="CA31" s="183">
        <v>897.33</v>
      </c>
      <c r="CB31" s="183">
        <v>912.45</v>
      </c>
      <c r="CC31" s="183">
        <v>838</v>
      </c>
      <c r="CD31" s="183">
        <v>945.53</v>
      </c>
      <c r="CE31" s="183">
        <v>765.6</v>
      </c>
      <c r="CF31" s="183">
        <v>853.16</v>
      </c>
      <c r="CG31" s="183">
        <v>965.8</v>
      </c>
      <c r="CH31" s="183">
        <v>1129.2</v>
      </c>
      <c r="CI31" s="183">
        <v>1498.91</v>
      </c>
      <c r="CJ31" s="183">
        <v>1062</v>
      </c>
      <c r="CK31" s="183">
        <v>919.6</v>
      </c>
      <c r="CL31" s="183">
        <v>877.59</v>
      </c>
      <c r="CM31" s="183">
        <v>861</v>
      </c>
      <c r="CN31" s="183">
        <v>964.26</v>
      </c>
      <c r="CO31" s="183">
        <v>845</v>
      </c>
      <c r="CP31" s="183">
        <v>911.9</v>
      </c>
      <c r="CQ31" s="183">
        <v>810.18</v>
      </c>
      <c r="CR31" s="183">
        <v>859.76</v>
      </c>
      <c r="CS31" s="183">
        <v>929.04</v>
      </c>
      <c r="CT31" s="183">
        <v>1194.69</v>
      </c>
      <c r="CU31" s="183">
        <v>1509.95</v>
      </c>
      <c r="CV31" s="183">
        <v>1015.93</v>
      </c>
      <c r="CW31" s="183">
        <v>968.07</v>
      </c>
      <c r="CX31" s="183">
        <v>883.47</v>
      </c>
      <c r="CY31" s="183">
        <v>866.8</v>
      </c>
      <c r="CZ31" s="183">
        <v>969.76</v>
      </c>
      <c r="DA31" s="183">
        <v>892.29</v>
      </c>
      <c r="DB31" s="183">
        <v>875.49</v>
      </c>
      <c r="DC31" s="183">
        <v>853.6</v>
      </c>
      <c r="DD31" s="183">
        <v>825.3</v>
      </c>
      <c r="DE31" s="183">
        <v>934.08</v>
      </c>
      <c r="DF31" s="183">
        <v>1258.18</v>
      </c>
      <c r="DG31" s="183">
        <v>1385.79</v>
      </c>
      <c r="DH31" s="183">
        <v>1128.75</v>
      </c>
      <c r="DI31" s="183">
        <v>972.9</v>
      </c>
      <c r="DJ31" s="183">
        <v>803.32</v>
      </c>
      <c r="DK31" s="183">
        <v>958.1</v>
      </c>
      <c r="DL31" s="183">
        <v>929.88</v>
      </c>
      <c r="DM31" s="183">
        <v>853.6</v>
      </c>
      <c r="DN31" s="183">
        <v>921.14</v>
      </c>
      <c r="DO31" s="183">
        <v>857.34</v>
      </c>
      <c r="DP31" s="183">
        <v>789.4</v>
      </c>
      <c r="DQ31" s="183">
        <v>982.74</v>
      </c>
      <c r="DR31" s="183">
        <v>1263.68</v>
      </c>
      <c r="DS31" s="183">
        <v>1391.67</v>
      </c>
      <c r="DT31" s="183">
        <v>1133.58</v>
      </c>
      <c r="DU31" s="183">
        <v>934.56</v>
      </c>
      <c r="DV31" s="183">
        <v>849.2</v>
      </c>
      <c r="DW31" s="183">
        <v>962.06</v>
      </c>
      <c r="DX31" s="183">
        <v>889.4</v>
      </c>
      <c r="DY31" s="183">
        <v>857.2</v>
      </c>
      <c r="DZ31" s="183">
        <v>967.15</v>
      </c>
      <c r="EA31" s="183">
        <v>861.08</v>
      </c>
      <c r="EB31" s="183">
        <v>792.8</v>
      </c>
      <c r="EC31" s="183">
        <v>986.92</v>
      </c>
      <c r="ED31" s="183">
        <v>1211.28</v>
      </c>
      <c r="EE31" s="183">
        <v>1464.32</v>
      </c>
      <c r="EF31" s="183">
        <v>1138.4100000000001</v>
      </c>
      <c r="EG31" s="183">
        <v>895.86</v>
      </c>
      <c r="EH31" s="183">
        <v>895.44</v>
      </c>
      <c r="EI31" s="183">
        <v>1010.16</v>
      </c>
    </row>
    <row r="32" spans="1:139" ht="13.7" customHeight="1" x14ac:dyDescent="0.2">
      <c r="A32" s="215" t="s">
        <v>124</v>
      </c>
      <c r="B32" s="161"/>
      <c r="C32" s="127">
        <v>-1.406166666666671</v>
      </c>
      <c r="D32" s="127">
        <v>-0.95000000000000284</v>
      </c>
      <c r="E32" s="162">
        <v>-1.1281077235772443</v>
      </c>
      <c r="F32" s="127">
        <v>-0.45000000000000284</v>
      </c>
      <c r="G32" s="127">
        <v>-0.25</v>
      </c>
      <c r="H32" s="127">
        <v>-0.64999999999999858</v>
      </c>
      <c r="I32" s="127">
        <v>0.125</v>
      </c>
      <c r="J32" s="127">
        <v>0.5</v>
      </c>
      <c r="K32" s="127">
        <v>-0.25</v>
      </c>
      <c r="L32" s="127">
        <v>-0.25</v>
      </c>
      <c r="M32" s="127">
        <v>-0.25</v>
      </c>
      <c r="N32" s="127">
        <v>0</v>
      </c>
      <c r="O32" s="127">
        <v>0</v>
      </c>
      <c r="P32" s="127">
        <v>0</v>
      </c>
      <c r="Q32" s="127">
        <v>0</v>
      </c>
      <c r="R32" s="127">
        <v>0.25</v>
      </c>
      <c r="S32" s="127">
        <v>0.25</v>
      </c>
      <c r="T32" s="127">
        <v>0.25</v>
      </c>
      <c r="U32" s="127">
        <v>0.25</v>
      </c>
      <c r="V32" s="162">
        <v>-3.1372549019607732E-2</v>
      </c>
      <c r="W32" s="127">
        <v>0.31176470588235361</v>
      </c>
      <c r="X32" s="127">
        <v>0.42063758389260641</v>
      </c>
      <c r="Y32" s="127">
        <v>0.46203921568627493</v>
      </c>
      <c r="Z32" s="127">
        <v>0.36333333333332263</v>
      </c>
      <c r="AA32" s="127">
        <v>5.3906250000004263E-2</v>
      </c>
      <c r="AB32" s="163">
        <v>0.2807200966051937</v>
      </c>
      <c r="AC32" s="158"/>
      <c r="AD32" s="158"/>
      <c r="AE32" s="159"/>
      <c r="AF32" s="127">
        <v>858</v>
      </c>
      <c r="AG32" s="183">
        <v>762</v>
      </c>
      <c r="AH32" s="183">
        <v>798</v>
      </c>
      <c r="AI32" s="183">
        <v>775.5</v>
      </c>
      <c r="AJ32" s="183">
        <v>808.5</v>
      </c>
      <c r="AK32" s="183">
        <v>855</v>
      </c>
      <c r="AL32" s="183">
        <v>1116.5</v>
      </c>
      <c r="AM32" s="183">
        <v>1292.5</v>
      </c>
      <c r="AN32" s="183">
        <v>1005</v>
      </c>
      <c r="AO32" s="183">
        <v>937.25</v>
      </c>
      <c r="AP32" s="183">
        <v>795</v>
      </c>
      <c r="AQ32" s="183">
        <v>876.75</v>
      </c>
      <c r="AR32" s="183">
        <v>929.5</v>
      </c>
      <c r="AS32" s="183">
        <v>815</v>
      </c>
      <c r="AT32" s="183">
        <v>840</v>
      </c>
      <c r="AU32" s="183">
        <v>880</v>
      </c>
      <c r="AV32" s="183">
        <v>855.75</v>
      </c>
      <c r="AW32" s="183">
        <v>981.75</v>
      </c>
      <c r="AX32" s="183">
        <v>1298</v>
      </c>
      <c r="AY32" s="183">
        <v>1359.75</v>
      </c>
      <c r="AZ32" s="183">
        <v>1086.75</v>
      </c>
      <c r="BA32" s="183">
        <v>943</v>
      </c>
      <c r="BB32" s="183">
        <v>774.25</v>
      </c>
      <c r="BC32" s="183">
        <v>924</v>
      </c>
      <c r="BD32" s="183">
        <v>898.17</v>
      </c>
      <c r="BE32" s="183">
        <v>824.8</v>
      </c>
      <c r="BF32" s="183">
        <v>930.81</v>
      </c>
      <c r="BG32" s="183">
        <v>890.12</v>
      </c>
      <c r="BH32" s="183">
        <v>824.2</v>
      </c>
      <c r="BI32" s="183">
        <v>1039.72</v>
      </c>
      <c r="BJ32" s="183">
        <v>1252.23</v>
      </c>
      <c r="BK32" s="183">
        <v>1439.24</v>
      </c>
      <c r="BL32" s="183">
        <v>1097.67</v>
      </c>
      <c r="BM32" s="183">
        <v>869.4</v>
      </c>
      <c r="BN32" s="183">
        <v>863.94</v>
      </c>
      <c r="BO32" s="183">
        <v>974.97</v>
      </c>
      <c r="BP32" s="183">
        <v>905.1</v>
      </c>
      <c r="BQ32" s="183">
        <v>831</v>
      </c>
      <c r="BR32" s="183">
        <v>937.94</v>
      </c>
      <c r="BS32" s="183">
        <v>856.17</v>
      </c>
      <c r="BT32" s="183">
        <v>871.92</v>
      </c>
      <c r="BU32" s="183">
        <v>1047.6400000000001</v>
      </c>
      <c r="BV32" s="183">
        <v>1201.5999999999999</v>
      </c>
      <c r="BW32" s="183">
        <v>1515.93</v>
      </c>
      <c r="BX32" s="183">
        <v>1106.07</v>
      </c>
      <c r="BY32" s="183">
        <v>875.91</v>
      </c>
      <c r="BZ32" s="183">
        <v>870.45</v>
      </c>
      <c r="CA32" s="183">
        <v>896.91</v>
      </c>
      <c r="CB32" s="183">
        <v>911.82</v>
      </c>
      <c r="CC32" s="183">
        <v>837.4</v>
      </c>
      <c r="CD32" s="183">
        <v>944.84</v>
      </c>
      <c r="CE32" s="183">
        <v>821.4</v>
      </c>
      <c r="CF32" s="183">
        <v>920.26</v>
      </c>
      <c r="CG32" s="183">
        <v>1055.3399999999999</v>
      </c>
      <c r="CH32" s="183">
        <v>1210.5999999999999</v>
      </c>
      <c r="CI32" s="183">
        <v>1527.43</v>
      </c>
      <c r="CJ32" s="183">
        <v>1061.2</v>
      </c>
      <c r="CK32" s="183">
        <v>924.66</v>
      </c>
      <c r="CL32" s="183">
        <v>876.96</v>
      </c>
      <c r="CM32" s="183">
        <v>860.6</v>
      </c>
      <c r="CN32" s="183">
        <v>963.16</v>
      </c>
      <c r="CO32" s="183">
        <v>844.2</v>
      </c>
      <c r="CP32" s="183">
        <v>911.02</v>
      </c>
      <c r="CQ32" s="183">
        <v>869.19</v>
      </c>
      <c r="CR32" s="183">
        <v>927.3</v>
      </c>
      <c r="CS32" s="183">
        <v>1014.93</v>
      </c>
      <c r="CT32" s="183">
        <v>1280.3699999999999</v>
      </c>
      <c r="CU32" s="183">
        <v>1538.24</v>
      </c>
      <c r="CV32" s="183">
        <v>1015.17</v>
      </c>
      <c r="CW32" s="183">
        <v>973.13</v>
      </c>
      <c r="CX32" s="183">
        <v>882.63</v>
      </c>
      <c r="CY32" s="183">
        <v>866</v>
      </c>
      <c r="CZ32" s="183">
        <v>968.66</v>
      </c>
      <c r="DA32" s="183">
        <v>891.45</v>
      </c>
      <c r="DB32" s="183">
        <v>874.44</v>
      </c>
      <c r="DC32" s="183">
        <v>915.64</v>
      </c>
      <c r="DD32" s="183">
        <v>889.77</v>
      </c>
      <c r="DE32" s="183">
        <v>1020.39</v>
      </c>
      <c r="DF32" s="183">
        <v>1348.16</v>
      </c>
      <c r="DG32" s="183">
        <v>1411.62</v>
      </c>
      <c r="DH32" s="183">
        <v>1127.49</v>
      </c>
      <c r="DI32" s="183">
        <v>977.96</v>
      </c>
      <c r="DJ32" s="183">
        <v>802.37</v>
      </c>
      <c r="DK32" s="183">
        <v>957</v>
      </c>
      <c r="DL32" s="183">
        <v>928.62</v>
      </c>
      <c r="DM32" s="183">
        <v>852.4</v>
      </c>
      <c r="DN32" s="183">
        <v>920.04</v>
      </c>
      <c r="DO32" s="183">
        <v>919.38</v>
      </c>
      <c r="DP32" s="183">
        <v>851</v>
      </c>
      <c r="DQ32" s="183">
        <v>1073.3800000000001</v>
      </c>
      <c r="DR32" s="183">
        <v>1353.88</v>
      </c>
      <c r="DS32" s="183">
        <v>1417.5</v>
      </c>
      <c r="DT32" s="183">
        <v>1132.32</v>
      </c>
      <c r="DU32" s="183">
        <v>939.18</v>
      </c>
      <c r="DV32" s="183">
        <v>848.2</v>
      </c>
      <c r="DW32" s="183">
        <v>961.18</v>
      </c>
      <c r="DX32" s="183">
        <v>888</v>
      </c>
      <c r="DY32" s="183">
        <v>856</v>
      </c>
      <c r="DZ32" s="183">
        <v>965.77</v>
      </c>
      <c r="EA32" s="183">
        <v>923.34</v>
      </c>
      <c r="EB32" s="183">
        <v>854.6</v>
      </c>
      <c r="EC32" s="183">
        <v>1078</v>
      </c>
      <c r="ED32" s="183">
        <v>1297.8</v>
      </c>
      <c r="EE32" s="183">
        <v>1491.16</v>
      </c>
      <c r="EF32" s="183">
        <v>1136.94</v>
      </c>
      <c r="EG32" s="183">
        <v>900.27</v>
      </c>
      <c r="EH32" s="183">
        <v>894.39</v>
      </c>
      <c r="EI32" s="183">
        <v>1009.01</v>
      </c>
    </row>
    <row r="33" spans="1:139" ht="13.7" customHeight="1" x14ac:dyDescent="0.2">
      <c r="A33" s="215" t="s">
        <v>125</v>
      </c>
      <c r="B33" s="137"/>
      <c r="C33" s="127">
        <v>-0.85033333333333516</v>
      </c>
      <c r="D33" s="127">
        <v>-1</v>
      </c>
      <c r="E33" s="162">
        <v>-0.86836178861788937</v>
      </c>
      <c r="F33" s="127">
        <v>-0.875</v>
      </c>
      <c r="G33" s="127">
        <v>-1</v>
      </c>
      <c r="H33" s="127">
        <v>-0.75</v>
      </c>
      <c r="I33" s="127">
        <v>-1</v>
      </c>
      <c r="J33" s="127">
        <v>-1</v>
      </c>
      <c r="K33" s="127">
        <v>-1</v>
      </c>
      <c r="L33" s="127">
        <v>-1</v>
      </c>
      <c r="M33" s="127">
        <v>-1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62">
        <v>-0.47843137254901791</v>
      </c>
      <c r="W33" s="127">
        <v>0.18725490196078454</v>
      </c>
      <c r="X33" s="127">
        <v>0.25040268456375969</v>
      </c>
      <c r="Y33" s="127">
        <v>0.28847058823529181</v>
      </c>
      <c r="Z33" s="127">
        <v>0.41354901960784218</v>
      </c>
      <c r="AA33" s="127">
        <v>0.53937500000000005</v>
      </c>
      <c r="AB33" s="163">
        <v>0.25464319281793024</v>
      </c>
      <c r="AC33" s="158"/>
      <c r="AD33" s="158"/>
      <c r="AE33" s="159"/>
      <c r="AF33" s="127">
        <v>797.5</v>
      </c>
      <c r="AG33" s="183">
        <v>720</v>
      </c>
      <c r="AH33" s="183">
        <v>745.5</v>
      </c>
      <c r="AI33" s="183">
        <v>770</v>
      </c>
      <c r="AJ33" s="183">
        <v>814</v>
      </c>
      <c r="AK33" s="183">
        <v>890</v>
      </c>
      <c r="AL33" s="183">
        <v>1210</v>
      </c>
      <c r="AM33" s="183">
        <v>1430</v>
      </c>
      <c r="AN33" s="183">
        <v>1040</v>
      </c>
      <c r="AO33" s="183">
        <v>885.5</v>
      </c>
      <c r="AP33" s="183">
        <v>730</v>
      </c>
      <c r="AQ33" s="183">
        <v>777</v>
      </c>
      <c r="AR33" s="183">
        <v>836</v>
      </c>
      <c r="AS33" s="183">
        <v>760</v>
      </c>
      <c r="AT33" s="183">
        <v>787.5</v>
      </c>
      <c r="AU33" s="183">
        <v>803</v>
      </c>
      <c r="AV33" s="183">
        <v>787.5</v>
      </c>
      <c r="AW33" s="183">
        <v>929.25</v>
      </c>
      <c r="AX33" s="183">
        <v>1232</v>
      </c>
      <c r="AY33" s="183">
        <v>1375.5</v>
      </c>
      <c r="AZ33" s="183">
        <v>1123.5</v>
      </c>
      <c r="BA33" s="183">
        <v>897</v>
      </c>
      <c r="BB33" s="183">
        <v>722</v>
      </c>
      <c r="BC33" s="183">
        <v>825</v>
      </c>
      <c r="BD33" s="183">
        <v>814.59</v>
      </c>
      <c r="BE33" s="183">
        <v>775.8</v>
      </c>
      <c r="BF33" s="183">
        <v>881.59</v>
      </c>
      <c r="BG33" s="183">
        <v>822.8</v>
      </c>
      <c r="BH33" s="183">
        <v>766.6</v>
      </c>
      <c r="BI33" s="183">
        <v>981.2</v>
      </c>
      <c r="BJ33" s="183">
        <v>1165.71</v>
      </c>
      <c r="BK33" s="183">
        <v>1415.26</v>
      </c>
      <c r="BL33" s="183">
        <v>1116.99</v>
      </c>
      <c r="BM33" s="183">
        <v>834.12</v>
      </c>
      <c r="BN33" s="183">
        <v>814.59</v>
      </c>
      <c r="BO33" s="183">
        <v>881.59</v>
      </c>
      <c r="BP33" s="183">
        <v>821.94</v>
      </c>
      <c r="BQ33" s="183">
        <v>782.8</v>
      </c>
      <c r="BR33" s="183">
        <v>889.64</v>
      </c>
      <c r="BS33" s="183">
        <v>792.54</v>
      </c>
      <c r="BT33" s="183">
        <v>812.28</v>
      </c>
      <c r="BU33" s="183">
        <v>990</v>
      </c>
      <c r="BV33" s="183">
        <v>1120.2</v>
      </c>
      <c r="BW33" s="183">
        <v>1492.93</v>
      </c>
      <c r="BX33" s="183">
        <v>1127.07</v>
      </c>
      <c r="BY33" s="183">
        <v>841.68</v>
      </c>
      <c r="BZ33" s="183">
        <v>822.15</v>
      </c>
      <c r="CA33" s="183">
        <v>812.28</v>
      </c>
      <c r="CB33" s="183">
        <v>829.5</v>
      </c>
      <c r="CC33" s="183">
        <v>790</v>
      </c>
      <c r="CD33" s="183">
        <v>897.69</v>
      </c>
      <c r="CE33" s="183">
        <v>761.6</v>
      </c>
      <c r="CF33" s="183">
        <v>858.66</v>
      </c>
      <c r="CG33" s="183">
        <v>999.02</v>
      </c>
      <c r="CH33" s="183">
        <v>1130.4000000000001</v>
      </c>
      <c r="CI33" s="183">
        <v>1506.5</v>
      </c>
      <c r="CJ33" s="183">
        <v>1083.2</v>
      </c>
      <c r="CK33" s="183">
        <v>889.9</v>
      </c>
      <c r="CL33" s="183">
        <v>829.5</v>
      </c>
      <c r="CM33" s="183">
        <v>780.6</v>
      </c>
      <c r="CN33" s="183">
        <v>876.7</v>
      </c>
      <c r="CO33" s="183">
        <v>797</v>
      </c>
      <c r="CP33" s="183">
        <v>866.36</v>
      </c>
      <c r="CQ33" s="183">
        <v>806.82</v>
      </c>
      <c r="CR33" s="183">
        <v>866.36</v>
      </c>
      <c r="CS33" s="183">
        <v>962.22</v>
      </c>
      <c r="CT33" s="183">
        <v>1197.6300000000001</v>
      </c>
      <c r="CU33" s="183">
        <v>1520.07</v>
      </c>
      <c r="CV33" s="183">
        <v>1038.1600000000001</v>
      </c>
      <c r="CW33" s="183">
        <v>938.63</v>
      </c>
      <c r="CX33" s="183">
        <v>837.06</v>
      </c>
      <c r="CY33" s="183">
        <v>787.6</v>
      </c>
      <c r="CZ33" s="183">
        <v>884.62</v>
      </c>
      <c r="DA33" s="183">
        <v>844.41</v>
      </c>
      <c r="DB33" s="183">
        <v>834.33</v>
      </c>
      <c r="DC33" s="183">
        <v>852.72</v>
      </c>
      <c r="DD33" s="183">
        <v>834.33</v>
      </c>
      <c r="DE33" s="183">
        <v>970.62</v>
      </c>
      <c r="DF33" s="183">
        <v>1265.6600000000001</v>
      </c>
      <c r="DG33" s="183">
        <v>1400.28</v>
      </c>
      <c r="DH33" s="183">
        <v>1157.73</v>
      </c>
      <c r="DI33" s="183">
        <v>946.91</v>
      </c>
      <c r="DJ33" s="183">
        <v>763.99</v>
      </c>
      <c r="DK33" s="183">
        <v>874.06</v>
      </c>
      <c r="DL33" s="183">
        <v>851.76</v>
      </c>
      <c r="DM33" s="183">
        <v>811.2</v>
      </c>
      <c r="DN33" s="183">
        <v>881.76</v>
      </c>
      <c r="DO33" s="183">
        <v>860.42</v>
      </c>
      <c r="DP33" s="183">
        <v>801.6</v>
      </c>
      <c r="DQ33" s="183">
        <v>1025.8599999999999</v>
      </c>
      <c r="DR33" s="183">
        <v>1276.8800000000001</v>
      </c>
      <c r="DS33" s="183">
        <v>1412.46</v>
      </c>
      <c r="DT33" s="183">
        <v>1167.81</v>
      </c>
      <c r="DU33" s="183">
        <v>913.66</v>
      </c>
      <c r="DV33" s="183">
        <v>811.2</v>
      </c>
      <c r="DW33" s="183">
        <v>881.76</v>
      </c>
      <c r="DX33" s="183">
        <v>818.4</v>
      </c>
      <c r="DY33" s="183">
        <v>818.4</v>
      </c>
      <c r="DZ33" s="183">
        <v>929.89</v>
      </c>
      <c r="EA33" s="183">
        <v>867.9</v>
      </c>
      <c r="EB33" s="183">
        <v>808.6</v>
      </c>
      <c r="EC33" s="183">
        <v>1034.8800000000001</v>
      </c>
      <c r="ED33" s="183">
        <v>1229.3399999999999</v>
      </c>
      <c r="EE33" s="183">
        <v>1492.7</v>
      </c>
      <c r="EF33" s="183">
        <v>1178.0999999999999</v>
      </c>
      <c r="EG33" s="183">
        <v>879.9</v>
      </c>
      <c r="EH33" s="183">
        <v>859.32</v>
      </c>
      <c r="EI33" s="183">
        <v>929.89</v>
      </c>
    </row>
    <row r="34" spans="1:139" ht="13.7" customHeight="1" thickBot="1" x14ac:dyDescent="0.25">
      <c r="A34" s="216" t="s">
        <v>126</v>
      </c>
      <c r="B34" s="166"/>
      <c r="C34" s="131">
        <v>-0.85033333333333161</v>
      </c>
      <c r="D34" s="131">
        <v>-1</v>
      </c>
      <c r="E34" s="167">
        <v>-0.86836178861788227</v>
      </c>
      <c r="F34" s="131">
        <v>-0.875</v>
      </c>
      <c r="G34" s="131">
        <v>-1</v>
      </c>
      <c r="H34" s="131">
        <v>-0.75</v>
      </c>
      <c r="I34" s="131">
        <v>-1</v>
      </c>
      <c r="J34" s="131">
        <v>-1</v>
      </c>
      <c r="K34" s="131">
        <v>-1</v>
      </c>
      <c r="L34" s="131">
        <v>-1</v>
      </c>
      <c r="M34" s="131">
        <v>-1</v>
      </c>
      <c r="N34" s="131">
        <v>0</v>
      </c>
      <c r="O34" s="131">
        <v>0</v>
      </c>
      <c r="P34" s="131">
        <v>0</v>
      </c>
      <c r="Q34" s="131">
        <v>0</v>
      </c>
      <c r="R34" s="131">
        <v>0</v>
      </c>
      <c r="S34" s="131">
        <v>0</v>
      </c>
      <c r="T34" s="131">
        <v>0</v>
      </c>
      <c r="U34" s="131">
        <v>0</v>
      </c>
      <c r="V34" s="167">
        <v>-0.47843137254901791</v>
      </c>
      <c r="W34" s="131">
        <v>0.18725490196078454</v>
      </c>
      <c r="X34" s="131">
        <v>0.25040268456375259</v>
      </c>
      <c r="Y34" s="131">
        <v>0.28847058823529892</v>
      </c>
      <c r="Z34" s="131">
        <v>0.41354901960783508</v>
      </c>
      <c r="AA34" s="131">
        <v>0.53937499999999261</v>
      </c>
      <c r="AB34" s="168">
        <v>0.25559176961537844</v>
      </c>
      <c r="AC34" s="158"/>
      <c r="AD34" s="158"/>
      <c r="AE34" s="159"/>
      <c r="AF34" s="127">
        <v>830.5</v>
      </c>
      <c r="AG34" s="183">
        <v>745</v>
      </c>
      <c r="AH34" s="183">
        <v>771.75</v>
      </c>
      <c r="AI34" s="183">
        <v>814</v>
      </c>
      <c r="AJ34" s="183">
        <v>880</v>
      </c>
      <c r="AK34" s="183">
        <v>990</v>
      </c>
      <c r="AL34" s="183">
        <v>1364</v>
      </c>
      <c r="AM34" s="183">
        <v>1650</v>
      </c>
      <c r="AN34" s="183">
        <v>1180</v>
      </c>
      <c r="AO34" s="183">
        <v>943</v>
      </c>
      <c r="AP34" s="183">
        <v>770</v>
      </c>
      <c r="AQ34" s="183">
        <v>819</v>
      </c>
      <c r="AR34" s="183">
        <v>880</v>
      </c>
      <c r="AS34" s="183">
        <v>800</v>
      </c>
      <c r="AT34" s="183">
        <v>829.5</v>
      </c>
      <c r="AU34" s="183">
        <v>847</v>
      </c>
      <c r="AV34" s="183">
        <v>829.5</v>
      </c>
      <c r="AW34" s="183">
        <v>1023.75</v>
      </c>
      <c r="AX34" s="183">
        <v>1364</v>
      </c>
      <c r="AY34" s="183">
        <v>1543.5</v>
      </c>
      <c r="AZ34" s="183">
        <v>1249.5</v>
      </c>
      <c r="BA34" s="183">
        <v>948.75</v>
      </c>
      <c r="BB34" s="183">
        <v>755.25</v>
      </c>
      <c r="BC34" s="183">
        <v>858</v>
      </c>
      <c r="BD34" s="183">
        <v>860.79</v>
      </c>
      <c r="BE34" s="183">
        <v>819.8</v>
      </c>
      <c r="BF34" s="183">
        <v>932.19</v>
      </c>
      <c r="BG34" s="183">
        <v>871.2</v>
      </c>
      <c r="BH34" s="183">
        <v>810.6</v>
      </c>
      <c r="BI34" s="183">
        <v>1076.46</v>
      </c>
      <c r="BJ34" s="183">
        <v>1283.31</v>
      </c>
      <c r="BK34" s="183">
        <v>1575.86</v>
      </c>
      <c r="BL34" s="183">
        <v>1234.5899999999999</v>
      </c>
      <c r="BM34" s="183">
        <v>884.73</v>
      </c>
      <c r="BN34" s="183">
        <v>856.17</v>
      </c>
      <c r="BO34" s="183">
        <v>922.3</v>
      </c>
      <c r="BP34" s="183">
        <v>870.66</v>
      </c>
      <c r="BQ34" s="183">
        <v>829.2</v>
      </c>
      <c r="BR34" s="183">
        <v>943</v>
      </c>
      <c r="BS34" s="183">
        <v>841.26</v>
      </c>
      <c r="BT34" s="183">
        <v>861</v>
      </c>
      <c r="BU34" s="183">
        <v>1080.8599999999999</v>
      </c>
      <c r="BV34" s="183">
        <v>1224.2</v>
      </c>
      <c r="BW34" s="183">
        <v>1645.65</v>
      </c>
      <c r="BX34" s="183">
        <v>1236.27</v>
      </c>
      <c r="BY34" s="183">
        <v>894.18</v>
      </c>
      <c r="BZ34" s="183">
        <v>867.09</v>
      </c>
      <c r="CA34" s="183">
        <v>853.44</v>
      </c>
      <c r="CB34" s="183">
        <v>880.32</v>
      </c>
      <c r="CC34" s="183">
        <v>838.4</v>
      </c>
      <c r="CD34" s="183">
        <v>953.35</v>
      </c>
      <c r="CE34" s="183">
        <v>810</v>
      </c>
      <c r="CF34" s="183">
        <v>911.9</v>
      </c>
      <c r="CG34" s="183">
        <v>1086.1400000000001</v>
      </c>
      <c r="CH34" s="183">
        <v>1227.5999999999999</v>
      </c>
      <c r="CI34" s="183">
        <v>1646.34</v>
      </c>
      <c r="CJ34" s="183">
        <v>1180.4000000000001</v>
      </c>
      <c r="CK34" s="183">
        <v>946.44</v>
      </c>
      <c r="CL34" s="183">
        <v>876.96</v>
      </c>
      <c r="CM34" s="183">
        <v>822.8</v>
      </c>
      <c r="CN34" s="183">
        <v>930.6</v>
      </c>
      <c r="CO34" s="183">
        <v>846</v>
      </c>
      <c r="CP34" s="183">
        <v>920.26</v>
      </c>
      <c r="CQ34" s="183">
        <v>858.48</v>
      </c>
      <c r="CR34" s="183">
        <v>920.26</v>
      </c>
      <c r="CS34" s="183">
        <v>1042.8599999999999</v>
      </c>
      <c r="CT34" s="183">
        <v>1295.07</v>
      </c>
      <c r="CU34" s="183">
        <v>1652.09</v>
      </c>
      <c r="CV34" s="183">
        <v>1126.32</v>
      </c>
      <c r="CW34" s="183">
        <v>997.97</v>
      </c>
      <c r="CX34" s="183">
        <v>885.57</v>
      </c>
      <c r="CY34" s="183">
        <v>831</v>
      </c>
      <c r="CZ34" s="183">
        <v>938.74</v>
      </c>
      <c r="DA34" s="183">
        <v>896.07</v>
      </c>
      <c r="DB34" s="183">
        <v>885.99</v>
      </c>
      <c r="DC34" s="183">
        <v>907.06</v>
      </c>
      <c r="DD34" s="183">
        <v>886.2</v>
      </c>
      <c r="DE34" s="183">
        <v>1049.1600000000001</v>
      </c>
      <c r="DF34" s="183">
        <v>1364</v>
      </c>
      <c r="DG34" s="183">
        <v>1515.36</v>
      </c>
      <c r="DH34" s="183">
        <v>1251.5999999999999</v>
      </c>
      <c r="DI34" s="183">
        <v>1006.25</v>
      </c>
      <c r="DJ34" s="183">
        <v>808.26</v>
      </c>
      <c r="DK34" s="183">
        <v>922.46</v>
      </c>
      <c r="DL34" s="183">
        <v>903.63</v>
      </c>
      <c r="DM34" s="183">
        <v>860.6</v>
      </c>
      <c r="DN34" s="183">
        <v>936.1</v>
      </c>
      <c r="DO34" s="183">
        <v>914.76</v>
      </c>
      <c r="DP34" s="183">
        <v>851</v>
      </c>
      <c r="DQ34" s="183">
        <v>1106.1600000000001</v>
      </c>
      <c r="DR34" s="183">
        <v>1371.48</v>
      </c>
      <c r="DS34" s="183">
        <v>1522.29</v>
      </c>
      <c r="DT34" s="183">
        <v>1258.32</v>
      </c>
      <c r="DU34" s="183">
        <v>970.2</v>
      </c>
      <c r="DV34" s="183">
        <v>858</v>
      </c>
      <c r="DW34" s="183">
        <v>930.6</v>
      </c>
      <c r="DX34" s="183">
        <v>866.8</v>
      </c>
      <c r="DY34" s="183">
        <v>866.8</v>
      </c>
      <c r="DZ34" s="183">
        <v>985.78</v>
      </c>
      <c r="EA34" s="183">
        <v>921.36</v>
      </c>
      <c r="EB34" s="183">
        <v>857.2</v>
      </c>
      <c r="EC34" s="183">
        <v>1111.8800000000001</v>
      </c>
      <c r="ED34" s="183">
        <v>1315.23</v>
      </c>
      <c r="EE34" s="183">
        <v>1601.38</v>
      </c>
      <c r="EF34" s="183">
        <v>1264.2</v>
      </c>
      <c r="EG34" s="183">
        <v>932.82</v>
      </c>
      <c r="EH34" s="183">
        <v>907.83</v>
      </c>
      <c r="EI34" s="183">
        <v>980.49</v>
      </c>
    </row>
    <row r="35" spans="1:139" ht="13.7" customHeight="1" thickBot="1" x14ac:dyDescent="0.25">
      <c r="A35" s="18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9"/>
      <c r="AC35" s="158"/>
      <c r="AD35" s="158"/>
      <c r="AE35" s="159"/>
      <c r="AF35" s="127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</row>
    <row r="36" spans="1:139" ht="13.7" hidden="1" customHeight="1" thickBot="1" x14ac:dyDescent="0.25">
      <c r="A36" s="155" t="s">
        <v>154</v>
      </c>
      <c r="B36" s="170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57"/>
      <c r="AC36" s="158"/>
      <c r="AD36" s="158"/>
      <c r="AE36" s="159"/>
      <c r="AF36" s="127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</row>
    <row r="37" spans="1:139" ht="13.7" customHeight="1" thickBot="1" x14ac:dyDescent="0.25">
      <c r="A37" s="172" t="s">
        <v>154</v>
      </c>
      <c r="B37" s="173"/>
      <c r="C37" s="174">
        <v>-5.6104993451436727</v>
      </c>
      <c r="D37" s="174">
        <v>0</v>
      </c>
      <c r="E37" s="175">
        <v>-2.6893715921572792</v>
      </c>
      <c r="F37" s="174">
        <v>0.35000045776367017</v>
      </c>
      <c r="G37" s="174">
        <v>0.24000305175781023</v>
      </c>
      <c r="H37" s="174">
        <v>0.45999786376953011</v>
      </c>
      <c r="I37" s="174">
        <v>0.30000137329101051</v>
      </c>
      <c r="J37" s="174">
        <v>0.330002746582025</v>
      </c>
      <c r="K37" s="174">
        <v>0.26999999999999602</v>
      </c>
      <c r="L37" s="174">
        <v>0.19000167846679972</v>
      </c>
      <c r="M37" s="174">
        <v>0.10999664306640966</v>
      </c>
      <c r="N37" s="174">
        <v>8.0972780465891958E-2</v>
      </c>
      <c r="O37" s="174">
        <v>7.9958338244175309E-2</v>
      </c>
      <c r="P37" s="174">
        <v>8.1987222687608607E-2</v>
      </c>
      <c r="Q37" s="174">
        <v>8.0211637708181627E-2</v>
      </c>
      <c r="R37" s="174">
        <v>0.13983778743869379</v>
      </c>
      <c r="S37" s="174">
        <v>8.7169734795558895E-2</v>
      </c>
      <c r="T37" s="174">
        <v>0.20995369828382593</v>
      </c>
      <c r="U37" s="174">
        <v>0.12238992923666103</v>
      </c>
      <c r="V37" s="175">
        <v>0.18694609158623621</v>
      </c>
      <c r="W37" s="174">
        <v>1.5503076248391707</v>
      </c>
      <c r="X37" s="174">
        <v>2.8828898321584049</v>
      </c>
      <c r="Y37" s="174">
        <v>1.7851634921044877</v>
      </c>
      <c r="Z37" s="174">
        <v>-0.29980710029914093</v>
      </c>
      <c r="AA37" s="174">
        <v>-0.26132481267844554</v>
      </c>
      <c r="AB37" s="177">
        <v>0.51224661674190486</v>
      </c>
      <c r="AC37" s="158"/>
      <c r="AD37" s="158"/>
      <c r="AE37" s="159"/>
      <c r="AF37" s="127">
        <v>1574.5400402832031</v>
      </c>
      <c r="AG37" s="183">
        <v>1423.9999572753904</v>
      </c>
      <c r="AH37" s="183">
        <v>1449.8201138305665</v>
      </c>
      <c r="AI37" s="183">
        <v>1417.5539068603514</v>
      </c>
      <c r="AJ37" s="183">
        <v>1432.6243969726561</v>
      </c>
      <c r="AK37" s="183">
        <v>1319.4877502441407</v>
      </c>
      <c r="AL37" s="183">
        <v>1186.9652289202195</v>
      </c>
      <c r="AM37" s="183">
        <v>1203.637219958164</v>
      </c>
      <c r="AN37" s="183">
        <v>1094.225885417507</v>
      </c>
      <c r="AO37" s="183">
        <v>1373.1354486610803</v>
      </c>
      <c r="AP37" s="183">
        <v>1300.2095176066953</v>
      </c>
      <c r="AQ37" s="183">
        <v>1446.6735362093875</v>
      </c>
      <c r="AR37" s="183">
        <v>1249.8144418794193</v>
      </c>
      <c r="AS37" s="183">
        <v>1108.6529367628459</v>
      </c>
      <c r="AT37" s="183">
        <v>1128.3232549961515</v>
      </c>
      <c r="AU37" s="183">
        <v>1132.0505403389761</v>
      </c>
      <c r="AV37" s="183">
        <v>1080.6594954489294</v>
      </c>
      <c r="AW37" s="183">
        <v>1089.2650099969228</v>
      </c>
      <c r="AX37" s="183">
        <v>1153.7059854754418</v>
      </c>
      <c r="AY37" s="183">
        <v>1113.2347545229063</v>
      </c>
      <c r="AZ37" s="183">
        <v>1115.6338678077109</v>
      </c>
      <c r="BA37" s="183">
        <v>1232.3654477003811</v>
      </c>
      <c r="BB37" s="183">
        <v>1082.3283612775836</v>
      </c>
      <c r="BC37" s="183">
        <v>1307.5526006673829</v>
      </c>
      <c r="BD37" s="183">
        <v>1206.2689316532681</v>
      </c>
      <c r="BE37" s="183">
        <v>1121.440971603585</v>
      </c>
      <c r="BF37" s="183">
        <v>1239.9751302139994</v>
      </c>
      <c r="BG37" s="183">
        <v>1123.2611453353206</v>
      </c>
      <c r="BH37" s="183">
        <v>1022.7357598013141</v>
      </c>
      <c r="BI37" s="183">
        <v>1138.0163270088347</v>
      </c>
      <c r="BJ37" s="183">
        <v>1101.0271194246639</v>
      </c>
      <c r="BK37" s="183">
        <v>1166.5705273044057</v>
      </c>
      <c r="BL37" s="183">
        <v>1111.7388124040281</v>
      </c>
      <c r="BM37" s="183">
        <v>1111.9406976932507</v>
      </c>
      <c r="BN37" s="183">
        <v>1177.385270521137</v>
      </c>
      <c r="BO37" s="183">
        <v>1335.9971399307467</v>
      </c>
      <c r="BP37" s="183">
        <v>1177.1329075749184</v>
      </c>
      <c r="BQ37" s="183">
        <v>1094.9077490268603</v>
      </c>
      <c r="BR37" s="183">
        <v>1211.7663925375741</v>
      </c>
      <c r="BS37" s="183">
        <v>1046.1854377956188</v>
      </c>
      <c r="BT37" s="183">
        <v>1047.6966936403971</v>
      </c>
      <c r="BU37" s="183">
        <v>1109.8716091111978</v>
      </c>
      <c r="BV37" s="183">
        <v>1022.2545095438429</v>
      </c>
      <c r="BW37" s="183">
        <v>1188.5484267408922</v>
      </c>
      <c r="BX37" s="183">
        <v>1083.4007699979679</v>
      </c>
      <c r="BY37" s="183">
        <v>1083.4977029398324</v>
      </c>
      <c r="BZ37" s="183">
        <v>1148.736472812999</v>
      </c>
      <c r="CA37" s="183">
        <v>1189.519010291885</v>
      </c>
      <c r="CB37" s="183">
        <v>1052.8086123913222</v>
      </c>
      <c r="CC37" s="183">
        <v>980.40452290302937</v>
      </c>
      <c r="CD37" s="183">
        <v>1086.70338070407</v>
      </c>
      <c r="CE37" s="183">
        <v>895.36633197723791</v>
      </c>
      <c r="CF37" s="183">
        <v>986.72219576271118</v>
      </c>
      <c r="CG37" s="183">
        <v>997.92902148826113</v>
      </c>
      <c r="CH37" s="183">
        <v>919.20961546901128</v>
      </c>
      <c r="CI37" s="183">
        <v>1068.8568374263791</v>
      </c>
      <c r="CJ37" s="183">
        <v>928.3333936761511</v>
      </c>
      <c r="CK37" s="183">
        <v>1021.6497406557113</v>
      </c>
      <c r="CL37" s="183">
        <v>1032.6879446886844</v>
      </c>
      <c r="CM37" s="183">
        <v>1017.3995941126539</v>
      </c>
      <c r="CN37" s="183">
        <v>1136.3220746517693</v>
      </c>
      <c r="CO37" s="183">
        <v>1010.3847470417086</v>
      </c>
      <c r="CP37" s="183">
        <v>1072.003685511386</v>
      </c>
      <c r="CQ37" s="183">
        <v>968.00472118696564</v>
      </c>
      <c r="CR37" s="183">
        <v>1015.6308549541391</v>
      </c>
      <c r="CS37" s="183">
        <v>979.89204933687995</v>
      </c>
      <c r="CT37" s="183">
        <v>992.21829379066276</v>
      </c>
      <c r="CU37" s="183">
        <v>1098.1401367555131</v>
      </c>
      <c r="CV37" s="183">
        <v>905.78555987193658</v>
      </c>
      <c r="CW37" s="183">
        <v>1096.5955318909644</v>
      </c>
      <c r="CX37" s="183">
        <v>1058.4082467801688</v>
      </c>
      <c r="CY37" s="183">
        <v>1042.0184785781207</v>
      </c>
      <c r="CZ37" s="183">
        <v>1164.142582290069</v>
      </c>
      <c r="DA37" s="183">
        <v>1087.4341795657951</v>
      </c>
      <c r="DB37" s="183">
        <v>1049.765704452484</v>
      </c>
      <c r="DC37" s="183">
        <v>1040.3562651283614</v>
      </c>
      <c r="DD37" s="183">
        <v>994.53518446621695</v>
      </c>
      <c r="DE37" s="183">
        <v>1004.9801924269533</v>
      </c>
      <c r="DF37" s="183">
        <v>1065.7717925480783</v>
      </c>
      <c r="DG37" s="183">
        <v>1027.7779093259919</v>
      </c>
      <c r="DH37" s="183">
        <v>1026.2626857654484</v>
      </c>
      <c r="DI37" s="183">
        <v>1124.1258039132508</v>
      </c>
      <c r="DJ37" s="183">
        <v>976.73119243640394</v>
      </c>
      <c r="DK37" s="183">
        <v>1168.8874066705553</v>
      </c>
      <c r="DL37" s="183">
        <v>1134.1333971309705</v>
      </c>
      <c r="DM37" s="183">
        <v>1057.9505711654531</v>
      </c>
      <c r="DN37" s="183">
        <v>1124.695269041996</v>
      </c>
      <c r="DO37" s="183">
        <v>1055.6633198254467</v>
      </c>
      <c r="DP37" s="183">
        <v>961.59652868451928</v>
      </c>
      <c r="DQ37" s="183">
        <v>1069.3308905791503</v>
      </c>
      <c r="DR37" s="183">
        <v>1082.9142077073682</v>
      </c>
      <c r="DS37" s="183">
        <v>1044.7927066481118</v>
      </c>
      <c r="DT37" s="183">
        <v>1043.8757229937085</v>
      </c>
      <c r="DU37" s="183">
        <v>1094.3311619731778</v>
      </c>
      <c r="DV37" s="183">
        <v>1055.6122843611042</v>
      </c>
      <c r="DW37" s="183">
        <v>1199.6428935821789</v>
      </c>
      <c r="DX37" s="183">
        <v>1109.0411020942968</v>
      </c>
      <c r="DY37" s="183">
        <v>1086.8477928970099</v>
      </c>
      <c r="DZ37" s="183">
        <v>1208.8791780531151</v>
      </c>
      <c r="EA37" s="183">
        <v>1076.7897914109319</v>
      </c>
      <c r="EB37" s="183">
        <v>980.9548537671958</v>
      </c>
      <c r="EC37" s="183">
        <v>1090.880727247689</v>
      </c>
      <c r="ED37" s="183">
        <v>1054.520373975919</v>
      </c>
      <c r="EE37" s="183">
        <v>1116.6292117645194</v>
      </c>
      <c r="EF37" s="183">
        <v>1065.1014303643838</v>
      </c>
      <c r="EG37" s="183">
        <v>1065.9695844089449</v>
      </c>
      <c r="EH37" s="183">
        <v>1122.2228044093872</v>
      </c>
      <c r="EI37" s="183">
        <v>1269.8654964699333</v>
      </c>
    </row>
    <row r="38" spans="1:139" ht="36" customHeight="1" x14ac:dyDescent="0.2">
      <c r="A38" s="169"/>
      <c r="B38" s="13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9"/>
      <c r="U38" s="129"/>
      <c r="V38" s="129"/>
      <c r="W38" s="129"/>
      <c r="X38" s="129"/>
      <c r="Y38" s="129"/>
      <c r="Z38" s="129"/>
      <c r="AA38" s="129"/>
      <c r="AB38" s="129"/>
      <c r="AC38" s="158"/>
      <c r="AD38" s="158"/>
      <c r="AE38" s="159"/>
      <c r="AF38" s="127">
        <v>0</v>
      </c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</row>
    <row r="39" spans="1:139" ht="11.25" hidden="1" customHeight="1" x14ac:dyDescent="0.2">
      <c r="A39" s="160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63"/>
      <c r="AC39" s="158"/>
      <c r="AD39" s="158"/>
      <c r="AE39" s="159"/>
      <c r="AF39" s="127">
        <v>0</v>
      </c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</row>
    <row r="40" spans="1:139" ht="11.25" hidden="1" customHeight="1" x14ac:dyDescent="0.2">
      <c r="A40" s="160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63"/>
      <c r="AC40" s="158"/>
      <c r="AD40" s="158"/>
      <c r="AE40" s="159"/>
      <c r="AF40" s="127">
        <v>0</v>
      </c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</row>
    <row r="41" spans="1:139" ht="11.25" hidden="1" customHeight="1" x14ac:dyDescent="0.2">
      <c r="A41" s="160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63"/>
      <c r="AC41" s="158"/>
      <c r="AD41" s="158"/>
      <c r="AE41" s="159"/>
      <c r="AF41" s="127">
        <v>0</v>
      </c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</row>
    <row r="42" spans="1:139" ht="11.25" hidden="1" customHeight="1" x14ac:dyDescent="0.2">
      <c r="A42" s="160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63"/>
      <c r="AC42" s="158"/>
      <c r="AD42" s="158"/>
      <c r="AE42" s="159"/>
      <c r="AF42" s="127">
        <v>0</v>
      </c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</row>
    <row r="43" spans="1:139" ht="11.25" hidden="1" customHeight="1" x14ac:dyDescent="0.2">
      <c r="A43" s="160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63"/>
      <c r="AC43" s="158"/>
      <c r="AD43" s="158"/>
      <c r="AE43" s="159"/>
      <c r="AF43" s="127">
        <v>0</v>
      </c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</row>
    <row r="44" spans="1:139" s="137" customFormat="1" ht="12" hidden="1" customHeight="1" x14ac:dyDescent="0.2">
      <c r="A44" s="165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68"/>
    </row>
    <row r="45" spans="1:139" s="137" customFormat="1" ht="11.25" hidden="1" customHeight="1" x14ac:dyDescent="0.2">
      <c r="A45" s="181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spans="1:139" s="137" customFormat="1" ht="12" hidden="1" thickBot="1" x14ac:dyDescent="0.25">
      <c r="A46" s="185">
        <v>37195</v>
      </c>
      <c r="B46" s="137" t="s">
        <v>149</v>
      </c>
      <c r="C46" s="127"/>
      <c r="D46" s="127"/>
      <c r="E46" s="127"/>
      <c r="F46" s="166"/>
      <c r="G46" s="127"/>
      <c r="H46" s="127"/>
      <c r="I46" s="166"/>
      <c r="J46" s="127"/>
      <c r="K46" s="127"/>
      <c r="L46" s="127"/>
      <c r="M46" s="127"/>
      <c r="N46" s="166"/>
      <c r="O46" s="127"/>
      <c r="P46" s="127"/>
      <c r="Q46" s="127"/>
      <c r="R46" s="166"/>
      <c r="S46" s="127"/>
      <c r="T46" s="127"/>
      <c r="U46" s="127"/>
      <c r="V46" s="127"/>
      <c r="W46" s="127"/>
      <c r="X46" s="127"/>
      <c r="Y46" s="127"/>
      <c r="Z46" s="127"/>
      <c r="AA46" s="131"/>
      <c r="AB46" s="127"/>
    </row>
    <row r="47" spans="1:139" s="137" customFormat="1" ht="11.25" hidden="1" customHeight="1" x14ac:dyDescent="0.2">
      <c r="A47" s="155" t="s">
        <v>120</v>
      </c>
      <c r="B47" s="161" t="s">
        <v>149</v>
      </c>
      <c r="C47" s="186">
        <v>34.804000000000002</v>
      </c>
      <c r="D47" s="186">
        <v>41.75</v>
      </c>
      <c r="E47" s="129">
        <v>38.192292682926826</v>
      </c>
      <c r="F47" s="129">
        <v>40.5</v>
      </c>
      <c r="G47" s="129">
        <v>42</v>
      </c>
      <c r="H47" s="129">
        <v>39</v>
      </c>
      <c r="I47" s="129">
        <v>33.25</v>
      </c>
      <c r="J47" s="129">
        <v>35.5</v>
      </c>
      <c r="K47" s="129">
        <v>31</v>
      </c>
      <c r="L47" s="129">
        <v>29.5</v>
      </c>
      <c r="M47" s="129">
        <v>30</v>
      </c>
      <c r="N47" s="129">
        <v>49</v>
      </c>
      <c r="O47" s="129">
        <v>45</v>
      </c>
      <c r="P47" s="129">
        <v>53</v>
      </c>
      <c r="Q47" s="129">
        <v>44</v>
      </c>
      <c r="R47" s="129">
        <v>39</v>
      </c>
      <c r="S47" s="129">
        <v>40</v>
      </c>
      <c r="T47" s="129">
        <v>38</v>
      </c>
      <c r="U47" s="129">
        <v>39</v>
      </c>
      <c r="V47" s="186">
        <v>38.884313725490195</v>
      </c>
      <c r="W47" s="186">
        <v>41.035294117647062</v>
      </c>
      <c r="X47" s="186">
        <v>41.596442953020137</v>
      </c>
      <c r="Y47" s="186">
        <v>41.768627450980389</v>
      </c>
      <c r="Z47" s="186">
        <v>42.840392156862734</v>
      </c>
      <c r="AA47" s="187">
        <v>44.045859374999992</v>
      </c>
      <c r="AB47" s="130">
        <v>41.987107310816562</v>
      </c>
      <c r="AF47" s="137">
        <v>42</v>
      </c>
      <c r="AG47" s="137">
        <v>39</v>
      </c>
      <c r="AH47" s="137">
        <v>35.5</v>
      </c>
    </row>
    <row r="48" spans="1:139" s="137" customFormat="1" ht="11.25" hidden="1" customHeight="1" x14ac:dyDescent="0.2">
      <c r="A48" s="160" t="s">
        <v>121</v>
      </c>
      <c r="B48" s="137" t="s">
        <v>150</v>
      </c>
      <c r="C48" s="187">
        <v>35.06</v>
      </c>
      <c r="D48" s="187">
        <v>42</v>
      </c>
      <c r="E48" s="127">
        <v>38.445365853658537</v>
      </c>
      <c r="F48" s="127">
        <v>40.450000000000003</v>
      </c>
      <c r="G48" s="127">
        <v>42</v>
      </c>
      <c r="H48" s="127">
        <v>38.9</v>
      </c>
      <c r="I48" s="127">
        <v>34.25</v>
      </c>
      <c r="J48" s="127">
        <v>35.5</v>
      </c>
      <c r="K48" s="127">
        <v>33</v>
      </c>
      <c r="L48" s="127">
        <v>32</v>
      </c>
      <c r="M48" s="127">
        <v>32.5</v>
      </c>
      <c r="N48" s="127">
        <v>51.75</v>
      </c>
      <c r="O48" s="127">
        <v>48</v>
      </c>
      <c r="P48" s="127">
        <v>55.5</v>
      </c>
      <c r="Q48" s="127">
        <v>47.5</v>
      </c>
      <c r="R48" s="127">
        <v>39</v>
      </c>
      <c r="S48" s="127">
        <v>40</v>
      </c>
      <c r="T48" s="127">
        <v>38</v>
      </c>
      <c r="U48" s="127">
        <v>39</v>
      </c>
      <c r="V48" s="187">
        <v>40.209803921568628</v>
      </c>
      <c r="W48" s="187">
        <v>43.341176470588238</v>
      </c>
      <c r="X48" s="187">
        <v>43.712080536912751</v>
      </c>
      <c r="Y48" s="187">
        <v>44.067450980392159</v>
      </c>
      <c r="Z48" s="187">
        <v>45.965147058823547</v>
      </c>
      <c r="AA48" s="187">
        <v>47.990625000000001</v>
      </c>
      <c r="AB48" s="128">
        <v>44.683728088926891</v>
      </c>
      <c r="AF48" s="137">
        <v>42</v>
      </c>
      <c r="AG48" s="137">
        <v>38.9</v>
      </c>
      <c r="AH48" s="137">
        <v>35.5</v>
      </c>
    </row>
    <row r="49" spans="1:34" s="137" customFormat="1" ht="11.25" hidden="1" customHeight="1" x14ac:dyDescent="0.2">
      <c r="A49" s="160" t="s">
        <v>122</v>
      </c>
      <c r="C49" s="187">
        <v>35.1404</v>
      </c>
      <c r="D49" s="187">
        <v>41.5</v>
      </c>
      <c r="E49" s="127">
        <v>38.242643902439028</v>
      </c>
      <c r="F49" s="127">
        <v>40.875</v>
      </c>
      <c r="G49" s="127">
        <v>41.25</v>
      </c>
      <c r="H49" s="127">
        <v>40.5</v>
      </c>
      <c r="I49" s="127">
        <v>35.875</v>
      </c>
      <c r="J49" s="127">
        <v>38.25</v>
      </c>
      <c r="K49" s="127">
        <v>33.5</v>
      </c>
      <c r="L49" s="127">
        <v>33.25</v>
      </c>
      <c r="M49" s="127">
        <v>39.75</v>
      </c>
      <c r="N49" s="127">
        <v>54.375</v>
      </c>
      <c r="O49" s="127">
        <v>51.25</v>
      </c>
      <c r="P49" s="127">
        <v>57.5</v>
      </c>
      <c r="Q49" s="127">
        <v>50.25</v>
      </c>
      <c r="R49" s="127">
        <v>41.25</v>
      </c>
      <c r="S49" s="127">
        <v>40.25</v>
      </c>
      <c r="T49" s="127">
        <v>41.25</v>
      </c>
      <c r="U49" s="127">
        <v>42.25</v>
      </c>
      <c r="V49" s="187">
        <v>42.430392156862744</v>
      </c>
      <c r="W49" s="187">
        <v>45.240196078431374</v>
      </c>
      <c r="X49" s="187">
        <v>45.316476510067112</v>
      </c>
      <c r="Y49" s="187">
        <v>46.013607843137258</v>
      </c>
      <c r="Z49" s="187">
        <v>46.808872549019611</v>
      </c>
      <c r="AA49" s="187">
        <v>47.716406249999999</v>
      </c>
      <c r="AB49" s="128">
        <v>45.891897563061114</v>
      </c>
      <c r="AF49" s="137">
        <v>41.25</v>
      </c>
      <c r="AG49" s="137">
        <v>40.5</v>
      </c>
      <c r="AH49" s="137">
        <v>38.25</v>
      </c>
    </row>
    <row r="50" spans="1:34" s="137" customFormat="1" ht="11.25" hidden="1" customHeight="1" x14ac:dyDescent="0.2">
      <c r="A50" s="160" t="s">
        <v>123</v>
      </c>
      <c r="B50" s="161"/>
      <c r="C50" s="187">
        <v>21.906999404907186</v>
      </c>
      <c r="D50" s="187">
        <v>38.25</v>
      </c>
      <c r="E50" s="127">
        <v>29.879194817147582</v>
      </c>
      <c r="F50" s="127">
        <v>39</v>
      </c>
      <c r="G50" s="127">
        <v>39.25</v>
      </c>
      <c r="H50" s="127">
        <v>38.75</v>
      </c>
      <c r="I50" s="127">
        <v>35.5</v>
      </c>
      <c r="J50" s="127">
        <v>37.5</v>
      </c>
      <c r="K50" s="127">
        <v>33.5</v>
      </c>
      <c r="L50" s="127">
        <v>33.25</v>
      </c>
      <c r="M50" s="127">
        <v>39.75</v>
      </c>
      <c r="N50" s="127">
        <v>54.125</v>
      </c>
      <c r="O50" s="127">
        <v>50.75</v>
      </c>
      <c r="P50" s="127">
        <v>57.5</v>
      </c>
      <c r="Q50" s="127">
        <v>50.25</v>
      </c>
      <c r="R50" s="127">
        <v>40.416666666666664</v>
      </c>
      <c r="S50" s="127">
        <v>40.25</v>
      </c>
      <c r="T50" s="127">
        <v>39.5</v>
      </c>
      <c r="U50" s="127">
        <v>41.5</v>
      </c>
      <c r="V50" s="187">
        <v>41.81666666666667</v>
      </c>
      <c r="W50" s="187">
        <v>44.272549019607844</v>
      </c>
      <c r="X50" s="187">
        <v>44.305536912751677</v>
      </c>
      <c r="Y50" s="187">
        <v>45.049294117647065</v>
      </c>
      <c r="Z50" s="187">
        <v>45.86335294117648</v>
      </c>
      <c r="AA50" s="187">
        <v>46.749804687500003</v>
      </c>
      <c r="AB50" s="128">
        <v>44.842952966012454</v>
      </c>
      <c r="AF50" s="137">
        <v>39.25</v>
      </c>
      <c r="AG50" s="137">
        <v>38.75</v>
      </c>
      <c r="AH50" s="137">
        <v>37.5</v>
      </c>
    </row>
    <row r="51" spans="1:34" s="137" customFormat="1" ht="11.25" hidden="1" customHeight="1" x14ac:dyDescent="0.2">
      <c r="A51" s="160" t="s">
        <v>124</v>
      </c>
      <c r="B51" s="137" t="s">
        <v>151</v>
      </c>
      <c r="C51" s="187">
        <v>34.152000000000001</v>
      </c>
      <c r="D51" s="187">
        <v>38.25</v>
      </c>
      <c r="E51" s="127">
        <v>36.151024390243904</v>
      </c>
      <c r="F51" s="127">
        <v>39</v>
      </c>
      <c r="G51" s="127">
        <v>39.25</v>
      </c>
      <c r="H51" s="127">
        <v>38.75</v>
      </c>
      <c r="I51" s="127">
        <v>36.5</v>
      </c>
      <c r="J51" s="127">
        <v>37.5</v>
      </c>
      <c r="K51" s="127">
        <v>35.5</v>
      </c>
      <c r="L51" s="127">
        <v>37</v>
      </c>
      <c r="M51" s="127">
        <v>43</v>
      </c>
      <c r="N51" s="127">
        <v>54.75</v>
      </c>
      <c r="O51" s="127">
        <v>50.75</v>
      </c>
      <c r="P51" s="127">
        <v>58.75</v>
      </c>
      <c r="Q51" s="127">
        <v>50.25</v>
      </c>
      <c r="R51" s="127">
        <v>40.5</v>
      </c>
      <c r="S51" s="127">
        <v>40.5</v>
      </c>
      <c r="T51" s="127">
        <v>39.5</v>
      </c>
      <c r="U51" s="127">
        <v>41.5</v>
      </c>
      <c r="V51" s="187">
        <v>42.698039215686272</v>
      </c>
      <c r="W51" s="187">
        <v>45.522549019607844</v>
      </c>
      <c r="X51" s="187">
        <v>45.355771812080548</v>
      </c>
      <c r="Y51" s="187">
        <v>46.269882352941181</v>
      </c>
      <c r="Z51" s="187">
        <v>47.107137254901964</v>
      </c>
      <c r="AA51" s="187">
        <v>47.974531249999998</v>
      </c>
      <c r="AB51" s="128">
        <v>46.128919196237703</v>
      </c>
      <c r="AF51" s="137">
        <v>39.25</v>
      </c>
      <c r="AG51" s="137">
        <v>38.75</v>
      </c>
      <c r="AH51" s="137">
        <v>37.5</v>
      </c>
    </row>
    <row r="52" spans="1:34" s="137" customFormat="1" ht="11.25" hidden="1" customHeight="1" x14ac:dyDescent="0.2">
      <c r="A52" s="188" t="s">
        <v>125</v>
      </c>
      <c r="B52" s="126"/>
      <c r="C52" s="187">
        <v>32.091999999999999</v>
      </c>
      <c r="D52" s="187">
        <v>36.75</v>
      </c>
      <c r="E52" s="164">
        <v>34.364195121951219</v>
      </c>
      <c r="F52" s="164">
        <v>37</v>
      </c>
      <c r="G52" s="127">
        <v>37.25</v>
      </c>
      <c r="H52" s="127">
        <v>36.75</v>
      </c>
      <c r="I52" s="164">
        <v>36.25</v>
      </c>
      <c r="J52" s="127">
        <v>36.5</v>
      </c>
      <c r="K52" s="127">
        <v>36</v>
      </c>
      <c r="L52" s="127">
        <v>38</v>
      </c>
      <c r="M52" s="127">
        <v>45.5</v>
      </c>
      <c r="N52" s="164">
        <v>60</v>
      </c>
      <c r="O52" s="127">
        <v>55</v>
      </c>
      <c r="P52" s="127">
        <v>65</v>
      </c>
      <c r="Q52" s="127">
        <v>52</v>
      </c>
      <c r="R52" s="164">
        <v>37.333333333333336</v>
      </c>
      <c r="S52" s="127">
        <v>38.5</v>
      </c>
      <c r="T52" s="127">
        <v>36.5</v>
      </c>
      <c r="U52" s="127">
        <v>37</v>
      </c>
      <c r="V52" s="187">
        <v>42.868627450980391</v>
      </c>
      <c r="W52" s="187">
        <v>43.25686274509804</v>
      </c>
      <c r="X52" s="187">
        <v>42.95624161073826</v>
      </c>
      <c r="Y52" s="187">
        <v>44.046862745098039</v>
      </c>
      <c r="Z52" s="187">
        <v>44.85822549019607</v>
      </c>
      <c r="AA52" s="187">
        <v>45.739218749999999</v>
      </c>
      <c r="AB52" s="128">
        <v>44.154451474989308</v>
      </c>
      <c r="AF52" s="137">
        <v>37.25</v>
      </c>
      <c r="AG52" s="137">
        <v>36.75</v>
      </c>
      <c r="AH52" s="137">
        <v>36.5</v>
      </c>
    </row>
    <row r="53" spans="1:34" s="137" customFormat="1" ht="11.25" hidden="1" customHeight="1" x14ac:dyDescent="0.2">
      <c r="A53" s="160" t="s">
        <v>126</v>
      </c>
      <c r="B53" s="126">
        <v>55</v>
      </c>
      <c r="C53" s="187">
        <v>33.091999999999999</v>
      </c>
      <c r="D53" s="187">
        <v>37.75</v>
      </c>
      <c r="E53" s="187">
        <v>35.364195121951219</v>
      </c>
      <c r="F53" s="127">
        <v>38.375</v>
      </c>
      <c r="G53" s="187">
        <v>38.75</v>
      </c>
      <c r="H53" s="187">
        <v>38</v>
      </c>
      <c r="I53" s="127">
        <v>37.875</v>
      </c>
      <c r="J53" s="187">
        <v>37.75</v>
      </c>
      <c r="K53" s="187">
        <v>38</v>
      </c>
      <c r="L53" s="187">
        <v>41</v>
      </c>
      <c r="M53" s="187">
        <v>50.5</v>
      </c>
      <c r="N53" s="127">
        <v>68.5</v>
      </c>
      <c r="O53" s="187">
        <v>62</v>
      </c>
      <c r="P53" s="187">
        <v>75</v>
      </c>
      <c r="Q53" s="187">
        <v>59</v>
      </c>
      <c r="R53" s="127">
        <v>39.5</v>
      </c>
      <c r="S53" s="187">
        <v>41</v>
      </c>
      <c r="T53" s="187">
        <v>38.5</v>
      </c>
      <c r="U53" s="187">
        <v>39</v>
      </c>
      <c r="V53" s="187">
        <v>46.585294117647059</v>
      </c>
      <c r="W53" s="187">
        <v>46.592156862745099</v>
      </c>
      <c r="X53" s="187">
        <v>46.151812080536921</v>
      </c>
      <c r="Y53" s="187">
        <v>47.346078431372547</v>
      </c>
      <c r="Z53" s="187">
        <v>48.019215686274521</v>
      </c>
      <c r="AA53" s="187">
        <v>48.725351562500009</v>
      </c>
      <c r="AB53" s="128">
        <v>47.372224027362122</v>
      </c>
      <c r="AF53" s="137">
        <v>38.75</v>
      </c>
      <c r="AG53" s="137">
        <v>38</v>
      </c>
      <c r="AH53" s="137">
        <v>37.75</v>
      </c>
    </row>
    <row r="54" spans="1:34" s="137" customFormat="1" ht="11.25" hidden="1" customHeight="1" x14ac:dyDescent="0.2">
      <c r="A54" s="160"/>
      <c r="B54" s="126"/>
      <c r="C54" s="187"/>
      <c r="D54" s="187"/>
      <c r="E54" s="187"/>
      <c r="F54" s="127"/>
      <c r="G54" s="187"/>
      <c r="H54" s="187"/>
      <c r="I54" s="127"/>
      <c r="J54" s="187"/>
      <c r="K54" s="187"/>
      <c r="L54" s="187"/>
      <c r="M54" s="187"/>
      <c r="N54" s="127"/>
      <c r="O54" s="187"/>
      <c r="P54" s="187"/>
      <c r="Q54" s="187"/>
      <c r="R54" s="127"/>
      <c r="S54" s="187"/>
      <c r="T54" s="187"/>
      <c r="U54" s="187"/>
      <c r="V54" s="187"/>
      <c r="W54" s="187"/>
      <c r="X54" s="187"/>
      <c r="Y54" s="187"/>
      <c r="Z54" s="187"/>
      <c r="AA54" s="187"/>
      <c r="AB54" s="128"/>
    </row>
    <row r="55" spans="1:34" s="137" customFormat="1" ht="11.25" hidden="1" customHeight="1" x14ac:dyDescent="0.2">
      <c r="A55" s="160" t="s">
        <v>154</v>
      </c>
      <c r="B55" s="126"/>
      <c r="C55" s="187"/>
      <c r="D55" s="187"/>
      <c r="E55" s="187"/>
      <c r="F55" s="127"/>
      <c r="G55" s="187"/>
      <c r="H55" s="187"/>
      <c r="I55" s="127"/>
      <c r="J55" s="187"/>
      <c r="K55" s="187"/>
      <c r="L55" s="187"/>
      <c r="M55" s="187"/>
      <c r="N55" s="127"/>
      <c r="O55" s="187"/>
      <c r="P55" s="187"/>
      <c r="Q55" s="187"/>
      <c r="R55" s="127"/>
      <c r="S55" s="187"/>
      <c r="T55" s="187"/>
      <c r="U55" s="187"/>
      <c r="V55" s="187"/>
      <c r="W55" s="187"/>
      <c r="X55" s="187"/>
      <c r="Y55" s="187"/>
      <c r="Z55" s="187"/>
      <c r="AA55" s="187"/>
      <c r="AB55" s="128"/>
    </row>
    <row r="56" spans="1:34" s="137" customFormat="1" ht="11.25" hidden="1" customHeight="1" x14ac:dyDescent="0.2">
      <c r="A56" s="160" t="s">
        <v>154</v>
      </c>
      <c r="B56" s="126">
        <v>44.875</v>
      </c>
      <c r="C56" s="187">
        <v>51.047996643066426</v>
      </c>
      <c r="D56" s="187">
        <v>60.549999237060547</v>
      </c>
      <c r="E56" s="187">
        <v>55.683119859648933</v>
      </c>
      <c r="F56" s="127">
        <v>71.034999389648434</v>
      </c>
      <c r="G56" s="187">
        <v>71.329998779296872</v>
      </c>
      <c r="H56" s="187">
        <v>70.739999999999995</v>
      </c>
      <c r="I56" s="127">
        <v>66.436659393310549</v>
      </c>
      <c r="J56" s="187">
        <v>68.709050292968755</v>
      </c>
      <c r="K56" s="187">
        <v>64.164268493652344</v>
      </c>
      <c r="L56" s="187">
        <v>64.929289093017573</v>
      </c>
      <c r="M56" s="187">
        <v>65.864390869140621</v>
      </c>
      <c r="N56" s="127">
        <v>54.250901057679187</v>
      </c>
      <c r="O56" s="187">
        <v>53.873006612674892</v>
      </c>
      <c r="P56" s="187">
        <v>54.628795502683481</v>
      </c>
      <c r="Q56" s="187">
        <v>54.631082633167175</v>
      </c>
      <c r="R56" s="127">
        <v>64.393906591374488</v>
      </c>
      <c r="S56" s="187">
        <v>59.614371511338369</v>
      </c>
      <c r="T56" s="187">
        <v>64.800522182050941</v>
      </c>
      <c r="U56" s="187">
        <v>68.766826080734177</v>
      </c>
      <c r="V56" s="187">
        <v>63.432163721117149</v>
      </c>
      <c r="W56" s="187">
        <v>52.542189225649658</v>
      </c>
      <c r="X56" s="187">
        <v>51.239252750044059</v>
      </c>
      <c r="Y56" s="187">
        <v>50.777650947166045</v>
      </c>
      <c r="Z56" s="187">
        <v>49.337832026071915</v>
      </c>
      <c r="AA56" s="187">
        <v>52.010162105113309</v>
      </c>
      <c r="AB56" s="128">
        <v>51.952498000826012</v>
      </c>
      <c r="AF56" s="137">
        <v>71.329998779296872</v>
      </c>
      <c r="AG56" s="137">
        <v>70.739999999999995</v>
      </c>
      <c r="AH56" s="137">
        <v>68.709050292968755</v>
      </c>
    </row>
    <row r="57" spans="1:34" s="137" customFormat="1" ht="11.25" hidden="1" customHeight="1" x14ac:dyDescent="0.2">
      <c r="A57" s="160"/>
      <c r="B57" s="126"/>
      <c r="C57" s="187"/>
      <c r="D57" s="187"/>
      <c r="E57" s="187"/>
      <c r="F57" s="127"/>
      <c r="G57" s="187"/>
      <c r="H57" s="187"/>
      <c r="I57" s="127"/>
      <c r="J57" s="187"/>
      <c r="K57" s="187"/>
      <c r="L57" s="187"/>
      <c r="M57" s="187"/>
      <c r="N57" s="127"/>
      <c r="O57" s="187"/>
      <c r="P57" s="187"/>
      <c r="Q57" s="187"/>
      <c r="R57" s="127"/>
      <c r="S57" s="187"/>
      <c r="T57" s="187"/>
      <c r="U57" s="187"/>
      <c r="V57" s="187"/>
      <c r="W57" s="187"/>
      <c r="X57" s="187"/>
      <c r="Y57" s="187"/>
      <c r="Z57" s="187"/>
      <c r="AA57" s="187"/>
      <c r="AB57" s="128"/>
    </row>
    <row r="58" spans="1:34" s="137" customFormat="1" ht="11.25" hidden="1" customHeight="1" x14ac:dyDescent="0.2">
      <c r="A58" s="160"/>
      <c r="B58" s="126"/>
      <c r="C58" s="187"/>
      <c r="D58" s="187"/>
      <c r="E58" s="187"/>
      <c r="F58" s="127"/>
      <c r="G58" s="187"/>
      <c r="H58" s="187"/>
      <c r="I58" s="127"/>
      <c r="J58" s="187"/>
      <c r="K58" s="187"/>
      <c r="L58" s="187"/>
      <c r="M58" s="187"/>
      <c r="N58" s="127"/>
      <c r="O58" s="187"/>
      <c r="P58" s="187"/>
      <c r="Q58" s="187"/>
      <c r="R58" s="127"/>
      <c r="S58" s="187"/>
      <c r="T58" s="187"/>
      <c r="U58" s="187"/>
      <c r="V58" s="187"/>
      <c r="W58" s="187"/>
      <c r="X58" s="187"/>
      <c r="Y58" s="187"/>
      <c r="Z58" s="187"/>
      <c r="AA58" s="187"/>
      <c r="AB58" s="128"/>
    </row>
    <row r="59" spans="1:34" s="137" customFormat="1" ht="11.25" hidden="1" customHeight="1" x14ac:dyDescent="0.2">
      <c r="A59" s="160"/>
      <c r="B59" s="126"/>
      <c r="C59" s="187"/>
      <c r="D59" s="187"/>
      <c r="E59" s="187"/>
      <c r="F59" s="127"/>
      <c r="G59" s="187"/>
      <c r="H59" s="187"/>
      <c r="I59" s="127"/>
      <c r="J59" s="187"/>
      <c r="K59" s="187"/>
      <c r="L59" s="187"/>
      <c r="M59" s="187"/>
      <c r="N59" s="127"/>
      <c r="O59" s="187"/>
      <c r="P59" s="187"/>
      <c r="Q59" s="187"/>
      <c r="R59" s="127"/>
      <c r="S59" s="187"/>
      <c r="T59" s="187"/>
      <c r="U59" s="187"/>
      <c r="V59" s="187"/>
      <c r="W59" s="187"/>
      <c r="X59" s="187"/>
      <c r="Y59" s="187"/>
      <c r="Z59" s="187"/>
      <c r="AA59" s="187"/>
      <c r="AB59" s="128"/>
    </row>
    <row r="60" spans="1:34" s="137" customFormat="1" ht="11.25" hidden="1" customHeight="1" x14ac:dyDescent="0.2">
      <c r="A60" s="160"/>
      <c r="B60" s="126"/>
      <c r="C60" s="187"/>
      <c r="D60" s="187"/>
      <c r="E60" s="187"/>
      <c r="F60" s="127"/>
      <c r="G60" s="187"/>
      <c r="H60" s="187"/>
      <c r="I60" s="127"/>
      <c r="J60" s="187"/>
      <c r="K60" s="187"/>
      <c r="L60" s="187"/>
      <c r="M60" s="187"/>
      <c r="N60" s="127"/>
      <c r="O60" s="187"/>
      <c r="P60" s="187"/>
      <c r="Q60" s="187"/>
      <c r="R60" s="127"/>
      <c r="S60" s="187"/>
      <c r="T60" s="187"/>
      <c r="U60" s="187"/>
      <c r="V60" s="187"/>
      <c r="W60" s="187"/>
      <c r="X60" s="187"/>
      <c r="Y60" s="187"/>
      <c r="Z60" s="187"/>
      <c r="AA60" s="187"/>
      <c r="AB60" s="128"/>
    </row>
    <row r="61" spans="1:34" ht="11.25" hidden="1" customHeight="1" x14ac:dyDescent="0.2">
      <c r="A61" s="160"/>
      <c r="C61" s="187"/>
      <c r="D61" s="187"/>
      <c r="E61" s="187"/>
      <c r="F61" s="127"/>
      <c r="G61" s="187"/>
      <c r="H61" s="187"/>
      <c r="I61" s="127"/>
      <c r="J61" s="187"/>
      <c r="K61" s="187"/>
      <c r="L61" s="187"/>
      <c r="M61" s="187"/>
      <c r="N61" s="127"/>
      <c r="O61" s="187"/>
      <c r="P61" s="187"/>
      <c r="Q61" s="187"/>
      <c r="R61" s="127"/>
      <c r="S61" s="187"/>
      <c r="T61" s="187"/>
      <c r="U61" s="187"/>
      <c r="V61" s="187"/>
      <c r="W61" s="187"/>
      <c r="X61" s="187"/>
      <c r="Y61" s="187"/>
      <c r="Z61" s="187"/>
      <c r="AA61" s="187"/>
      <c r="AB61" s="128"/>
    </row>
    <row r="62" spans="1:34" ht="12" hidden="1" customHeight="1" x14ac:dyDescent="0.2">
      <c r="A62" s="160"/>
      <c r="B62" s="178"/>
      <c r="C62" s="187"/>
      <c r="D62" s="187"/>
      <c r="E62" s="187"/>
      <c r="F62" s="127"/>
      <c r="G62" s="187"/>
      <c r="H62" s="187"/>
      <c r="I62" s="127"/>
      <c r="J62" s="187"/>
      <c r="K62" s="187"/>
      <c r="L62" s="187"/>
      <c r="M62" s="187"/>
      <c r="N62" s="127"/>
      <c r="O62" s="187"/>
      <c r="P62" s="187"/>
      <c r="Q62" s="187"/>
      <c r="R62" s="127"/>
      <c r="S62" s="187"/>
      <c r="T62" s="187"/>
      <c r="U62" s="187"/>
      <c r="V62" s="187"/>
      <c r="W62" s="187"/>
      <c r="X62" s="187"/>
      <c r="Y62" s="187"/>
      <c r="Z62" s="187"/>
      <c r="AA62" s="187"/>
      <c r="AB62" s="128"/>
    </row>
    <row r="63" spans="1:34" ht="12" hidden="1" customHeight="1" x14ac:dyDescent="0.2">
      <c r="A63" s="165"/>
      <c r="C63" s="189"/>
      <c r="D63" s="189"/>
      <c r="E63" s="189"/>
      <c r="F63" s="131"/>
      <c r="G63" s="189"/>
      <c r="H63" s="189"/>
      <c r="I63" s="131"/>
      <c r="J63" s="189"/>
      <c r="K63" s="189"/>
      <c r="L63" s="189"/>
      <c r="M63" s="189"/>
      <c r="N63" s="131"/>
      <c r="O63" s="189"/>
      <c r="P63" s="189"/>
      <c r="Q63" s="189"/>
      <c r="R63" s="131"/>
      <c r="S63" s="189"/>
      <c r="T63" s="189"/>
      <c r="U63" s="189"/>
      <c r="V63" s="189"/>
      <c r="W63" s="189"/>
      <c r="X63" s="189"/>
      <c r="Y63" s="189"/>
      <c r="Z63" s="189"/>
      <c r="AA63" s="189"/>
      <c r="AB63" s="132"/>
    </row>
    <row r="64" spans="1:34" hidden="1" x14ac:dyDescent="0.2"/>
    <row r="65" spans="1:30" ht="13.5" customHeight="1" x14ac:dyDescent="0.25">
      <c r="A65" s="133" t="s">
        <v>165</v>
      </c>
      <c r="E65" s="126" t="s">
        <v>156</v>
      </c>
    </row>
    <row r="66" spans="1:30" s="153" customFormat="1" ht="11.25" customHeight="1" thickBot="1" x14ac:dyDescent="0.25">
      <c r="A66" s="190" t="s">
        <v>156</v>
      </c>
      <c r="B66" s="191"/>
      <c r="C66" s="192" t="s">
        <v>135</v>
      </c>
      <c r="D66" s="192" t="s">
        <v>136</v>
      </c>
      <c r="E66" s="192" t="s">
        <v>137</v>
      </c>
      <c r="F66" s="192" t="s">
        <v>138</v>
      </c>
      <c r="G66" s="192">
        <v>37257</v>
      </c>
      <c r="H66" s="192">
        <v>37288</v>
      </c>
      <c r="I66" s="192" t="s">
        <v>139</v>
      </c>
      <c r="J66" s="192">
        <v>37316</v>
      </c>
      <c r="K66" s="192">
        <v>37347</v>
      </c>
      <c r="L66" s="192">
        <v>37377</v>
      </c>
      <c r="M66" s="192">
        <v>37408</v>
      </c>
      <c r="N66" s="192" t="s">
        <v>140</v>
      </c>
      <c r="O66" s="192">
        <v>37438</v>
      </c>
      <c r="P66" s="192">
        <v>37469</v>
      </c>
      <c r="Q66" s="192">
        <v>37500</v>
      </c>
      <c r="R66" s="192" t="s">
        <v>141</v>
      </c>
      <c r="S66" s="192">
        <v>37530</v>
      </c>
      <c r="T66" s="192">
        <v>37561</v>
      </c>
      <c r="U66" s="192">
        <v>37591</v>
      </c>
      <c r="V66" s="192" t="s">
        <v>142</v>
      </c>
      <c r="W66" s="192" t="s">
        <v>143</v>
      </c>
      <c r="X66" s="192" t="s">
        <v>144</v>
      </c>
      <c r="Y66" s="192" t="s">
        <v>145</v>
      </c>
      <c r="Z66" s="192" t="s">
        <v>146</v>
      </c>
      <c r="AA66" s="192" t="s">
        <v>147</v>
      </c>
      <c r="AB66" s="193" t="s">
        <v>148</v>
      </c>
      <c r="AC66" s="194"/>
      <c r="AD66" s="194"/>
    </row>
    <row r="67" spans="1:30" ht="13.7" customHeight="1" x14ac:dyDescent="0.2">
      <c r="A67" s="214" t="s">
        <v>120</v>
      </c>
      <c r="B67" s="126" t="s">
        <v>155</v>
      </c>
      <c r="C67" s="195">
        <v>6644.0059974102087</v>
      </c>
      <c r="D67" s="195">
        <v>10834.670947030498</v>
      </c>
      <c r="E67" s="195">
        <v>8739.3384722203537</v>
      </c>
      <c r="F67" s="195">
        <v>12677.93042526669</v>
      </c>
      <c r="G67" s="195">
        <v>13199.245757385292</v>
      </c>
      <c r="H67" s="195">
        <v>12156.615093148088</v>
      </c>
      <c r="I67" s="195">
        <v>15821.993642630092</v>
      </c>
      <c r="J67" s="195">
        <v>15250.544662309369</v>
      </c>
      <c r="K67" s="195">
        <v>16393.442622950817</v>
      </c>
      <c r="L67" s="195">
        <v>9056.839475327919</v>
      </c>
      <c r="M67" s="195">
        <v>9042.5531914893618</v>
      </c>
      <c r="N67" s="195">
        <v>14146.00898655011</v>
      </c>
      <c r="O67" s="195">
        <v>12813.0460104834</v>
      </c>
      <c r="P67" s="195">
        <v>15478.971962616821</v>
      </c>
      <c r="Q67" s="195">
        <v>13099.136647811849</v>
      </c>
      <c r="R67" s="195">
        <v>11872.62314401068</v>
      </c>
      <c r="S67" s="195">
        <v>12292.562999385371</v>
      </c>
      <c r="T67" s="195">
        <v>11574.779165397502</v>
      </c>
      <c r="U67" s="195">
        <v>11750.527267249172</v>
      </c>
      <c r="V67" s="195">
        <v>12495.573028747123</v>
      </c>
      <c r="W67" s="195">
        <v>11362.335704508037</v>
      </c>
      <c r="X67" s="195">
        <v>10847.587635864305</v>
      </c>
      <c r="Y67" s="195">
        <v>10583.51319041796</v>
      </c>
      <c r="Z67" s="195">
        <v>10215.895622022579</v>
      </c>
      <c r="AA67" s="195">
        <v>9890.930695063902</v>
      </c>
      <c r="AB67" s="196">
        <v>10492.95800721173</v>
      </c>
    </row>
    <row r="68" spans="1:30" ht="13.7" customHeight="1" x14ac:dyDescent="0.2">
      <c r="A68" s="215" t="s">
        <v>121</v>
      </c>
      <c r="B68" s="126" t="s">
        <v>155</v>
      </c>
      <c r="C68" s="195">
        <v>6771.7917263000063</v>
      </c>
      <c r="D68" s="195">
        <v>10901.551631888709</v>
      </c>
      <c r="E68" s="197">
        <v>8836.6716790943574</v>
      </c>
      <c r="F68" s="195">
        <v>12662.142613457407</v>
      </c>
      <c r="G68" s="195">
        <v>13199.245757385292</v>
      </c>
      <c r="H68" s="195">
        <v>12125.039469529522</v>
      </c>
      <c r="I68" s="195">
        <v>16368.441730061786</v>
      </c>
      <c r="J68" s="195">
        <v>15250.544662309369</v>
      </c>
      <c r="K68" s="195">
        <v>17486.338797814205</v>
      </c>
      <c r="L68" s="195">
        <v>9837.6014990630847</v>
      </c>
      <c r="M68" s="195">
        <v>9802.4316109422507</v>
      </c>
      <c r="N68" s="195">
        <v>14947.88746672908</v>
      </c>
      <c r="O68" s="195">
        <v>13686.662783925451</v>
      </c>
      <c r="P68" s="195">
        <v>16209.112149532708</v>
      </c>
      <c r="Q68" s="195">
        <v>14141.113426615064</v>
      </c>
      <c r="R68" s="195">
        <v>11872.62314401068</v>
      </c>
      <c r="S68" s="195">
        <v>12292.562999385371</v>
      </c>
      <c r="T68" s="195">
        <v>11574.779165397502</v>
      </c>
      <c r="U68" s="195">
        <v>11750.527267249172</v>
      </c>
      <c r="V68" s="197">
        <v>12925.009092165172</v>
      </c>
      <c r="W68" s="195">
        <v>12001.778041191283</v>
      </c>
      <c r="X68" s="195">
        <v>11399.864787438932</v>
      </c>
      <c r="Y68" s="195">
        <v>11166.695485265818</v>
      </c>
      <c r="Z68" s="195">
        <v>10962.162339338469</v>
      </c>
      <c r="AA68" s="195">
        <v>10778.034931224465</v>
      </c>
      <c r="AB68" s="196">
        <v>11169.791499983012</v>
      </c>
    </row>
    <row r="69" spans="1:30" ht="13.7" customHeight="1" x14ac:dyDescent="0.2">
      <c r="A69" s="215" t="s">
        <v>122</v>
      </c>
      <c r="B69" s="126" t="s">
        <v>155</v>
      </c>
      <c r="C69" s="195">
        <v>6722.722006406324</v>
      </c>
      <c r="D69" s="195">
        <v>10834.670947030498</v>
      </c>
      <c r="E69" s="197">
        <v>8778.6964767184108</v>
      </c>
      <c r="F69" s="195">
        <v>12647.099041676845</v>
      </c>
      <c r="G69" s="195">
        <v>12884.978001257072</v>
      </c>
      <c r="H69" s="195">
        <v>12409.220082096619</v>
      </c>
      <c r="I69" s="195">
        <v>17295.260545019464</v>
      </c>
      <c r="J69" s="195">
        <v>16557.734204793029</v>
      </c>
      <c r="K69" s="195">
        <v>18032.7868852459</v>
      </c>
      <c r="L69" s="195">
        <v>10227.982510930669</v>
      </c>
      <c r="M69" s="195">
        <v>11930.091185410334</v>
      </c>
      <c r="N69" s="195">
        <v>15858.755422683553</v>
      </c>
      <c r="O69" s="195">
        <v>14924.286546301688</v>
      </c>
      <c r="P69" s="195">
        <v>16793.224299065419</v>
      </c>
      <c r="Q69" s="195">
        <v>14959.809467103305</v>
      </c>
      <c r="R69" s="195">
        <v>12859.021957378745</v>
      </c>
      <c r="S69" s="195">
        <v>12676.705593116165</v>
      </c>
      <c r="T69" s="195">
        <v>12869.326835211694</v>
      </c>
      <c r="U69" s="195">
        <v>13031.033443808376</v>
      </c>
      <c r="V69" s="197">
        <v>13743.224550275307</v>
      </c>
      <c r="W69" s="195">
        <v>12718.703824283852</v>
      </c>
      <c r="X69" s="195">
        <v>12040.980885488922</v>
      </c>
      <c r="Y69" s="195">
        <v>11870.891017180449</v>
      </c>
      <c r="Z69" s="195">
        <v>11338.83333928403</v>
      </c>
      <c r="AA69" s="195">
        <v>10811.889781117648</v>
      </c>
      <c r="AB69" s="196">
        <v>11637.041809722366</v>
      </c>
    </row>
    <row r="70" spans="1:30" ht="13.7" customHeight="1" x14ac:dyDescent="0.2">
      <c r="A70" s="215" t="s">
        <v>123</v>
      </c>
      <c r="B70" s="126" t="s">
        <v>155</v>
      </c>
      <c r="C70" s="195">
        <v>4487.1957464743873</v>
      </c>
      <c r="D70" s="195">
        <v>9978.5981808453707</v>
      </c>
      <c r="E70" s="197">
        <v>7232.8969636598795</v>
      </c>
      <c r="F70" s="195">
        <v>12143.377543837225</v>
      </c>
      <c r="G70" s="195">
        <v>12256.442489000628</v>
      </c>
      <c r="H70" s="195">
        <v>12030.312598673823</v>
      </c>
      <c r="I70" s="195">
        <v>17295.260545019464</v>
      </c>
      <c r="J70" s="195">
        <v>16557.734204793029</v>
      </c>
      <c r="K70" s="195">
        <v>18032.7868852459</v>
      </c>
      <c r="L70" s="195">
        <v>10227.982510930669</v>
      </c>
      <c r="M70" s="195">
        <v>11930.091185410334</v>
      </c>
      <c r="N70" s="195">
        <v>15785.954024896717</v>
      </c>
      <c r="O70" s="195">
        <v>14778.683750728014</v>
      </c>
      <c r="P70" s="195">
        <v>16793.224299065419</v>
      </c>
      <c r="Q70" s="195">
        <v>14959.809467103305</v>
      </c>
      <c r="R70" s="195">
        <v>12403.322282969597</v>
      </c>
      <c r="S70" s="195">
        <v>12523.048555623849</v>
      </c>
      <c r="T70" s="195">
        <v>12107.828205909229</v>
      </c>
      <c r="U70" s="195">
        <v>12579.090087375716</v>
      </c>
      <c r="V70" s="197">
        <v>13524.694955873219</v>
      </c>
      <c r="W70" s="195">
        <v>12354.123818547358</v>
      </c>
      <c r="X70" s="195">
        <v>11669.772894598902</v>
      </c>
      <c r="Y70" s="195">
        <v>11537.557269191011</v>
      </c>
      <c r="Z70" s="195">
        <v>11030.67458090013</v>
      </c>
      <c r="AA70" s="195">
        <v>10514.873646040252</v>
      </c>
      <c r="AB70" s="196">
        <v>11302.624822247453</v>
      </c>
    </row>
    <row r="71" spans="1:30" ht="13.7" customHeight="1" x14ac:dyDescent="0.2">
      <c r="A71" s="215" t="s">
        <v>124</v>
      </c>
      <c r="B71" s="126" t="s">
        <v>155</v>
      </c>
      <c r="C71" s="195">
        <v>6695.1202889661281</v>
      </c>
      <c r="D71" s="195">
        <v>9978.5981808453707</v>
      </c>
      <c r="E71" s="197">
        <v>8336.859234905749</v>
      </c>
      <c r="F71" s="195">
        <v>12143.377543837225</v>
      </c>
      <c r="G71" s="195">
        <v>12256.442489000628</v>
      </c>
      <c r="H71" s="195">
        <v>12030.312598673823</v>
      </c>
      <c r="I71" s="195">
        <v>17910.01464338012</v>
      </c>
      <c r="J71" s="195">
        <v>16557.734204793029</v>
      </c>
      <c r="K71" s="195">
        <v>19262.295081967215</v>
      </c>
      <c r="L71" s="195">
        <v>11477.201748906933</v>
      </c>
      <c r="M71" s="195">
        <v>12993.920972644377</v>
      </c>
      <c r="N71" s="195">
        <v>15968.489071625689</v>
      </c>
      <c r="O71" s="195">
        <v>14778.683750728014</v>
      </c>
      <c r="P71" s="195">
        <v>17158.294392523363</v>
      </c>
      <c r="Q71" s="195">
        <v>14959.809467103305</v>
      </c>
      <c r="R71" s="195">
        <v>12403.322282969597</v>
      </c>
      <c r="S71" s="195">
        <v>12523.048555623849</v>
      </c>
      <c r="T71" s="195">
        <v>12107.828205909229</v>
      </c>
      <c r="U71" s="195">
        <v>12579.090087375716</v>
      </c>
      <c r="V71" s="197">
        <v>13823.267366829556</v>
      </c>
      <c r="W71" s="195">
        <v>12710.275800288451</v>
      </c>
      <c r="X71" s="195">
        <v>11953.885769191953</v>
      </c>
      <c r="Y71" s="195">
        <v>11859.138004600198</v>
      </c>
      <c r="Z71" s="195">
        <v>11336.34458171372</v>
      </c>
      <c r="AA71" s="195">
        <v>10800.593118698698</v>
      </c>
      <c r="AB71" s="196">
        <v>11630.369439027314</v>
      </c>
    </row>
    <row r="72" spans="1:30" ht="13.7" customHeight="1" x14ac:dyDescent="0.2">
      <c r="A72" s="215" t="s">
        <v>125</v>
      </c>
      <c r="B72" s="126" t="s">
        <v>155</v>
      </c>
      <c r="C72" s="195">
        <v>6387.5826347713482</v>
      </c>
      <c r="D72" s="195">
        <v>9563.9379347244521</v>
      </c>
      <c r="E72" s="197">
        <v>7975.7602847479002</v>
      </c>
      <c r="F72" s="195">
        <v>11379.715331165975</v>
      </c>
      <c r="G72" s="195">
        <v>11392.206159648022</v>
      </c>
      <c r="H72" s="195">
        <v>11367.224502683926</v>
      </c>
      <c r="I72" s="195">
        <v>17297.046323082966</v>
      </c>
      <c r="J72" s="195">
        <v>15468.409586056647</v>
      </c>
      <c r="K72" s="195">
        <v>19125.683060109288</v>
      </c>
      <c r="L72" s="195">
        <v>11555.27795128045</v>
      </c>
      <c r="M72" s="195">
        <v>13525.835866261397</v>
      </c>
      <c r="N72" s="195">
        <v>17499.976186458669</v>
      </c>
      <c r="O72" s="195">
        <v>16016.307513104251</v>
      </c>
      <c r="P72" s="195">
        <v>18983.644859813085</v>
      </c>
      <c r="Q72" s="195">
        <v>15480.797856504912</v>
      </c>
      <c r="R72" s="195">
        <v>11365.8026666878</v>
      </c>
      <c r="S72" s="195">
        <v>11831.59188690842</v>
      </c>
      <c r="T72" s="195">
        <v>11117.879987816021</v>
      </c>
      <c r="U72" s="195">
        <v>11147.936125338958</v>
      </c>
      <c r="V72" s="197">
        <v>13733.695643542656</v>
      </c>
      <c r="W72" s="195">
        <v>12047.452493811516</v>
      </c>
      <c r="X72" s="195">
        <v>11282.826617274699</v>
      </c>
      <c r="Y72" s="195">
        <v>11250.956922621441</v>
      </c>
      <c r="Z72" s="195">
        <v>10811.277607093543</v>
      </c>
      <c r="AA72" s="195">
        <v>10407.089782991641</v>
      </c>
      <c r="AB72" s="196">
        <v>11129.028049114524</v>
      </c>
    </row>
    <row r="73" spans="1:30" ht="13.7" customHeight="1" thickBot="1" x14ac:dyDescent="0.25">
      <c r="A73" s="216" t="s">
        <v>126</v>
      </c>
      <c r="B73" s="166" t="s">
        <v>155</v>
      </c>
      <c r="C73" s="198">
        <v>6592.039800995025</v>
      </c>
      <c r="D73" s="198">
        <v>9831.4606741573043</v>
      </c>
      <c r="E73" s="199">
        <v>8211.7502375761651</v>
      </c>
      <c r="F73" s="198">
        <v>11812.76379587818</v>
      </c>
      <c r="G73" s="198">
        <v>11863.607793840352</v>
      </c>
      <c r="H73" s="198">
        <v>11761.919797916007</v>
      </c>
      <c r="I73" s="198">
        <v>18115.825565198757</v>
      </c>
      <c r="J73" s="198">
        <v>16013.071895424837</v>
      </c>
      <c r="K73" s="198">
        <v>20218.579234972676</v>
      </c>
      <c r="L73" s="198">
        <v>12492.19237976265</v>
      </c>
      <c r="M73" s="198">
        <v>15045.592705167173</v>
      </c>
      <c r="N73" s="198">
        <v>19979.476129306167</v>
      </c>
      <c r="O73" s="198">
        <v>18054.746651135702</v>
      </c>
      <c r="P73" s="198">
        <v>21904.205607476633</v>
      </c>
      <c r="Q73" s="198">
        <v>17564.751414111342</v>
      </c>
      <c r="R73" s="198">
        <v>12025.827744292392</v>
      </c>
      <c r="S73" s="198">
        <v>12599.877074370006</v>
      </c>
      <c r="T73" s="198">
        <v>11727.078891257994</v>
      </c>
      <c r="U73" s="198">
        <v>11750.527267249172</v>
      </c>
      <c r="V73" s="199">
        <v>14937.831824325074</v>
      </c>
      <c r="W73" s="198">
        <v>12972.360159371212</v>
      </c>
      <c r="X73" s="198">
        <v>12117.306316915285</v>
      </c>
      <c r="Y73" s="198">
        <v>12088.197353084235</v>
      </c>
      <c r="Z73" s="198">
        <v>11566.148448652988</v>
      </c>
      <c r="AA73" s="198">
        <v>11078.608724373147</v>
      </c>
      <c r="AB73" s="200">
        <v>11935.647458872065</v>
      </c>
    </row>
    <row r="74" spans="1:30" ht="13.5" customHeight="1" x14ac:dyDescent="0.2">
      <c r="A74" s="169"/>
      <c r="B74" s="170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2"/>
      <c r="AB74" s="201"/>
    </row>
    <row r="75" spans="1:30" ht="13.7" hidden="1" customHeight="1" x14ac:dyDescent="0.2">
      <c r="A75" s="181"/>
      <c r="B75" s="137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203"/>
      <c r="AB75" s="195"/>
    </row>
    <row r="76" spans="1:30" ht="13.7" hidden="1" customHeight="1" x14ac:dyDescent="0.2">
      <c r="A76" s="181"/>
      <c r="B76" s="137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203"/>
      <c r="AB76" s="195"/>
    </row>
    <row r="77" spans="1:30" ht="13.7" hidden="1" customHeight="1" x14ac:dyDescent="0.2">
      <c r="A77" s="181"/>
      <c r="B77" s="137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203"/>
      <c r="AB77" s="195"/>
    </row>
    <row r="78" spans="1:30" ht="13.7" hidden="1" customHeight="1" x14ac:dyDescent="0.2">
      <c r="A78" s="181"/>
      <c r="B78" s="137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203"/>
      <c r="AB78" s="195"/>
    </row>
    <row r="79" spans="1:30" ht="13.7" hidden="1" customHeight="1" x14ac:dyDescent="0.2">
      <c r="A79" s="181"/>
      <c r="B79" s="137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203"/>
      <c r="AB79" s="195"/>
    </row>
    <row r="80" spans="1:30" ht="13.7" hidden="1" customHeight="1" x14ac:dyDescent="0.2">
      <c r="A80" s="181"/>
      <c r="B80" s="137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203"/>
      <c r="AB80" s="195"/>
    </row>
    <row r="81" spans="1:28" ht="13.7" hidden="1" customHeight="1" x14ac:dyDescent="0.2">
      <c r="A81" s="181"/>
      <c r="B81" s="137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203"/>
      <c r="AB81" s="195"/>
    </row>
    <row r="82" spans="1:28" ht="13.7" hidden="1" customHeight="1" x14ac:dyDescent="0.2">
      <c r="A82" s="181"/>
      <c r="B82" s="137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203"/>
      <c r="AB82" s="195"/>
    </row>
    <row r="83" spans="1:28" ht="13.7" hidden="1" customHeight="1" x14ac:dyDescent="0.2">
      <c r="A83" s="181"/>
      <c r="B83" s="181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203"/>
      <c r="AB83" s="195"/>
    </row>
    <row r="84" spans="1:28" ht="13.5" hidden="1" customHeight="1" x14ac:dyDescent="0.2">
      <c r="A84" s="181"/>
      <c r="B84" s="181"/>
      <c r="C84" s="195"/>
      <c r="D84" s="195"/>
      <c r="E84" s="195"/>
      <c r="F84" s="204"/>
      <c r="G84" s="195"/>
      <c r="H84" s="195"/>
      <c r="I84" s="204"/>
      <c r="J84" s="195"/>
      <c r="K84" s="195"/>
      <c r="L84" s="195"/>
      <c r="M84" s="195"/>
      <c r="N84" s="204"/>
      <c r="O84" s="195"/>
      <c r="P84" s="195"/>
      <c r="Q84" s="195"/>
      <c r="R84" s="204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</row>
    <row r="85" spans="1:28" ht="12" customHeight="1" x14ac:dyDescent="0.2"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</row>
    <row r="86" spans="1:28" ht="17.25" customHeight="1" thickBot="1" x14ac:dyDescent="0.3">
      <c r="A86" s="171" t="s">
        <v>88</v>
      </c>
      <c r="B86" s="178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</row>
    <row r="87" spans="1:28" x14ac:dyDescent="0.2">
      <c r="A87" s="214" t="s">
        <v>120</v>
      </c>
      <c r="B87" s="137"/>
      <c r="C87" s="195">
        <v>-460.88052886253718</v>
      </c>
      <c r="D87" s="195">
        <v>-334.40342429106386</v>
      </c>
      <c r="E87" s="197">
        <v>-397.64197657680052</v>
      </c>
      <c r="F87" s="195">
        <v>-78.939059046417242</v>
      </c>
      <c r="G87" s="195">
        <v>0</v>
      </c>
      <c r="H87" s="195">
        <v>-157.87811809283448</v>
      </c>
      <c r="I87" s="195">
        <v>-382.15650558948983</v>
      </c>
      <c r="J87" s="195">
        <v>-217.86492374727823</v>
      </c>
      <c r="K87" s="195">
        <v>-546.44808743169779</v>
      </c>
      <c r="L87" s="195">
        <v>-156.15240474703569</v>
      </c>
      <c r="M87" s="195">
        <v>-73.217091099515528</v>
      </c>
      <c r="N87" s="195">
        <v>-170.65691768534089</v>
      </c>
      <c r="O87" s="195">
        <v>-314.14185416070723</v>
      </c>
      <c r="P87" s="195">
        <v>-27.171981209976366</v>
      </c>
      <c r="Q87" s="195">
        <v>-3.9008745228748012</v>
      </c>
      <c r="R87" s="195">
        <v>17.71844470846554</v>
      </c>
      <c r="S87" s="195">
        <v>3.7765170505008427</v>
      </c>
      <c r="T87" s="195">
        <v>17.60154982572567</v>
      </c>
      <c r="U87" s="195">
        <v>31.777267249171928</v>
      </c>
      <c r="V87" s="197">
        <v>-101.25664313566813</v>
      </c>
      <c r="W87" s="195">
        <v>-20.284424748446327</v>
      </c>
      <c r="X87" s="195">
        <v>-42.95902024778843</v>
      </c>
      <c r="Y87" s="201">
        <v>-42.383129526171615</v>
      </c>
      <c r="Z87" s="201">
        <v>-23.305809682897234</v>
      </c>
      <c r="AA87" s="195">
        <v>-7.9420926503025839</v>
      </c>
      <c r="AB87" s="206">
        <v>-37.946561179654964</v>
      </c>
    </row>
    <row r="88" spans="1:28" x14ac:dyDescent="0.2">
      <c r="A88" s="215" t="s">
        <v>121</v>
      </c>
      <c r="B88" s="161"/>
      <c r="C88" s="195">
        <v>-384.20909152865897</v>
      </c>
      <c r="D88" s="195">
        <v>-334.40342429106749</v>
      </c>
      <c r="E88" s="197">
        <v>-359.30625790986414</v>
      </c>
      <c r="F88" s="195">
        <v>-78.939059046417242</v>
      </c>
      <c r="G88" s="195">
        <v>0</v>
      </c>
      <c r="H88" s="195">
        <v>-157.87811809283448</v>
      </c>
      <c r="I88" s="195">
        <v>-382.15650558948619</v>
      </c>
      <c r="J88" s="195">
        <v>-217.86492374727823</v>
      </c>
      <c r="K88" s="195">
        <v>-546.44808743169415</v>
      </c>
      <c r="L88" s="195">
        <v>-156.15240474703387</v>
      </c>
      <c r="M88" s="195">
        <v>-72.98619519570093</v>
      </c>
      <c r="N88" s="195">
        <v>-172.06230839922864</v>
      </c>
      <c r="O88" s="195">
        <v>-315.6709383615962</v>
      </c>
      <c r="P88" s="195">
        <v>-28.45367843686472</v>
      </c>
      <c r="Q88" s="195">
        <v>-4.2111713599224458</v>
      </c>
      <c r="R88" s="195">
        <v>17.71844470846554</v>
      </c>
      <c r="S88" s="195">
        <v>3.7765170505008427</v>
      </c>
      <c r="T88" s="195">
        <v>17.60154982572567</v>
      </c>
      <c r="U88" s="195">
        <v>31.777267249171928</v>
      </c>
      <c r="V88" s="197">
        <v>-101.22186347500792</v>
      </c>
      <c r="W88" s="195">
        <v>-20.461797163328811</v>
      </c>
      <c r="X88" s="195">
        <v>-44.586197483899014</v>
      </c>
      <c r="Y88" s="195">
        <v>-44.019201287199394</v>
      </c>
      <c r="Z88" s="195">
        <v>-23.880875437860595</v>
      </c>
      <c r="AA88" s="195">
        <v>-7.3850519200241251</v>
      </c>
      <c r="AB88" s="196">
        <v>-37.454414708223339</v>
      </c>
    </row>
    <row r="89" spans="1:28" x14ac:dyDescent="0.2">
      <c r="A89" s="215" t="s">
        <v>122</v>
      </c>
      <c r="B89" s="137"/>
      <c r="C89" s="195">
        <v>-446.05738431132067</v>
      </c>
      <c r="D89" s="195">
        <v>-267.52273943285218</v>
      </c>
      <c r="E89" s="197">
        <v>-356.79006187208688</v>
      </c>
      <c r="F89" s="195">
        <v>-228.73721122742609</v>
      </c>
      <c r="G89" s="195">
        <v>-78.566939032054506</v>
      </c>
      <c r="H89" s="195">
        <v>-378.90748342279949</v>
      </c>
      <c r="I89" s="195">
        <v>-191.07825279474127</v>
      </c>
      <c r="J89" s="195">
        <v>-108.93246187363911</v>
      </c>
      <c r="K89" s="195">
        <v>-273.22404371584707</v>
      </c>
      <c r="L89" s="195">
        <v>-156.15240474703205</v>
      </c>
      <c r="M89" s="195">
        <v>-148.3044390199284</v>
      </c>
      <c r="N89" s="195">
        <v>-27.800445658456738</v>
      </c>
      <c r="O89" s="195">
        <v>-26.121855098543165</v>
      </c>
      <c r="P89" s="195">
        <v>-29.479036218370311</v>
      </c>
      <c r="Q89" s="195">
        <v>-4.4549760175996198</v>
      </c>
      <c r="R89" s="195">
        <v>323.51384544352186</v>
      </c>
      <c r="S89" s="195">
        <v>311.11419526670215</v>
      </c>
      <c r="T89" s="195">
        <v>323.70639725548972</v>
      </c>
      <c r="U89" s="195">
        <v>335.72094380837734</v>
      </c>
      <c r="V89" s="197">
        <v>-2.3805974584247451</v>
      </c>
      <c r="W89" s="195">
        <v>169.70234625106241</v>
      </c>
      <c r="X89" s="195">
        <v>176.47597383370157</v>
      </c>
      <c r="Y89" s="195">
        <v>165.07600514638034</v>
      </c>
      <c r="Z89" s="195">
        <v>151.13288440706492</v>
      </c>
      <c r="AA89" s="195">
        <v>88.09775939276733</v>
      </c>
      <c r="AB89" s="196">
        <v>126.80831798687723</v>
      </c>
    </row>
    <row r="90" spans="1:28" x14ac:dyDescent="0.2">
      <c r="A90" s="215" t="s">
        <v>123</v>
      </c>
      <c r="B90" s="137"/>
      <c r="C90" s="195">
        <v>132.89716129514909</v>
      </c>
      <c r="D90" s="195">
        <v>-254.14660246121093</v>
      </c>
      <c r="E90" s="197">
        <v>-60.624720583030467</v>
      </c>
      <c r="F90" s="195">
        <v>-141.90424627637185</v>
      </c>
      <c r="G90" s="195">
        <v>-78.566939032056325</v>
      </c>
      <c r="H90" s="195">
        <v>-205.24155352068374</v>
      </c>
      <c r="I90" s="195">
        <v>-27.679559984284424</v>
      </c>
      <c r="J90" s="195">
        <v>217.86492374727823</v>
      </c>
      <c r="K90" s="195">
        <v>-273.22404371584707</v>
      </c>
      <c r="L90" s="195">
        <v>-156.15240474703205</v>
      </c>
      <c r="M90" s="195">
        <v>-148.3044390199284</v>
      </c>
      <c r="N90" s="195">
        <v>-27.673021975049778</v>
      </c>
      <c r="O90" s="195">
        <v>-25.867007731727426</v>
      </c>
      <c r="P90" s="195">
        <v>-29.479036218370311</v>
      </c>
      <c r="Q90" s="195">
        <v>-4.4549760175996198</v>
      </c>
      <c r="R90" s="195">
        <v>120.34717761619686</v>
      </c>
      <c r="S90" s="195">
        <v>157.45715777438636</v>
      </c>
      <c r="T90" s="195">
        <v>94.446210775409781</v>
      </c>
      <c r="U90" s="195">
        <v>109.13816429879444</v>
      </c>
      <c r="V90" s="197">
        <v>-22.089774972848318</v>
      </c>
      <c r="W90" s="195">
        <v>73.534182725390565</v>
      </c>
      <c r="X90" s="195">
        <v>69.946500371468574</v>
      </c>
      <c r="Y90" s="195">
        <v>77.062687639923752</v>
      </c>
      <c r="Z90" s="195">
        <v>68.960986434805818</v>
      </c>
      <c r="AA90" s="195">
        <v>8.3157988635502988</v>
      </c>
      <c r="AB90" s="196">
        <v>56.681618264927238</v>
      </c>
    </row>
    <row r="91" spans="1:28" x14ac:dyDescent="0.2">
      <c r="A91" s="215" t="s">
        <v>124</v>
      </c>
      <c r="B91" s="161"/>
      <c r="C91" s="195">
        <v>-267.07217337967813</v>
      </c>
      <c r="D91" s="195">
        <v>-254.14660246121093</v>
      </c>
      <c r="E91" s="197">
        <v>-260.60938792044544</v>
      </c>
      <c r="F91" s="195">
        <v>-141.90424627637185</v>
      </c>
      <c r="G91" s="195">
        <v>-78.566939032056325</v>
      </c>
      <c r="H91" s="195">
        <v>-205.24155352068374</v>
      </c>
      <c r="I91" s="195">
        <v>40.626450944677345</v>
      </c>
      <c r="J91" s="195">
        <v>217.86492374727823</v>
      </c>
      <c r="K91" s="195">
        <v>-136.6120218579199</v>
      </c>
      <c r="L91" s="195">
        <v>-78.076202373516935</v>
      </c>
      <c r="M91" s="195">
        <v>-72.016432399681435</v>
      </c>
      <c r="N91" s="195">
        <v>-27.993446281772776</v>
      </c>
      <c r="O91" s="195">
        <v>-25.867007731727426</v>
      </c>
      <c r="P91" s="195">
        <v>-30.119884831816307</v>
      </c>
      <c r="Q91" s="195">
        <v>-4.4549760175996198</v>
      </c>
      <c r="R91" s="195">
        <v>94.745539111332619</v>
      </c>
      <c r="S91" s="195">
        <v>80.652242259793638</v>
      </c>
      <c r="T91" s="195">
        <v>94.446210775409781</v>
      </c>
      <c r="U91" s="195">
        <v>109.13816429879444</v>
      </c>
      <c r="V91" s="197">
        <v>-9.0438093551874772</v>
      </c>
      <c r="W91" s="195">
        <v>82.953541549770307</v>
      </c>
      <c r="X91" s="195">
        <v>79.092782654302937</v>
      </c>
      <c r="Y91" s="195">
        <v>88.127018055907683</v>
      </c>
      <c r="Z91" s="195">
        <v>77.356441319883743</v>
      </c>
      <c r="AA91" s="195">
        <v>18.790047250060525</v>
      </c>
      <c r="AB91" s="196">
        <v>60.736776591573289</v>
      </c>
    </row>
    <row r="92" spans="1:28" x14ac:dyDescent="0.2">
      <c r="A92" s="215" t="s">
        <v>125</v>
      </c>
      <c r="B92" s="137"/>
      <c r="C92" s="195">
        <v>-155.04668438628778</v>
      </c>
      <c r="D92" s="195">
        <v>-267.52273943285218</v>
      </c>
      <c r="E92" s="197">
        <v>-211.28471190957043</v>
      </c>
      <c r="F92" s="195">
        <v>-275.54246663373488</v>
      </c>
      <c r="G92" s="195">
        <v>-314.26775612821984</v>
      </c>
      <c r="H92" s="195">
        <v>-236.81717713925173</v>
      </c>
      <c r="I92" s="195">
        <v>-491.0889674631253</v>
      </c>
      <c r="J92" s="195">
        <v>-435.72984749455281</v>
      </c>
      <c r="K92" s="195">
        <v>-546.44808743169779</v>
      </c>
      <c r="L92" s="195">
        <v>-312.30480949406592</v>
      </c>
      <c r="M92" s="195">
        <v>-299.74906233173351</v>
      </c>
      <c r="N92" s="195">
        <v>-30.678669124339649</v>
      </c>
      <c r="O92" s="195">
        <v>-28.033210349654837</v>
      </c>
      <c r="P92" s="195">
        <v>-33.324127899028099</v>
      </c>
      <c r="Q92" s="195">
        <v>-4.6101244361234421</v>
      </c>
      <c r="R92" s="195">
        <v>16.896437755965962</v>
      </c>
      <c r="S92" s="195">
        <v>3.6348976611079706</v>
      </c>
      <c r="T92" s="195">
        <v>16.906751806289321</v>
      </c>
      <c r="U92" s="195">
        <v>30.147663800498776</v>
      </c>
      <c r="V92" s="197">
        <v>-153.87871561086286</v>
      </c>
      <c r="W92" s="195">
        <v>48.600110806581142</v>
      </c>
      <c r="X92" s="195">
        <v>36.265127357624806</v>
      </c>
      <c r="Y92" s="195">
        <v>45.479862176742245</v>
      </c>
      <c r="Z92" s="195">
        <v>89.797631345842092</v>
      </c>
      <c r="AA92" s="195">
        <v>127.65116514352849</v>
      </c>
      <c r="AB92" s="196">
        <v>54.605084541855831</v>
      </c>
    </row>
    <row r="93" spans="1:28" ht="13.7" customHeight="1" thickBot="1" x14ac:dyDescent="0.25">
      <c r="A93" s="216" t="s">
        <v>126</v>
      </c>
      <c r="B93" s="166"/>
      <c r="C93" s="198">
        <v>-155.04668438628778</v>
      </c>
      <c r="D93" s="198">
        <v>-267.52273943285036</v>
      </c>
      <c r="E93" s="199">
        <v>-211.2847119095677</v>
      </c>
      <c r="F93" s="198">
        <v>-275.54246663373669</v>
      </c>
      <c r="G93" s="198">
        <v>-314.26775612822166</v>
      </c>
      <c r="H93" s="198">
        <v>-236.81717713925173</v>
      </c>
      <c r="I93" s="198">
        <v>-491.0889674631253</v>
      </c>
      <c r="J93" s="198">
        <v>-435.72984749455281</v>
      </c>
      <c r="K93" s="198">
        <v>-546.44808743169415</v>
      </c>
      <c r="L93" s="198">
        <v>-312.30480949406592</v>
      </c>
      <c r="M93" s="198">
        <v>-299.28727052410431</v>
      </c>
      <c r="N93" s="198">
        <v>-35.025995145821071</v>
      </c>
      <c r="O93" s="198">
        <v>-31.6010734850679</v>
      </c>
      <c r="P93" s="198">
        <v>-38.450916806570604</v>
      </c>
      <c r="Q93" s="198">
        <v>-5.2307181102187315</v>
      </c>
      <c r="R93" s="198">
        <v>17.827115463825976</v>
      </c>
      <c r="S93" s="198">
        <v>3.8709299767651828</v>
      </c>
      <c r="T93" s="198">
        <v>17.833149165537179</v>
      </c>
      <c r="U93" s="198">
        <v>31.777267249171928</v>
      </c>
      <c r="V93" s="199">
        <v>-153.78119364816484</v>
      </c>
      <c r="W93" s="198">
        <v>48.343554277913427</v>
      </c>
      <c r="X93" s="198">
        <v>34.098546124101631</v>
      </c>
      <c r="Y93" s="198">
        <v>43.403179319755509</v>
      </c>
      <c r="Z93" s="198">
        <v>89.166160443175613</v>
      </c>
      <c r="AA93" s="198">
        <v>128.0661876187678</v>
      </c>
      <c r="AB93" s="200">
        <v>54.156584006868798</v>
      </c>
    </row>
    <row r="94" spans="1:28" ht="13.7" customHeight="1" x14ac:dyDescent="0.2">
      <c r="A94" s="169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201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</row>
    <row r="95" spans="1:28" ht="13.7" customHeight="1" x14ac:dyDescent="0.2">
      <c r="A95" s="207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</row>
    <row r="96" spans="1:28" ht="13.7" customHeight="1" x14ac:dyDescent="0.2">
      <c r="A96" s="207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</row>
    <row r="97" spans="1:28" ht="13.7" customHeight="1" x14ac:dyDescent="0.2">
      <c r="A97" s="207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</row>
    <row r="98" spans="1:28" ht="13.7" customHeight="1" x14ac:dyDescent="0.2">
      <c r="A98" s="207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</row>
    <row r="99" spans="1:28" ht="13.7" customHeight="1" x14ac:dyDescent="0.2">
      <c r="A99" s="207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</row>
    <row r="100" spans="1:28" ht="13.7" customHeight="1" x14ac:dyDescent="0.2">
      <c r="A100" s="207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</row>
    <row r="101" spans="1:28" ht="13.7" customHeight="1" x14ac:dyDescent="0.2">
      <c r="A101" s="207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</row>
    <row r="102" spans="1:28" ht="13.7" customHeight="1" x14ac:dyDescent="0.2">
      <c r="A102" s="207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</row>
    <row r="103" spans="1:28" ht="13.7" customHeight="1" thickBot="1" x14ac:dyDescent="0.25">
      <c r="A103" s="208"/>
      <c r="B103" s="137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200"/>
    </row>
    <row r="104" spans="1:28" x14ac:dyDescent="0.2">
      <c r="A104" s="137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</row>
    <row r="105" spans="1:28" ht="13.5" customHeight="1" x14ac:dyDescent="0.2"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</row>
    <row r="106" spans="1:28" ht="12" thickBot="1" x14ac:dyDescent="0.25">
      <c r="A106" s="209">
        <v>37195</v>
      </c>
      <c r="B106" s="181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</row>
    <row r="107" spans="1:28" x14ac:dyDescent="0.2">
      <c r="A107" s="155" t="s">
        <v>120</v>
      </c>
      <c r="B107" s="137"/>
      <c r="C107" s="195">
        <v>7104.8865262727459</v>
      </c>
      <c r="D107" s="195">
        <v>11169.074371321562</v>
      </c>
      <c r="E107" s="195">
        <v>9136.9804487971542</v>
      </c>
      <c r="F107" s="201">
        <v>12756.869484313107</v>
      </c>
      <c r="G107" s="201">
        <v>13199.245757385292</v>
      </c>
      <c r="H107" s="201">
        <v>12314.493211240922</v>
      </c>
      <c r="I107" s="201">
        <v>16204.150148219582</v>
      </c>
      <c r="J107" s="201">
        <v>15468.409586056647</v>
      </c>
      <c r="K107" s="201">
        <v>16939.890710382515</v>
      </c>
      <c r="L107" s="201">
        <v>9212.9918800749547</v>
      </c>
      <c r="M107" s="201">
        <v>9115.7702825888773</v>
      </c>
      <c r="N107" s="201">
        <v>14316.665904235451</v>
      </c>
      <c r="O107" s="201">
        <v>13127.187864644107</v>
      </c>
      <c r="P107" s="201">
        <v>15506.143943826797</v>
      </c>
      <c r="Q107" s="201">
        <v>13103.037522334724</v>
      </c>
      <c r="R107" s="201">
        <v>11854.904699302215</v>
      </c>
      <c r="S107" s="201">
        <v>12288.78648233487</v>
      </c>
      <c r="T107" s="201">
        <v>11557.177615571776</v>
      </c>
      <c r="U107" s="201">
        <v>11718.75</v>
      </c>
      <c r="V107" s="201">
        <v>12596.829671882791</v>
      </c>
      <c r="W107" s="201">
        <v>11382.620129256484</v>
      </c>
      <c r="X107" s="201">
        <v>10890.546656112094</v>
      </c>
      <c r="Y107" s="201">
        <v>10625.896319944131</v>
      </c>
      <c r="Z107" s="201">
        <v>10239.201431705476</v>
      </c>
      <c r="AA107" s="201">
        <v>9898.8727877142046</v>
      </c>
      <c r="AB107" s="206">
        <v>10530.904568391385</v>
      </c>
    </row>
    <row r="108" spans="1:28" x14ac:dyDescent="0.2">
      <c r="A108" s="160" t="s">
        <v>121</v>
      </c>
      <c r="B108" s="161"/>
      <c r="C108" s="195">
        <v>7156.0008178286653</v>
      </c>
      <c r="D108" s="195">
        <v>11235.955056179777</v>
      </c>
      <c r="E108" s="197">
        <v>9195.9779370042215</v>
      </c>
      <c r="F108" s="195">
        <v>12741.081672503824</v>
      </c>
      <c r="G108" s="195">
        <v>13199.245757385292</v>
      </c>
      <c r="H108" s="195">
        <v>12282.917587622356</v>
      </c>
      <c r="I108" s="195">
        <v>16750.598235651272</v>
      </c>
      <c r="J108" s="195">
        <v>15468.409586056647</v>
      </c>
      <c r="K108" s="195">
        <v>18032.7868852459</v>
      </c>
      <c r="L108" s="195">
        <v>9993.7539038101186</v>
      </c>
      <c r="M108" s="195">
        <v>9875.4178061379516</v>
      </c>
      <c r="N108" s="195">
        <v>15119.949775128309</v>
      </c>
      <c r="O108" s="195">
        <v>14002.333722287047</v>
      </c>
      <c r="P108" s="195">
        <v>16237.565827969573</v>
      </c>
      <c r="Q108" s="195">
        <v>14145.324597974986</v>
      </c>
      <c r="R108" s="195">
        <v>11854.904699302215</v>
      </c>
      <c r="S108" s="195">
        <v>12288.78648233487</v>
      </c>
      <c r="T108" s="195">
        <v>11557.177615571776</v>
      </c>
      <c r="U108" s="195">
        <v>11718.75</v>
      </c>
      <c r="V108" s="195">
        <v>13026.23095564018</v>
      </c>
      <c r="W108" s="195">
        <v>12022.239838354611</v>
      </c>
      <c r="X108" s="195">
        <v>11444.450984922831</v>
      </c>
      <c r="Y108" s="195">
        <v>11210.714686553018</v>
      </c>
      <c r="Z108" s="195">
        <v>10986.043214776329</v>
      </c>
      <c r="AA108" s="195">
        <v>10785.419983144489</v>
      </c>
      <c r="AB108" s="196">
        <v>11207.245914691235</v>
      </c>
    </row>
    <row r="109" spans="1:28" x14ac:dyDescent="0.2">
      <c r="A109" s="160" t="s">
        <v>122</v>
      </c>
      <c r="B109" s="137"/>
      <c r="C109" s="195">
        <v>7168.7793907176447</v>
      </c>
      <c r="D109" s="195">
        <v>11102.19368646335</v>
      </c>
      <c r="E109" s="197">
        <v>9135.4865385904977</v>
      </c>
      <c r="F109" s="195">
        <v>12875.836252904272</v>
      </c>
      <c r="G109" s="195">
        <v>12963.544940289126</v>
      </c>
      <c r="H109" s="195">
        <v>12788.127565519419</v>
      </c>
      <c r="I109" s="195">
        <v>17486.338797814205</v>
      </c>
      <c r="J109" s="195">
        <v>16666.666666666668</v>
      </c>
      <c r="K109" s="195">
        <v>18306.010928961747</v>
      </c>
      <c r="L109" s="195">
        <v>10384.134915677701</v>
      </c>
      <c r="M109" s="195">
        <v>12078.395624430263</v>
      </c>
      <c r="N109" s="195">
        <v>15886.555868342009</v>
      </c>
      <c r="O109" s="195">
        <v>14950.408401400231</v>
      </c>
      <c r="P109" s="195">
        <v>16822.70333528379</v>
      </c>
      <c r="Q109" s="195">
        <v>14964.264443120905</v>
      </c>
      <c r="R109" s="195">
        <v>12535.508111935223</v>
      </c>
      <c r="S109" s="195">
        <v>12365.591397849463</v>
      </c>
      <c r="T109" s="195">
        <v>12545.620437956204</v>
      </c>
      <c r="U109" s="195">
        <v>12695.312499999998</v>
      </c>
      <c r="V109" s="195">
        <v>13745.605147733731</v>
      </c>
      <c r="W109" s="195">
        <v>12549.001478032789</v>
      </c>
      <c r="X109" s="195">
        <v>11864.50491165522</v>
      </c>
      <c r="Y109" s="195">
        <v>11705.815012034069</v>
      </c>
      <c r="Z109" s="195">
        <v>11187.700454876966</v>
      </c>
      <c r="AA109" s="195">
        <v>10723.792021724881</v>
      </c>
      <c r="AB109" s="196">
        <v>11510.233491735489</v>
      </c>
    </row>
    <row r="110" spans="1:28" x14ac:dyDescent="0.2">
      <c r="A110" s="160" t="s">
        <v>123</v>
      </c>
      <c r="B110" s="137"/>
      <c r="C110" s="195">
        <v>4354.2985851792382</v>
      </c>
      <c r="D110" s="195">
        <v>10232.744783306582</v>
      </c>
      <c r="E110" s="197">
        <v>7293.5216842429099</v>
      </c>
      <c r="F110" s="195">
        <v>12285.281790113597</v>
      </c>
      <c r="G110" s="195">
        <v>12335.009428032685</v>
      </c>
      <c r="H110" s="195">
        <v>12235.554152194507</v>
      </c>
      <c r="I110" s="195">
        <v>17322.940105003749</v>
      </c>
      <c r="J110" s="195">
        <v>16339.869281045751</v>
      </c>
      <c r="K110" s="195">
        <v>18306.010928961747</v>
      </c>
      <c r="L110" s="195">
        <v>10384.134915677701</v>
      </c>
      <c r="M110" s="195">
        <v>12078.395624430263</v>
      </c>
      <c r="N110" s="195">
        <v>15813.627046871767</v>
      </c>
      <c r="O110" s="195">
        <v>14804.550758459742</v>
      </c>
      <c r="P110" s="195">
        <v>16822.70333528379</v>
      </c>
      <c r="Q110" s="195">
        <v>14964.264443120905</v>
      </c>
      <c r="R110" s="195">
        <v>12282.9751053534</v>
      </c>
      <c r="S110" s="195">
        <v>12365.591397849463</v>
      </c>
      <c r="T110" s="195">
        <v>12013.381995133819</v>
      </c>
      <c r="U110" s="195">
        <v>12469.951923076922</v>
      </c>
      <c r="V110" s="195">
        <v>13546.784730846068</v>
      </c>
      <c r="W110" s="195">
        <v>12280.589635821967</v>
      </c>
      <c r="X110" s="195">
        <v>11599.826394227433</v>
      </c>
      <c r="Y110" s="195">
        <v>11460.494581551087</v>
      </c>
      <c r="Z110" s="195">
        <v>10961.713594465324</v>
      </c>
      <c r="AA110" s="195">
        <v>10506.557847176702</v>
      </c>
      <c r="AB110" s="196">
        <v>11245.943203982526</v>
      </c>
    </row>
    <row r="111" spans="1:28" x14ac:dyDescent="0.2">
      <c r="A111" s="160" t="s">
        <v>124</v>
      </c>
      <c r="B111" s="161"/>
      <c r="C111" s="195">
        <v>6962.1924623458062</v>
      </c>
      <c r="D111" s="195">
        <v>10232.744783306582</v>
      </c>
      <c r="E111" s="197">
        <v>8597.4686228261944</v>
      </c>
      <c r="F111" s="195">
        <v>12285.281790113597</v>
      </c>
      <c r="G111" s="195">
        <v>12335.009428032685</v>
      </c>
      <c r="H111" s="195">
        <v>12235.554152194507</v>
      </c>
      <c r="I111" s="195">
        <v>17869.388192435443</v>
      </c>
      <c r="J111" s="195">
        <v>16339.869281045751</v>
      </c>
      <c r="K111" s="195">
        <v>19398.907103825135</v>
      </c>
      <c r="L111" s="195">
        <v>11555.27795128045</v>
      </c>
      <c r="M111" s="195">
        <v>13065.937405044058</v>
      </c>
      <c r="N111" s="195">
        <v>15996.482517907461</v>
      </c>
      <c r="O111" s="195">
        <v>14804.550758459742</v>
      </c>
      <c r="P111" s="195">
        <v>17188.414277355179</v>
      </c>
      <c r="Q111" s="195">
        <v>14964.264443120905</v>
      </c>
      <c r="R111" s="195">
        <v>12308.576743858264</v>
      </c>
      <c r="S111" s="195">
        <v>12442.396313364055</v>
      </c>
      <c r="T111" s="195">
        <v>12013.381995133819</v>
      </c>
      <c r="U111" s="195">
        <v>12469.951923076922</v>
      </c>
      <c r="V111" s="195">
        <v>13832.311176184743</v>
      </c>
      <c r="W111" s="195">
        <v>12627.322258738681</v>
      </c>
      <c r="X111" s="195">
        <v>11874.79298653765</v>
      </c>
      <c r="Y111" s="195">
        <v>11771.01098654429</v>
      </c>
      <c r="Z111" s="195">
        <v>11258.988140393836</v>
      </c>
      <c r="AA111" s="195">
        <v>10781.803071448638</v>
      </c>
      <c r="AB111" s="196">
        <v>11569.632662435741</v>
      </c>
    </row>
    <row r="112" spans="1:28" x14ac:dyDescent="0.2">
      <c r="A112" s="160" t="s">
        <v>125</v>
      </c>
      <c r="B112" s="137"/>
      <c r="C112" s="195">
        <v>6542.629319157636</v>
      </c>
      <c r="D112" s="195">
        <v>9831.4606741573043</v>
      </c>
      <c r="E112" s="197">
        <v>8187.0449966574706</v>
      </c>
      <c r="F112" s="195">
        <v>11655.25779779971</v>
      </c>
      <c r="G112" s="195">
        <v>11706.473915776241</v>
      </c>
      <c r="H112" s="195">
        <v>11604.041679823178</v>
      </c>
      <c r="I112" s="195">
        <v>17788.135290546092</v>
      </c>
      <c r="J112" s="195">
        <v>15904.1394335512</v>
      </c>
      <c r="K112" s="195">
        <v>19672.131147540986</v>
      </c>
      <c r="L112" s="195">
        <v>11867.582760774516</v>
      </c>
      <c r="M112" s="195">
        <v>13825.584928593131</v>
      </c>
      <c r="N112" s="195">
        <v>17530.654855583009</v>
      </c>
      <c r="O112" s="195">
        <v>16044.340723453906</v>
      </c>
      <c r="P112" s="195">
        <v>19016.968987712113</v>
      </c>
      <c r="Q112" s="195">
        <v>15485.407980941036</v>
      </c>
      <c r="R112" s="195">
        <v>11348.906228931834</v>
      </c>
      <c r="S112" s="195">
        <v>11827.956989247312</v>
      </c>
      <c r="T112" s="195">
        <v>11100.973236009731</v>
      </c>
      <c r="U112" s="195">
        <v>11117.788461538459</v>
      </c>
      <c r="V112" s="195">
        <v>13887.574359153519</v>
      </c>
      <c r="W112" s="195">
        <v>11998.852383004934</v>
      </c>
      <c r="X112" s="195">
        <v>11246.561489917074</v>
      </c>
      <c r="Y112" s="195">
        <v>11205.477060444699</v>
      </c>
      <c r="Z112" s="195">
        <v>10721.479975747701</v>
      </c>
      <c r="AA112" s="195">
        <v>10279.438617848113</v>
      </c>
      <c r="AB112" s="196">
        <v>11074.422964572668</v>
      </c>
    </row>
    <row r="113" spans="1:28" ht="12" thickBot="1" x14ac:dyDescent="0.25">
      <c r="A113" s="160" t="s">
        <v>126</v>
      </c>
      <c r="C113" s="198">
        <v>6747.0864853813127</v>
      </c>
      <c r="D113" s="198">
        <v>10098.983413590155</v>
      </c>
      <c r="E113" s="199">
        <v>8423.0349494857328</v>
      </c>
      <c r="F113" s="195">
        <v>12088.306262511916</v>
      </c>
      <c r="G113" s="195">
        <v>12177.875549968574</v>
      </c>
      <c r="H113" s="195">
        <v>11998.736975055259</v>
      </c>
      <c r="I113" s="195">
        <v>18606.914532661882</v>
      </c>
      <c r="J113" s="195">
        <v>16448.80174291939</v>
      </c>
      <c r="K113" s="195">
        <v>20765.02732240437</v>
      </c>
      <c r="L113" s="195">
        <v>12804.497189256716</v>
      </c>
      <c r="M113" s="195">
        <v>15344.879975691278</v>
      </c>
      <c r="N113" s="195">
        <v>20014.502124451988</v>
      </c>
      <c r="O113" s="195">
        <v>18086.347724620769</v>
      </c>
      <c r="P113" s="195">
        <v>21942.656524283204</v>
      </c>
      <c r="Q113" s="195">
        <v>17569.982132221561</v>
      </c>
      <c r="R113" s="195">
        <v>12008.000628828566</v>
      </c>
      <c r="S113" s="195">
        <v>12596.006144393241</v>
      </c>
      <c r="T113" s="195">
        <v>11709.245742092457</v>
      </c>
      <c r="U113" s="195">
        <v>11718.75</v>
      </c>
      <c r="V113" s="195">
        <v>15091.613017973239</v>
      </c>
      <c r="W113" s="195">
        <v>12924.016605093298</v>
      </c>
      <c r="X113" s="195">
        <v>12083.207770791183</v>
      </c>
      <c r="Y113" s="195">
        <v>12044.79417376448</v>
      </c>
      <c r="Z113" s="195">
        <v>11476.982288209812</v>
      </c>
      <c r="AA113" s="195">
        <v>10950.542536754379</v>
      </c>
      <c r="AB113" s="196">
        <v>11881.490874865196</v>
      </c>
    </row>
    <row r="114" spans="1:28" x14ac:dyDescent="0.2">
      <c r="A114" s="160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6"/>
    </row>
    <row r="115" spans="1:28" x14ac:dyDescent="0.2">
      <c r="A115" s="160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6"/>
    </row>
    <row r="116" spans="1:28" x14ac:dyDescent="0.2">
      <c r="A116" s="160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6"/>
    </row>
    <row r="117" spans="1:28" x14ac:dyDescent="0.2">
      <c r="A117" s="160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6"/>
    </row>
    <row r="118" spans="1:28" x14ac:dyDescent="0.2">
      <c r="A118" s="160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6"/>
    </row>
    <row r="119" spans="1:28" x14ac:dyDescent="0.2">
      <c r="A119" s="160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6"/>
    </row>
    <row r="120" spans="1:28" x14ac:dyDescent="0.2">
      <c r="A120" s="160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6"/>
    </row>
    <row r="121" spans="1:28" x14ac:dyDescent="0.2">
      <c r="A121" s="160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6"/>
    </row>
    <row r="122" spans="1:28" x14ac:dyDescent="0.2">
      <c r="A122" s="160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6"/>
    </row>
    <row r="123" spans="1:28" ht="12" thickBot="1" x14ac:dyDescent="0.25">
      <c r="A123" s="165"/>
      <c r="B123" s="137"/>
      <c r="C123" s="198"/>
      <c r="D123" s="198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8"/>
      <c r="W123" s="198"/>
      <c r="X123" s="198"/>
      <c r="Y123" s="198"/>
      <c r="Z123" s="198"/>
      <c r="AA123" s="198"/>
      <c r="AB123" s="200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2023-09-13T17:16:27Z</dcterms:modified>
</cp:coreProperties>
</file>