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A436A0-D82D-428D-832E-E7761C106CA4}" xr6:coauthVersionLast="47" xr6:coauthVersionMax="47" xr10:uidLastSave="{00000000-0000-0000-0000-000000000000}"/>
  <bookViews>
    <workbookView xWindow="-120" yWindow="-120" windowWidth="38640" windowHeight="15720" activeTab="1"/>
  </bookViews>
  <sheets>
    <sheet name="PEAK" sheetId="1" r:id="rId1"/>
    <sheet name="OFF PEAK" sheetId="4" r:id="rId2"/>
  </sheets>
  <calcPr calcId="0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O28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O28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</calcChain>
</file>

<file path=xl/sharedStrings.xml><?xml version="1.0" encoding="utf-8"?>
<sst xmlns="http://schemas.openxmlformats.org/spreadsheetml/2006/main" count="116" uniqueCount="31">
  <si>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</si>
  <si>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</si>
  <si>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</si>
  <si>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</si>
  <si>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</si>
  <si>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</si>
  <si>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</si>
  <si>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</si>
  <si>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WEST TOTAL</t>
  </si>
  <si>
    <t>OFF PEAK</t>
  </si>
  <si>
    <t>NP</t>
  </si>
  <si>
    <t>SP</t>
  </si>
  <si>
    <t>new nw</t>
  </si>
  <si>
    <t>new sw</t>
  </si>
  <si>
    <t>Current Pos.</t>
  </si>
  <si>
    <t>1/22 Curve</t>
  </si>
  <si>
    <t>Last Trade</t>
  </si>
  <si>
    <t>Offer</t>
  </si>
  <si>
    <t>Note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</si>
  <si>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</si>
  <si>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</si>
  <si>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</si>
  <si>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</si>
  <si>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</si>
  <si>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</si>
  <si>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</si>
  <si>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</si>
  <si>
    <t>mw</t>
  </si>
  <si>
    <t>mwhrs</t>
  </si>
  <si>
    <t>curve shift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</si>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</sst>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0" fillId="0" borderId="0" xfId="2" applyNumberFormat="1" applyFont="1"/>
    <xf numFmtId="168" fontId="0" fillId="0" borderId="0" xfId="1" applyNumberFormat="1" applyFont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66" fontId="2" fillId="0" borderId="14" xfId="2" applyNumberFormat="1" applyFont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7694314025993E-2"/>
          <c:y val="9.3636276558949127E-2"/>
          <c:w val="0.82421618468770186"/>
          <c:h val="0.7528356635339510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A-4B8B-9AE9-8EEFE330507B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PEAK!$C$45:$N$45</c:f>
              <c:numCache>
                <c:formatCode>0</c:formatCode>
                <c:ptCount val="12"/>
                <c:pt idx="1">
                  <c:v>238.13044578958124</c:v>
                </c:pt>
                <c:pt idx="2">
                  <c:v>39.947898473398418</c:v>
                </c:pt>
                <c:pt idx="3">
                  <c:v>427.73699906201222</c:v>
                </c:pt>
                <c:pt idx="4">
                  <c:v>421.32177620686593</c:v>
                </c:pt>
                <c:pt idx="5">
                  <c:v>390.63360732832484</c:v>
                </c:pt>
                <c:pt idx="6">
                  <c:v>79.496151278956461</c:v>
                </c:pt>
                <c:pt idx="7">
                  <c:v>74.952549243997595</c:v>
                </c:pt>
                <c:pt idx="8">
                  <c:v>82.674366443630717</c:v>
                </c:pt>
                <c:pt idx="9">
                  <c:v>251.99566413378534</c:v>
                </c:pt>
                <c:pt idx="10">
                  <c:v>259.20628626812606</c:v>
                </c:pt>
                <c:pt idx="11">
                  <c:v>269.27601816675445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A-4B8B-9AE9-8EEFE330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19984"/>
        <c:axId val="1"/>
      </c:barChart>
      <c:dateAx>
        <c:axId val="1597319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31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48849583276981"/>
          <c:y val="0.39701781260994434"/>
          <c:w val="7.3568464291337982E-2"/>
          <c:h val="0.146072591431960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84249049395978E-2"/>
          <c:y val="9.3286712246173673E-2"/>
          <c:w val="0.82465249115696593"/>
          <c:h val="0.75375663494908329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PEAK!$C$19:$N$19</c:f>
              <c:numCache>
                <c:formatCode>General</c:formatCode>
                <c:ptCount val="12"/>
                <c:pt idx="0">
                  <c:v>0</c:v>
                </c:pt>
                <c:pt idx="1">
                  <c:v>142</c:v>
                </c:pt>
                <c:pt idx="2">
                  <c:v>62</c:v>
                </c:pt>
                <c:pt idx="3">
                  <c:v>225</c:v>
                </c:pt>
                <c:pt idx="4">
                  <c:v>208</c:v>
                </c:pt>
                <c:pt idx="5">
                  <c:v>354</c:v>
                </c:pt>
                <c:pt idx="6">
                  <c:v>89</c:v>
                </c:pt>
                <c:pt idx="7">
                  <c:v>89</c:v>
                </c:pt>
                <c:pt idx="8">
                  <c:v>189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2-48E7-B6E2-E0D946AA44F9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PEAK!$C$46:$N$46</c:f>
              <c:numCache>
                <c:formatCode>0</c:formatCode>
                <c:ptCount val="12"/>
                <c:pt idx="1">
                  <c:v>170.3044919548837</c:v>
                </c:pt>
                <c:pt idx="2">
                  <c:v>283.94122701005614</c:v>
                </c:pt>
                <c:pt idx="3">
                  <c:v>312.72098978393234</c:v>
                </c:pt>
                <c:pt idx="4">
                  <c:v>280.38663512151356</c:v>
                </c:pt>
                <c:pt idx="5">
                  <c:v>375.96383178633033</c:v>
                </c:pt>
                <c:pt idx="6">
                  <c:v>89.23335027829107</c:v>
                </c:pt>
                <c:pt idx="7">
                  <c:v>86.922062481799884</c:v>
                </c:pt>
                <c:pt idx="8">
                  <c:v>136.58258635763517</c:v>
                </c:pt>
                <c:pt idx="9">
                  <c:v>162.81667183008776</c:v>
                </c:pt>
                <c:pt idx="10">
                  <c:v>201.25163893086884</c:v>
                </c:pt>
                <c:pt idx="11">
                  <c:v>218.41785272193522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2-48E7-B6E2-E0D946AA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20448"/>
        <c:axId val="1"/>
      </c:barChart>
      <c:dateAx>
        <c:axId val="159732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32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9515231174037"/>
          <c:y val="0.39926712841362333"/>
          <c:w val="7.338536497475262E-2"/>
          <c:h val="0.145527271104030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91364734147543E-2"/>
          <c:y val="0.11312616061797375"/>
          <c:w val="0.81643222530954673"/>
          <c:h val="0.7013821958314372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PEAK'!$C$20:$N$20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75</c:v>
                </c:pt>
                <c:pt idx="4">
                  <c:v>125</c:v>
                </c:pt>
                <c:pt idx="5">
                  <c:v>75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D-498D-ABC0-70F86DFB5FC3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PEAK'!$C$41:$N$41</c:f>
              <c:numCache>
                <c:formatCode>0</c:formatCode>
                <c:ptCount val="12"/>
                <c:pt idx="1">
                  <c:v>28.820705880154858</c:v>
                </c:pt>
                <c:pt idx="2">
                  <c:v>10.605638687991474</c:v>
                </c:pt>
                <c:pt idx="3">
                  <c:v>172.63306061337116</c:v>
                </c:pt>
                <c:pt idx="4">
                  <c:v>168.9485973724189</c:v>
                </c:pt>
                <c:pt idx="5">
                  <c:v>170.97907372741349</c:v>
                </c:pt>
                <c:pt idx="6">
                  <c:v>271.9155411567599</c:v>
                </c:pt>
                <c:pt idx="7">
                  <c:v>280.01824808045387</c:v>
                </c:pt>
                <c:pt idx="8">
                  <c:v>271.9920757433116</c:v>
                </c:pt>
                <c:pt idx="9">
                  <c:v>210.86658307088945</c:v>
                </c:pt>
                <c:pt idx="10">
                  <c:v>203.63539067581343</c:v>
                </c:pt>
                <c:pt idx="11">
                  <c:v>202.49113089300783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D-498D-ABC0-70F86DFB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463856"/>
        <c:axId val="1"/>
      </c:barChart>
      <c:dateAx>
        <c:axId val="159346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46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557885325167284"/>
          <c:w val="7.6825360914295468E-2"/>
          <c:h val="0.17647681056403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8616166592067E-2"/>
          <c:y val="0.11261632804784434"/>
          <c:w val="0.82424497387710216"/>
          <c:h val="0.70272588701854866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PEAK'!$C$19:$N$19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52</c:v>
                </c:pt>
                <c:pt idx="4">
                  <c:v>32</c:v>
                </c:pt>
                <c:pt idx="5">
                  <c:v>25</c:v>
                </c:pt>
                <c:pt idx="6">
                  <c:v>81</c:v>
                </c:pt>
                <c:pt idx="7">
                  <c:v>6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D-4039-96F7-457D3308E56C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PEAK'!$C$42:$N$42</c:f>
              <c:numCache>
                <c:formatCode>0</c:formatCode>
                <c:ptCount val="12"/>
                <c:pt idx="1">
                  <c:v>-26.988508522684167</c:v>
                </c:pt>
                <c:pt idx="2">
                  <c:v>-3.1462911677288687</c:v>
                </c:pt>
                <c:pt idx="3">
                  <c:v>41.932594420645771</c:v>
                </c:pt>
                <c:pt idx="4">
                  <c:v>22.169336924276525</c:v>
                </c:pt>
                <c:pt idx="5">
                  <c:v>7.6773060741589463</c:v>
                </c:pt>
                <c:pt idx="6">
                  <c:v>50.318753801878493</c:v>
                </c:pt>
                <c:pt idx="7">
                  <c:v>15.339066269428335</c:v>
                </c:pt>
                <c:pt idx="8">
                  <c:v>39.137464756599698</c:v>
                </c:pt>
                <c:pt idx="9">
                  <c:v>-15.250813910298563</c:v>
                </c:pt>
                <c:pt idx="10">
                  <c:v>-2.8751536944435658</c:v>
                </c:pt>
                <c:pt idx="11">
                  <c:v>10.255449705702471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D-4039-96F7-457D3308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18128"/>
        <c:axId val="1"/>
      </c:barChart>
      <c:dateAx>
        <c:axId val="159731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31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839086224075702"/>
          <c:w val="7.6825360914295468E-2"/>
          <c:h val="0.175681471754637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47</xdr:row>
      <xdr:rowOff>28575</xdr:rowOff>
    </xdr:from>
    <xdr:to>
      <xdr:col>14</xdr:col>
      <xdr:colOff>0</xdr:colOff>
      <xdr:row>62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BB0FF00-9110-FB85-EFDE-1221F670C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63</xdr:row>
      <xdr:rowOff>57150</xdr:rowOff>
    </xdr:from>
    <xdr:to>
      <xdr:col>14</xdr:col>
      <xdr:colOff>19050</xdr:colOff>
      <xdr:row>79</xdr:row>
      <xdr:rowOff>19050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8C51D35-A1B1-F44C-6923-6FA1942DB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76200</xdr:rowOff>
    </xdr:from>
    <xdr:to>
      <xdr:col>14</xdr:col>
      <xdr:colOff>0</xdr:colOff>
      <xdr:row>55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CABF84C-CB59-7F8D-96BD-780171718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28575</xdr:rowOff>
    </xdr:from>
    <xdr:to>
      <xdr:col>14</xdr:col>
      <xdr:colOff>0</xdr:colOff>
      <xdr:row>69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3D0F7D5-DDA3-0EA2-2490-1C46A93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opLeftCell="A6" zoomScale="80" workbookViewId="0">
      <selection activeCell="P35" sqref="P35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14" width="9.28515625" bestFit="1" customWidth="1"/>
    <col min="15" max="15" width="13.85546875" bestFit="1" customWidth="1"/>
  </cols>
  <sheetData>
    <row r="1" spans="1:14" ht="15.75" x14ac:dyDescent="0.25">
      <c r="A1" s="15" t="s">
        <v>0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">
      <c r="A4" s="2"/>
      <c r="B4" s="12" t="s">
        <v>11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">
      <c r="A5" s="3" t="s">
        <v>2</v>
      </c>
      <c r="B5" s="11" t="s">
        <v>10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">
      <c r="A6" s="2"/>
      <c r="B6" s="12" t="s">
        <v>11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">
      <c r="A8" s="2"/>
      <c r="B8" s="12" t="s">
        <v>11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3" t="s">
        <v>8</v>
      </c>
      <c r="B19" s="1" t="s">
        <v>10</v>
      </c>
      <c r="C19" s="17">
        <f>C3+C5+C7+C9+C12+C14+C16</f>
        <v>0</v>
      </c>
      <c r="D19" s="18">
        <f>D3+D5+D7+D9+D12+D14+D16</f>
        <v>142</v>
      </c>
      <c r="E19" s="18">
        <f t="shared" ref="E19:N19" si="0">E3+E5+E7+E9+E12+E14+E16</f>
        <v>62</v>
      </c>
      <c r="F19" s="18">
        <f t="shared" si="0"/>
        <v>225</v>
      </c>
      <c r="G19" s="18">
        <f t="shared" si="0"/>
        <v>208</v>
      </c>
      <c r="H19" s="18">
        <f t="shared" si="0"/>
        <v>354</v>
      </c>
      <c r="I19" s="18">
        <f t="shared" si="0"/>
        <v>89</v>
      </c>
      <c r="J19" s="18">
        <f t="shared" si="0"/>
        <v>89</v>
      </c>
      <c r="K19" s="18">
        <f t="shared" si="0"/>
        <v>189</v>
      </c>
      <c r="L19" s="18">
        <f t="shared" si="0"/>
        <v>85</v>
      </c>
      <c r="M19" s="18">
        <f t="shared" si="0"/>
        <v>85</v>
      </c>
      <c r="N19" s="19">
        <f t="shared" si="0"/>
        <v>85</v>
      </c>
      <c r="O19" s="4">
        <f>SUM(C19:N19)</f>
        <v>1613</v>
      </c>
    </row>
    <row r="20" spans="1:15" ht="13.5" thickBot="1" x14ac:dyDescent="0.25">
      <c r="B20" s="1" t="s">
        <v>11</v>
      </c>
      <c r="C20" s="20">
        <f>C4+C6+C8+C10+C13+C15+C17</f>
        <v>0</v>
      </c>
      <c r="D20" s="21">
        <f>D4+D6+D8+D10+D13+D15+D17</f>
        <v>325</v>
      </c>
      <c r="E20" s="21">
        <f t="shared" ref="E20:N20" si="1">E4+E6+E8+E10+E13+E15+E17</f>
        <v>125</v>
      </c>
      <c r="F20" s="21">
        <f>F4+F6+F8+F10+F13+F15+F17</f>
        <v>315</v>
      </c>
      <c r="G20" s="21">
        <f t="shared" si="1"/>
        <v>315</v>
      </c>
      <c r="H20" s="21">
        <f t="shared" si="1"/>
        <v>340</v>
      </c>
      <c r="I20" s="21">
        <f t="shared" si="1"/>
        <v>50</v>
      </c>
      <c r="J20" s="21">
        <f t="shared" si="1"/>
        <v>50</v>
      </c>
      <c r="K20" s="21">
        <f t="shared" si="1"/>
        <v>50</v>
      </c>
      <c r="L20" s="21">
        <f t="shared" si="1"/>
        <v>325</v>
      </c>
      <c r="M20" s="21">
        <f t="shared" si="1"/>
        <v>325</v>
      </c>
      <c r="N20" s="22">
        <f t="shared" si="1"/>
        <v>325</v>
      </c>
      <c r="O20" s="25">
        <f>SUM(C20:N20)</f>
        <v>2545</v>
      </c>
    </row>
    <row r="21" spans="1:15" x14ac:dyDescent="0.2">
      <c r="B21" t="s">
        <v>27</v>
      </c>
      <c r="C21" s="4">
        <f>C19+C20</f>
        <v>0</v>
      </c>
      <c r="D21" s="4">
        <f t="shared" ref="D21:N21" si="2">D19+D20</f>
        <v>467</v>
      </c>
      <c r="E21" s="4">
        <f t="shared" si="2"/>
        <v>187</v>
      </c>
      <c r="F21" s="4">
        <f t="shared" si="2"/>
        <v>540</v>
      </c>
      <c r="G21" s="4">
        <f t="shared" si="2"/>
        <v>523</v>
      </c>
      <c r="H21" s="4">
        <f t="shared" si="2"/>
        <v>694</v>
      </c>
      <c r="I21" s="4">
        <f t="shared" si="2"/>
        <v>139</v>
      </c>
      <c r="J21" s="4">
        <f t="shared" si="2"/>
        <v>139</v>
      </c>
      <c r="K21" s="4">
        <f t="shared" si="2"/>
        <v>239</v>
      </c>
      <c r="L21" s="4">
        <f t="shared" si="2"/>
        <v>410</v>
      </c>
      <c r="M21" s="4">
        <f t="shared" si="2"/>
        <v>410</v>
      </c>
      <c r="N21" s="4">
        <f t="shared" si="2"/>
        <v>410</v>
      </c>
      <c r="O21" s="4">
        <f>SUM(O19:O20)</f>
        <v>4158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28</v>
      </c>
      <c r="B23" t="s">
        <v>10</v>
      </c>
      <c r="C23" s="4"/>
      <c r="D23" s="4">
        <f>D19*D43</f>
        <v>54528</v>
      </c>
      <c r="E23" s="4">
        <f t="shared" ref="E23:N23" si="3">E19*E43</f>
        <v>26784</v>
      </c>
      <c r="F23" s="4">
        <f t="shared" si="3"/>
        <v>90000</v>
      </c>
      <c r="G23" s="4">
        <f t="shared" si="3"/>
        <v>86528</v>
      </c>
      <c r="H23" s="4">
        <f t="shared" si="3"/>
        <v>147264</v>
      </c>
      <c r="I23" s="4">
        <f t="shared" si="3"/>
        <v>35600</v>
      </c>
      <c r="J23" s="4">
        <f t="shared" si="3"/>
        <v>38448</v>
      </c>
      <c r="K23" s="4">
        <f t="shared" si="3"/>
        <v>72576</v>
      </c>
      <c r="L23" s="4">
        <f t="shared" si="3"/>
        <v>36720</v>
      </c>
      <c r="M23" s="4">
        <f t="shared" si="3"/>
        <v>34000</v>
      </c>
      <c r="N23" s="4">
        <f t="shared" si="3"/>
        <v>34000</v>
      </c>
      <c r="O23" s="24">
        <f>SUM(D23:N23)</f>
        <v>656448</v>
      </c>
    </row>
    <row r="24" spans="1:15" x14ac:dyDescent="0.2">
      <c r="B24" t="s">
        <v>11</v>
      </c>
      <c r="C24" s="4"/>
      <c r="D24" s="4">
        <f>D20*D43</f>
        <v>124800</v>
      </c>
      <c r="E24" s="4">
        <f t="shared" ref="E24:N24" si="4">E20*E43</f>
        <v>54000</v>
      </c>
      <c r="F24" s="4">
        <f t="shared" si="4"/>
        <v>126000</v>
      </c>
      <c r="G24" s="4">
        <f t="shared" si="4"/>
        <v>131040</v>
      </c>
      <c r="H24" s="4">
        <f t="shared" si="4"/>
        <v>141440</v>
      </c>
      <c r="I24" s="4">
        <f t="shared" si="4"/>
        <v>20000</v>
      </c>
      <c r="J24" s="4">
        <f t="shared" si="4"/>
        <v>21600</v>
      </c>
      <c r="K24" s="4">
        <f t="shared" si="4"/>
        <v>19200</v>
      </c>
      <c r="L24" s="4">
        <f t="shared" si="4"/>
        <v>140400</v>
      </c>
      <c r="M24" s="4">
        <f t="shared" si="4"/>
        <v>130000</v>
      </c>
      <c r="N24" s="4">
        <f t="shared" si="4"/>
        <v>130000</v>
      </c>
      <c r="O24" s="24">
        <f>SUM(D24:N24)</f>
        <v>1038480</v>
      </c>
    </row>
    <row r="25" spans="1:1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t="s">
        <v>29</v>
      </c>
      <c r="B26" t="s">
        <v>10</v>
      </c>
      <c r="C26" s="4"/>
      <c r="D26" s="4">
        <f>(D32-D30)*D23</f>
        <v>436224</v>
      </c>
      <c r="E26" s="4">
        <f t="shared" ref="E26:N26" si="5">(E32-E30)*E23</f>
        <v>535680</v>
      </c>
      <c r="F26" s="4">
        <f t="shared" si="5"/>
        <v>3600000</v>
      </c>
      <c r="G26" s="4">
        <f t="shared" si="5"/>
        <v>3461120</v>
      </c>
      <c r="H26" s="4">
        <f t="shared" si="5"/>
        <v>5890560</v>
      </c>
      <c r="I26" s="4">
        <f t="shared" si="5"/>
        <v>890000</v>
      </c>
      <c r="J26" s="4">
        <f t="shared" si="5"/>
        <v>1153440</v>
      </c>
      <c r="K26" s="4">
        <f t="shared" si="5"/>
        <v>1814400</v>
      </c>
      <c r="L26" s="4">
        <f t="shared" si="5"/>
        <v>697680</v>
      </c>
      <c r="M26" s="4">
        <f t="shared" si="5"/>
        <v>1190000</v>
      </c>
      <c r="N26" s="4">
        <f t="shared" si="5"/>
        <v>1020000</v>
      </c>
      <c r="O26" s="23">
        <f>SUM(D26:N26)</f>
        <v>20689104</v>
      </c>
    </row>
    <row r="27" spans="1:15" ht="13.5" thickBot="1" x14ac:dyDescent="0.25">
      <c r="B27" t="s">
        <v>11</v>
      </c>
      <c r="C27" s="4"/>
      <c r="D27" s="4">
        <f>(D37-D35)*D24</f>
        <v>1622400</v>
      </c>
      <c r="E27" s="4">
        <f t="shared" ref="E27:N27" si="6">(E37-E35)*E24</f>
        <v>810000</v>
      </c>
      <c r="F27" s="4">
        <f t="shared" si="6"/>
        <v>7182000</v>
      </c>
      <c r="G27" s="4">
        <f t="shared" si="6"/>
        <v>6158880</v>
      </c>
      <c r="H27" s="4">
        <f t="shared" si="6"/>
        <v>1697280</v>
      </c>
      <c r="I27" s="4">
        <f t="shared" si="6"/>
        <v>400000</v>
      </c>
      <c r="J27" s="4">
        <f t="shared" si="6"/>
        <v>-108000</v>
      </c>
      <c r="K27" s="4">
        <f t="shared" si="6"/>
        <v>672000</v>
      </c>
      <c r="L27" s="4">
        <f t="shared" si="6"/>
        <v>3088800</v>
      </c>
      <c r="M27" s="4">
        <f t="shared" si="6"/>
        <v>4810000</v>
      </c>
      <c r="N27" s="4">
        <f t="shared" si="6"/>
        <v>5980000</v>
      </c>
      <c r="O27" s="23">
        <f>SUM(D27:N27)</f>
        <v>32313360</v>
      </c>
    </row>
    <row r="28" spans="1:15" ht="13.5" thickBo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7">
        <f>SUM(O26:O27)</f>
        <v>53002464</v>
      </c>
    </row>
    <row r="29" spans="1:1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A30" t="s">
        <v>15</v>
      </c>
      <c r="B30" t="s">
        <v>10</v>
      </c>
      <c r="C30" s="4"/>
      <c r="D30" s="4">
        <v>250</v>
      </c>
      <c r="E30" s="4">
        <v>215</v>
      </c>
      <c r="F30" s="4">
        <v>185</v>
      </c>
      <c r="G30" s="4">
        <v>185</v>
      </c>
      <c r="H30" s="4">
        <v>200</v>
      </c>
      <c r="I30" s="4">
        <v>215</v>
      </c>
      <c r="J30" s="4">
        <v>240</v>
      </c>
      <c r="K30" s="4">
        <v>215</v>
      </c>
      <c r="L30" s="4">
        <v>146</v>
      </c>
      <c r="M30" s="4">
        <v>130</v>
      </c>
      <c r="N30" s="4">
        <v>135</v>
      </c>
    </row>
    <row r="31" spans="1:15" x14ac:dyDescent="0.2">
      <c r="A31" t="s">
        <v>16</v>
      </c>
      <c r="B31" t="s">
        <v>10</v>
      </c>
      <c r="C31" s="4"/>
      <c r="D31" s="4">
        <v>261</v>
      </c>
      <c r="E31" s="4">
        <v>235</v>
      </c>
      <c r="F31" s="4">
        <v>230</v>
      </c>
      <c r="G31" s="4">
        <v>230</v>
      </c>
      <c r="H31" s="4">
        <v>230</v>
      </c>
      <c r="I31" s="4">
        <v>250</v>
      </c>
      <c r="J31" s="4">
        <v>250</v>
      </c>
      <c r="K31" s="4">
        <v>250</v>
      </c>
      <c r="L31" s="4"/>
      <c r="M31" s="4"/>
      <c r="N31" s="4"/>
    </row>
    <row r="32" spans="1:15" x14ac:dyDescent="0.2">
      <c r="A32" t="s">
        <v>17</v>
      </c>
      <c r="B32" s="1" t="s">
        <v>10</v>
      </c>
      <c r="C32" s="4"/>
      <c r="D32" s="28">
        <v>258</v>
      </c>
      <c r="E32" s="28">
        <v>235</v>
      </c>
      <c r="F32" s="28">
        <v>225</v>
      </c>
      <c r="G32" s="28">
        <v>225</v>
      </c>
      <c r="H32" s="28">
        <v>240</v>
      </c>
      <c r="I32" s="28">
        <v>240</v>
      </c>
      <c r="J32" s="28">
        <v>270</v>
      </c>
      <c r="K32" s="28">
        <v>240</v>
      </c>
      <c r="L32" s="28">
        <v>165</v>
      </c>
      <c r="M32" s="28">
        <v>165</v>
      </c>
      <c r="N32" s="28">
        <v>165</v>
      </c>
    </row>
    <row r="33" spans="1:14" x14ac:dyDescent="0.2">
      <c r="A33" t="s">
        <v>18</v>
      </c>
      <c r="C33" s="4"/>
      <c r="D33" s="4">
        <v>1</v>
      </c>
      <c r="E33" s="4">
        <v>2</v>
      </c>
      <c r="F33" s="4">
        <v>3</v>
      </c>
      <c r="G33" s="4">
        <v>3</v>
      </c>
      <c r="H33" s="4">
        <v>3</v>
      </c>
      <c r="I33" s="4">
        <v>4</v>
      </c>
      <c r="J33" s="4">
        <v>4</v>
      </c>
      <c r="K33" s="4">
        <v>4</v>
      </c>
      <c r="L33" s="4">
        <v>5</v>
      </c>
      <c r="M33" s="4">
        <v>5</v>
      </c>
      <c r="N33" s="4">
        <v>5</v>
      </c>
    </row>
    <row r="34" spans="1:14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15</v>
      </c>
      <c r="B35" t="s">
        <v>11</v>
      </c>
      <c r="C35" s="4"/>
      <c r="D35" s="4">
        <v>240</v>
      </c>
      <c r="E35" s="4">
        <v>210</v>
      </c>
      <c r="F35" s="4">
        <v>193</v>
      </c>
      <c r="G35" s="4">
        <v>203</v>
      </c>
      <c r="H35" s="4">
        <v>238</v>
      </c>
      <c r="I35" s="4">
        <v>240</v>
      </c>
      <c r="J35" s="4">
        <v>265</v>
      </c>
      <c r="K35" s="4">
        <v>225</v>
      </c>
      <c r="L35" s="4">
        <v>143</v>
      </c>
      <c r="M35" s="4">
        <v>128</v>
      </c>
      <c r="N35" s="4">
        <v>119</v>
      </c>
    </row>
    <row r="36" spans="1:14" x14ac:dyDescent="0.2">
      <c r="A36" t="s">
        <v>16</v>
      </c>
      <c r="B36" t="s">
        <v>11</v>
      </c>
      <c r="C36" s="4"/>
      <c r="D36" s="4">
        <v>255</v>
      </c>
      <c r="E36" s="4"/>
      <c r="F36" s="4">
        <v>250</v>
      </c>
      <c r="G36" s="4">
        <v>250</v>
      </c>
      <c r="H36" s="4">
        <v>250</v>
      </c>
      <c r="I36" s="4">
        <v>260</v>
      </c>
      <c r="J36" s="4">
        <v>260</v>
      </c>
      <c r="K36" s="4">
        <v>260</v>
      </c>
      <c r="L36" s="4"/>
      <c r="M36" s="4"/>
      <c r="N36" s="4"/>
    </row>
    <row r="37" spans="1:14" x14ac:dyDescent="0.2">
      <c r="A37" t="s">
        <v>17</v>
      </c>
      <c r="B37" s="1" t="s">
        <v>11</v>
      </c>
      <c r="C37" s="4"/>
      <c r="D37" s="28">
        <v>253</v>
      </c>
      <c r="E37" s="28">
        <v>225</v>
      </c>
      <c r="F37" s="28">
        <v>250</v>
      </c>
      <c r="G37" s="28">
        <v>250</v>
      </c>
      <c r="H37" s="28">
        <v>250</v>
      </c>
      <c r="I37" s="28">
        <v>260</v>
      </c>
      <c r="J37" s="28">
        <v>260</v>
      </c>
      <c r="K37" s="28">
        <v>260</v>
      </c>
      <c r="L37" s="28">
        <v>165</v>
      </c>
      <c r="M37" s="28">
        <v>165</v>
      </c>
      <c r="N37" s="28">
        <v>165</v>
      </c>
    </row>
    <row r="38" spans="1:14" x14ac:dyDescent="0.2">
      <c r="A38" t="s">
        <v>18</v>
      </c>
      <c r="C38" s="4"/>
      <c r="D38" s="4">
        <v>6</v>
      </c>
      <c r="E38" s="4">
        <v>6</v>
      </c>
      <c r="F38" s="4">
        <v>7</v>
      </c>
      <c r="G38" s="4">
        <v>7</v>
      </c>
      <c r="H38" s="4">
        <v>7</v>
      </c>
      <c r="I38" s="4">
        <v>8</v>
      </c>
      <c r="J38" s="4">
        <v>8</v>
      </c>
      <c r="K38" s="4">
        <v>8</v>
      </c>
      <c r="L38" s="4">
        <v>5</v>
      </c>
      <c r="M38" s="4">
        <v>5</v>
      </c>
      <c r="N38" s="4">
        <v>5</v>
      </c>
    </row>
    <row r="39" spans="1:14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1" spans="1:14" ht="13.5" customHeight="1" x14ac:dyDescent="0.2">
      <c r="B41" t="s">
        <v>11</v>
      </c>
      <c r="C41" s="16">
        <v>-11624.845870618405</v>
      </c>
      <c r="D41" s="16">
        <v>62642.091183199198</v>
      </c>
      <c r="E41" s="16">
        <v>17257.492140508115</v>
      </c>
      <c r="F41" s="16">
        <v>41094.799624804888</v>
      </c>
      <c r="G41" s="16">
        <v>40069.858902056221</v>
      </c>
      <c r="H41" s="16">
        <v>27303.580648583142</v>
      </c>
      <c r="I41" s="16">
        <v>-8201.5394884174166</v>
      </c>
      <c r="J41" s="16">
        <v>-10820.498726593039</v>
      </c>
      <c r="K41" s="16">
        <v>-6653.0432856458028</v>
      </c>
      <c r="L41" s="16">
        <v>44062.126905795274</v>
      </c>
      <c r="M41" s="16">
        <v>43682.514507250438</v>
      </c>
      <c r="N41" s="16">
        <v>47710.407266701775</v>
      </c>
    </row>
    <row r="42" spans="1:14" ht="15" customHeight="1" x14ac:dyDescent="0.2">
      <c r="B42" t="s">
        <v>10</v>
      </c>
      <c r="C42" s="16">
        <v>6853.4488956625646</v>
      </c>
      <c r="D42" s="16">
        <v>65396.924910675341</v>
      </c>
      <c r="E42" s="16">
        <v>122662.61006834425</v>
      </c>
      <c r="F42" s="16">
        <v>95088.395913572938</v>
      </c>
      <c r="G42" s="16">
        <v>85440.84021054965</v>
      </c>
      <c r="H42" s="16">
        <v>62800.954023113423</v>
      </c>
      <c r="I42" s="16">
        <v>35693.340111316429</v>
      </c>
      <c r="J42" s="16">
        <v>37550.330992137548</v>
      </c>
      <c r="K42" s="16">
        <v>52447.7131613319</v>
      </c>
      <c r="L42" s="16">
        <v>70336.80223059791</v>
      </c>
      <c r="M42" s="16">
        <v>80500.655572347532</v>
      </c>
      <c r="N42" s="16">
        <v>87367.141088774093</v>
      </c>
    </row>
    <row r="43" spans="1:14" ht="11.25" customHeight="1" x14ac:dyDescent="0.2">
      <c r="B43" t="s">
        <v>30</v>
      </c>
      <c r="C43" s="16"/>
      <c r="D43" s="16">
        <v>384</v>
      </c>
      <c r="E43" s="16">
        <v>432</v>
      </c>
      <c r="F43" s="16">
        <v>400</v>
      </c>
      <c r="G43" s="16">
        <v>416</v>
      </c>
      <c r="H43" s="16">
        <v>416</v>
      </c>
      <c r="I43" s="16">
        <v>400</v>
      </c>
      <c r="J43" s="16">
        <v>432</v>
      </c>
      <c r="K43" s="16">
        <v>384</v>
      </c>
      <c r="L43" s="16">
        <v>432</v>
      </c>
      <c r="M43" s="16">
        <v>400</v>
      </c>
      <c r="N43" s="16">
        <v>400</v>
      </c>
    </row>
    <row r="45" spans="1:14" x14ac:dyDescent="0.2">
      <c r="A45" t="s">
        <v>14</v>
      </c>
      <c r="B45" s="1" t="s">
        <v>11</v>
      </c>
      <c r="C45" s="4"/>
      <c r="D45" s="16">
        <f>(D41/D43)+D48+D51</f>
        <v>238.13044578958124</v>
      </c>
      <c r="E45" s="16">
        <f t="shared" ref="E45:N45" si="7">(E41/E43)+E48+E51</f>
        <v>39.947898473398418</v>
      </c>
      <c r="F45" s="16">
        <f t="shared" si="7"/>
        <v>427.73699906201222</v>
      </c>
      <c r="G45" s="16">
        <f t="shared" si="7"/>
        <v>421.32177620686593</v>
      </c>
      <c r="H45" s="16">
        <f t="shared" si="7"/>
        <v>390.63360732832484</v>
      </c>
      <c r="I45" s="16">
        <f t="shared" si="7"/>
        <v>79.496151278956461</v>
      </c>
      <c r="J45" s="16">
        <f t="shared" si="7"/>
        <v>74.952549243997595</v>
      </c>
      <c r="K45" s="16">
        <f t="shared" si="7"/>
        <v>82.674366443630717</v>
      </c>
      <c r="L45" s="16">
        <f t="shared" si="7"/>
        <v>251.99566413378534</v>
      </c>
      <c r="M45" s="16">
        <f t="shared" si="7"/>
        <v>259.20628626812606</v>
      </c>
      <c r="N45" s="16">
        <f t="shared" si="7"/>
        <v>269.27601816675445</v>
      </c>
    </row>
    <row r="46" spans="1:14" x14ac:dyDescent="0.2">
      <c r="B46" s="1" t="s">
        <v>10</v>
      </c>
      <c r="D46" s="16">
        <f>(D42/D43)+D49+D52</f>
        <v>170.3044919548837</v>
      </c>
      <c r="E46" s="16">
        <f t="shared" ref="E46:N46" si="8">(E42/E43)+E49+E52</f>
        <v>283.94122701005614</v>
      </c>
      <c r="F46" s="16">
        <f t="shared" si="8"/>
        <v>312.72098978393234</v>
      </c>
      <c r="G46" s="16">
        <f t="shared" si="8"/>
        <v>280.38663512151356</v>
      </c>
      <c r="H46" s="16">
        <f t="shared" si="8"/>
        <v>375.96383178633033</v>
      </c>
      <c r="I46" s="16">
        <f t="shared" si="8"/>
        <v>89.23335027829107</v>
      </c>
      <c r="J46" s="16">
        <f t="shared" si="8"/>
        <v>86.922062481799884</v>
      </c>
      <c r="K46" s="16">
        <f t="shared" si="8"/>
        <v>136.58258635763517</v>
      </c>
      <c r="L46" s="16">
        <f t="shared" si="8"/>
        <v>162.81667183008776</v>
      </c>
      <c r="M46" s="16">
        <f t="shared" si="8"/>
        <v>201.25163893086884</v>
      </c>
      <c r="N46" s="16">
        <f t="shared" si="8"/>
        <v>218.41785272193522</v>
      </c>
    </row>
    <row r="47" spans="1:14" x14ac:dyDescent="0.2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 x14ac:dyDescent="0.2">
      <c r="A48" t="s">
        <v>12</v>
      </c>
      <c r="B48" t="s">
        <v>11</v>
      </c>
      <c r="D48" s="16"/>
      <c r="E48" s="16"/>
      <c r="F48" s="16">
        <v>112.5</v>
      </c>
      <c r="G48" s="16">
        <v>112.5</v>
      </c>
      <c r="H48" s="16">
        <v>112.5</v>
      </c>
      <c r="I48" s="16">
        <v>25</v>
      </c>
      <c r="J48" s="16">
        <v>25</v>
      </c>
      <c r="K48" s="16">
        <v>25</v>
      </c>
      <c r="L48" s="16">
        <v>75</v>
      </c>
      <c r="M48" s="16">
        <v>75</v>
      </c>
      <c r="N48" s="16">
        <v>75</v>
      </c>
    </row>
    <row r="49" spans="1:14" x14ac:dyDescent="0.2">
      <c r="B49" t="s">
        <v>10</v>
      </c>
      <c r="F49">
        <v>50</v>
      </c>
      <c r="G49">
        <v>50</v>
      </c>
      <c r="H49">
        <v>100</v>
      </c>
    </row>
    <row r="51" spans="1:14" x14ac:dyDescent="0.2">
      <c r="A51" t="s">
        <v>13</v>
      </c>
      <c r="B51" t="s">
        <v>11</v>
      </c>
      <c r="D51">
        <v>75</v>
      </c>
      <c r="F51">
        <v>212.5</v>
      </c>
      <c r="G51">
        <v>212.5</v>
      </c>
      <c r="H51">
        <v>212.5</v>
      </c>
      <c r="I51">
        <v>75</v>
      </c>
      <c r="J51">
        <v>75</v>
      </c>
      <c r="K51">
        <v>75</v>
      </c>
      <c r="L51">
        <v>75</v>
      </c>
      <c r="M51">
        <v>75</v>
      </c>
      <c r="N51">
        <v>75</v>
      </c>
    </row>
    <row r="52" spans="1:14" x14ac:dyDescent="0.2">
      <c r="B52" t="s">
        <v>10</v>
      </c>
      <c r="F52">
        <v>25</v>
      </c>
      <c r="G52">
        <v>25</v>
      </c>
      <c r="H52">
        <v>125</v>
      </c>
    </row>
    <row r="84" spans="3:3" x14ac:dyDescent="0.2">
      <c r="C84" t="s">
        <v>19</v>
      </c>
    </row>
    <row r="85" spans="3:3" x14ac:dyDescent="0.2">
      <c r="C85" t="s">
        <v>20</v>
      </c>
    </row>
    <row r="86" spans="3:3" x14ac:dyDescent="0.2">
      <c r="C86" t="s">
        <v>21</v>
      </c>
    </row>
    <row r="87" spans="3:3" x14ac:dyDescent="0.2">
      <c r="C87" t="s">
        <v>22</v>
      </c>
    </row>
    <row r="88" spans="3:3" x14ac:dyDescent="0.2">
      <c r="C88" t="s">
        <v>23</v>
      </c>
    </row>
    <row r="89" spans="3:3" x14ac:dyDescent="0.2">
      <c r="C89" t="s">
        <v>24</v>
      </c>
    </row>
    <row r="90" spans="3:3" x14ac:dyDescent="0.2">
      <c r="C90" t="s">
        <v>25</v>
      </c>
    </row>
    <row r="91" spans="3:3" x14ac:dyDescent="0.2">
      <c r="C91" t="s">
        <v>26</v>
      </c>
    </row>
  </sheetData>
  <pageMargins left="0.75" right="0.75" top="1" bottom="1" header="0.5" footer="0.5"/>
  <pageSetup scale="3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zoomScale="80" workbookViewId="0">
      <selection activeCell="P45" sqref="P45"/>
    </sheetView>
  </sheetViews>
  <sheetFormatPr defaultRowHeight="12.75" x14ac:dyDescent="0.2"/>
  <cols>
    <col min="1" max="1" width="13.140625" bestFit="1" customWidth="1"/>
    <col min="2" max="2" width="3.5703125" bestFit="1" customWidth="1"/>
    <col min="15" max="15" width="13.42578125" bestFit="1" customWidth="1"/>
  </cols>
  <sheetData>
    <row r="1" spans="1:14" ht="15.75" x14ac:dyDescent="0.25">
      <c r="A1" s="15" t="s">
        <v>9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">
      <c r="A4" s="2"/>
      <c r="B4" s="12" t="s">
        <v>11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">
      <c r="A5" s="3" t="s">
        <v>2</v>
      </c>
      <c r="B5" s="11" t="s">
        <v>10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">
      <c r="A6" s="2"/>
      <c r="B6" s="12" t="s">
        <v>11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">
      <c r="A8" s="2"/>
      <c r="B8" s="12" t="s">
        <v>11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8</v>
      </c>
      <c r="B19" s="1" t="s">
        <v>10</v>
      </c>
      <c r="C19" s="17">
        <f t="shared" ref="C19:N19" si="0">C3+C5+C7+C9+C12+C14+C16</f>
        <v>0</v>
      </c>
      <c r="D19" s="18">
        <f t="shared" si="0"/>
        <v>25</v>
      </c>
      <c r="E19" s="18">
        <f t="shared" si="0"/>
        <v>0</v>
      </c>
      <c r="F19" s="18">
        <f t="shared" si="0"/>
        <v>52</v>
      </c>
      <c r="G19" s="18">
        <f t="shared" si="0"/>
        <v>32</v>
      </c>
      <c r="H19" s="18">
        <f t="shared" si="0"/>
        <v>25</v>
      </c>
      <c r="I19" s="18">
        <f t="shared" si="0"/>
        <v>81</v>
      </c>
      <c r="J19" s="18">
        <f t="shared" si="0"/>
        <v>6</v>
      </c>
      <c r="K19" s="18">
        <f t="shared" si="0"/>
        <v>41</v>
      </c>
      <c r="L19" s="18">
        <f t="shared" si="0"/>
        <v>0</v>
      </c>
      <c r="M19" s="18">
        <f t="shared" si="0"/>
        <v>0</v>
      </c>
      <c r="N19" s="19">
        <f t="shared" si="0"/>
        <v>0</v>
      </c>
      <c r="O19" s="26">
        <f>SUM(C19:N19)</f>
        <v>262</v>
      </c>
    </row>
    <row r="20" spans="1:15" ht="13.5" thickBot="1" x14ac:dyDescent="0.25">
      <c r="B20" s="1" t="s">
        <v>11</v>
      </c>
      <c r="C20" s="20">
        <f t="shared" ref="C20:N20" si="1">C4+C6+C8+C10+C13+C15+C17</f>
        <v>0</v>
      </c>
      <c r="D20" s="21">
        <f t="shared" si="1"/>
        <v>25</v>
      </c>
      <c r="E20" s="21">
        <f t="shared" si="1"/>
        <v>0</v>
      </c>
      <c r="F20" s="21">
        <f t="shared" si="1"/>
        <v>75</v>
      </c>
      <c r="G20" s="21">
        <f t="shared" si="1"/>
        <v>125</v>
      </c>
      <c r="H20" s="21">
        <f t="shared" si="1"/>
        <v>75</v>
      </c>
      <c r="I20" s="21">
        <f t="shared" si="1"/>
        <v>225</v>
      </c>
      <c r="J20" s="21">
        <f t="shared" si="1"/>
        <v>225</v>
      </c>
      <c r="K20" s="21">
        <f t="shared" si="1"/>
        <v>225</v>
      </c>
      <c r="L20" s="21">
        <f t="shared" si="1"/>
        <v>150</v>
      </c>
      <c r="M20" s="21">
        <f t="shared" si="1"/>
        <v>150</v>
      </c>
      <c r="N20" s="22">
        <f t="shared" si="1"/>
        <v>150</v>
      </c>
      <c r="O20" s="25">
        <f>SUM(C20:N20)</f>
        <v>1425</v>
      </c>
    </row>
    <row r="21" spans="1:15" x14ac:dyDescent="0.2">
      <c r="C21" s="4">
        <f>C19+C20</f>
        <v>0</v>
      </c>
      <c r="D21" s="4">
        <f t="shared" ref="D21:N21" si="2">D19+D20</f>
        <v>50</v>
      </c>
      <c r="E21" s="4">
        <f t="shared" si="2"/>
        <v>0</v>
      </c>
      <c r="F21" s="4">
        <f t="shared" si="2"/>
        <v>127</v>
      </c>
      <c r="G21" s="4">
        <f t="shared" si="2"/>
        <v>157</v>
      </c>
      <c r="H21" s="4">
        <f t="shared" si="2"/>
        <v>100</v>
      </c>
      <c r="I21" s="4">
        <f t="shared" si="2"/>
        <v>306</v>
      </c>
      <c r="J21" s="4">
        <f t="shared" si="2"/>
        <v>231</v>
      </c>
      <c r="K21" s="4">
        <f t="shared" si="2"/>
        <v>266</v>
      </c>
      <c r="L21" s="4">
        <f t="shared" si="2"/>
        <v>150</v>
      </c>
      <c r="M21" s="4">
        <f t="shared" si="2"/>
        <v>150</v>
      </c>
      <c r="N21" s="4">
        <f t="shared" si="2"/>
        <v>150</v>
      </c>
      <c r="O21" s="26">
        <f>SUM(O19:O20)</f>
        <v>1687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28</v>
      </c>
      <c r="B23" t="s">
        <v>10</v>
      </c>
      <c r="C23" s="4"/>
      <c r="D23" s="4">
        <f>D19*D39</f>
        <v>7200</v>
      </c>
      <c r="E23" s="4">
        <f t="shared" ref="E23:N23" si="3">E19*E39</f>
        <v>0</v>
      </c>
      <c r="F23" s="4">
        <f t="shared" si="3"/>
        <v>16588</v>
      </c>
      <c r="G23" s="4">
        <f t="shared" si="3"/>
        <v>10496</v>
      </c>
      <c r="H23" s="4">
        <f t="shared" si="3"/>
        <v>7600</v>
      </c>
      <c r="I23" s="4">
        <f t="shared" si="3"/>
        <v>27864</v>
      </c>
      <c r="J23" s="4">
        <f t="shared" si="3"/>
        <v>1872</v>
      </c>
      <c r="K23" s="4">
        <f t="shared" si="3"/>
        <v>13776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24">
        <f>SUM(D23:N23)</f>
        <v>85396</v>
      </c>
    </row>
    <row r="24" spans="1:15" x14ac:dyDescent="0.2">
      <c r="B24" t="s">
        <v>11</v>
      </c>
      <c r="C24" s="4"/>
      <c r="D24" s="4">
        <f>D20*D39</f>
        <v>7200</v>
      </c>
      <c r="E24" s="4">
        <f t="shared" ref="E24:N24" si="4">E20*E39</f>
        <v>0</v>
      </c>
      <c r="F24" s="4">
        <f t="shared" si="4"/>
        <v>23925</v>
      </c>
      <c r="G24" s="4">
        <f t="shared" si="4"/>
        <v>41000</v>
      </c>
      <c r="H24" s="4">
        <f t="shared" si="4"/>
        <v>22800</v>
      </c>
      <c r="I24" s="4">
        <f t="shared" si="4"/>
        <v>77400</v>
      </c>
      <c r="J24" s="4">
        <f t="shared" si="4"/>
        <v>70200</v>
      </c>
      <c r="K24" s="4">
        <f t="shared" si="4"/>
        <v>75600</v>
      </c>
      <c r="L24" s="4">
        <f t="shared" si="4"/>
        <v>46950</v>
      </c>
      <c r="M24" s="4">
        <f t="shared" si="4"/>
        <v>48000</v>
      </c>
      <c r="N24" s="4">
        <f t="shared" si="4"/>
        <v>51600</v>
      </c>
      <c r="O24" s="24">
        <f>SUM(D24:N24)</f>
        <v>464675</v>
      </c>
    </row>
    <row r="25" spans="1:1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t="s">
        <v>29</v>
      </c>
      <c r="B26" t="s">
        <v>10</v>
      </c>
      <c r="C26" s="4"/>
      <c r="D26" s="4">
        <f>(D31-D30)*D23</f>
        <v>-144000</v>
      </c>
      <c r="E26" s="4">
        <f t="shared" ref="E26:N26" si="5">(E31-E30)*E23</f>
        <v>0</v>
      </c>
      <c r="F26" s="4">
        <f t="shared" si="5"/>
        <v>497640</v>
      </c>
      <c r="G26" s="4">
        <f t="shared" si="5"/>
        <v>209920</v>
      </c>
      <c r="H26" s="4">
        <f t="shared" si="5"/>
        <v>212800</v>
      </c>
      <c r="I26" s="4">
        <f t="shared" si="5"/>
        <v>891648</v>
      </c>
      <c r="J26" s="4">
        <f t="shared" si="5"/>
        <v>54288</v>
      </c>
      <c r="K26" s="4">
        <f t="shared" si="5"/>
        <v>399504</v>
      </c>
      <c r="L26" s="4">
        <f t="shared" si="5"/>
        <v>0</v>
      </c>
      <c r="M26" s="4">
        <f t="shared" si="5"/>
        <v>0</v>
      </c>
      <c r="N26" s="4">
        <f t="shared" si="5"/>
        <v>0</v>
      </c>
      <c r="O26" s="23">
        <f>SUM(D26:N26)</f>
        <v>2121800</v>
      </c>
    </row>
    <row r="27" spans="1:15" ht="13.5" thickBot="1" x14ac:dyDescent="0.25">
      <c r="B27" t="s">
        <v>11</v>
      </c>
      <c r="C27" s="4"/>
      <c r="D27" s="4">
        <f>(D34-D33)*D24</f>
        <v>252000</v>
      </c>
      <c r="E27" s="4">
        <f t="shared" ref="E27:N27" si="6">(E34-E33)*E24</f>
        <v>0</v>
      </c>
      <c r="F27" s="4">
        <f t="shared" si="6"/>
        <v>717750</v>
      </c>
      <c r="G27" s="4">
        <f t="shared" si="6"/>
        <v>1230000</v>
      </c>
      <c r="H27" s="4">
        <f t="shared" si="6"/>
        <v>684000</v>
      </c>
      <c r="I27" s="4">
        <f t="shared" si="6"/>
        <v>1780200</v>
      </c>
      <c r="J27" s="4">
        <f t="shared" si="6"/>
        <v>2246400</v>
      </c>
      <c r="K27" s="4">
        <f t="shared" si="6"/>
        <v>2116800</v>
      </c>
      <c r="L27" s="4">
        <f t="shared" si="6"/>
        <v>657300</v>
      </c>
      <c r="M27" s="4">
        <f t="shared" si="6"/>
        <v>0</v>
      </c>
      <c r="N27" s="4">
        <f t="shared" si="6"/>
        <v>258000</v>
      </c>
      <c r="O27" s="23">
        <f>SUM(D27:N27)</f>
        <v>9942450</v>
      </c>
    </row>
    <row r="28" spans="1:15" ht="13.5" thickBo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7">
        <f>SUM(O26:O27)</f>
        <v>12064250</v>
      </c>
    </row>
    <row r="29" spans="1:1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A30" t="s">
        <v>15</v>
      </c>
      <c r="B30" t="s">
        <v>10</v>
      </c>
      <c r="C30" s="4"/>
      <c r="D30" s="4">
        <v>170</v>
      </c>
      <c r="E30" s="4">
        <v>160</v>
      </c>
      <c r="F30" s="4">
        <v>115</v>
      </c>
      <c r="G30" s="4">
        <v>120</v>
      </c>
      <c r="H30" s="4">
        <v>122</v>
      </c>
      <c r="I30" s="4">
        <v>123</v>
      </c>
      <c r="J30" s="4">
        <v>131</v>
      </c>
      <c r="K30" s="4">
        <v>121</v>
      </c>
      <c r="L30" s="4">
        <v>112</v>
      </c>
      <c r="M30" s="4">
        <v>109</v>
      </c>
      <c r="N30" s="4">
        <v>108</v>
      </c>
    </row>
    <row r="31" spans="1:15" x14ac:dyDescent="0.2">
      <c r="A31" t="s">
        <v>17</v>
      </c>
      <c r="B31" s="1" t="s">
        <v>10</v>
      </c>
      <c r="C31" s="28"/>
      <c r="D31" s="28">
        <v>150</v>
      </c>
      <c r="E31" s="28"/>
      <c r="F31" s="28">
        <v>145</v>
      </c>
      <c r="G31" s="28">
        <v>140</v>
      </c>
      <c r="H31" s="28">
        <v>150</v>
      </c>
      <c r="I31" s="28">
        <v>155</v>
      </c>
      <c r="J31" s="28">
        <v>160</v>
      </c>
      <c r="K31" s="28">
        <v>150</v>
      </c>
      <c r="L31" s="28"/>
      <c r="M31" s="28"/>
      <c r="N31" s="28"/>
    </row>
    <row r="32" spans="1:1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15</v>
      </c>
      <c r="B33" t="s">
        <v>11</v>
      </c>
      <c r="C33" s="4"/>
      <c r="D33" s="4">
        <v>115</v>
      </c>
      <c r="E33" s="4">
        <v>105</v>
      </c>
      <c r="F33" s="4">
        <v>110</v>
      </c>
      <c r="G33" s="4">
        <v>105</v>
      </c>
      <c r="H33" s="4">
        <v>115</v>
      </c>
      <c r="I33" s="4">
        <v>122</v>
      </c>
      <c r="J33" s="4">
        <v>123</v>
      </c>
      <c r="K33" s="4">
        <v>117</v>
      </c>
      <c r="L33" s="4">
        <v>101</v>
      </c>
      <c r="M33" s="4">
        <v>100</v>
      </c>
      <c r="N33" s="4">
        <v>100</v>
      </c>
    </row>
    <row r="34" spans="1:14" x14ac:dyDescent="0.2">
      <c r="A34" t="s">
        <v>17</v>
      </c>
      <c r="B34" s="1" t="s">
        <v>11</v>
      </c>
      <c r="C34" s="28"/>
      <c r="D34" s="28">
        <v>150</v>
      </c>
      <c r="E34" s="28"/>
      <c r="F34" s="28">
        <v>140</v>
      </c>
      <c r="G34" s="28">
        <v>135</v>
      </c>
      <c r="H34" s="28">
        <v>145</v>
      </c>
      <c r="I34" s="28">
        <v>145</v>
      </c>
      <c r="J34" s="28">
        <v>155</v>
      </c>
      <c r="K34" s="28">
        <v>145</v>
      </c>
      <c r="L34" s="28">
        <v>115</v>
      </c>
      <c r="M34" s="28">
        <v>100</v>
      </c>
      <c r="N34" s="28">
        <v>105</v>
      </c>
    </row>
    <row r="35" spans="1:14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7" spans="1:14" x14ac:dyDescent="0.2">
      <c r="B37" t="s">
        <v>11</v>
      </c>
      <c r="C37" s="16">
        <v>-4051.8990535514499</v>
      </c>
      <c r="D37" s="16">
        <v>8300.3632934845991</v>
      </c>
      <c r="E37" s="16">
        <v>3308.9592706533399</v>
      </c>
      <c r="F37" s="16">
        <v>55069.946335665401</v>
      </c>
      <c r="G37" s="16">
        <v>55415.139938153399</v>
      </c>
      <c r="H37" s="16">
        <v>51977.638413133704</v>
      </c>
      <c r="I37" s="16">
        <v>41938.946157925398</v>
      </c>
      <c r="J37" s="16">
        <v>40565.693401101598</v>
      </c>
      <c r="K37" s="16">
        <v>40989.337449752697</v>
      </c>
      <c r="L37" s="16">
        <v>66001.240501188397</v>
      </c>
      <c r="M37" s="16">
        <v>65163.3250162603</v>
      </c>
      <c r="N37" s="16">
        <v>69656.9490271947</v>
      </c>
    </row>
    <row r="38" spans="1:14" x14ac:dyDescent="0.2">
      <c r="B38" t="s">
        <v>10</v>
      </c>
      <c r="C38" s="16">
        <v>13519.1059278796</v>
      </c>
      <c r="D38" s="16">
        <v>-7772.6904545330399</v>
      </c>
      <c r="E38" s="16">
        <v>-981.64284433140699</v>
      </c>
      <c r="F38" s="16">
        <v>13376.497620186001</v>
      </c>
      <c r="G38" s="16">
        <v>7271.5425111627001</v>
      </c>
      <c r="H38" s="16">
        <v>2333.9010465443198</v>
      </c>
      <c r="I38" s="16">
        <v>17309.651307846201</v>
      </c>
      <c r="J38" s="16">
        <v>4785.7886760616402</v>
      </c>
      <c r="K38" s="16">
        <v>13150.188158217499</v>
      </c>
      <c r="L38" s="16">
        <v>-4773.5047539234502</v>
      </c>
      <c r="M38" s="16">
        <v>-920.04918222194101</v>
      </c>
      <c r="N38" s="16">
        <v>3527.8746987616501</v>
      </c>
    </row>
    <row r="39" spans="1:14" ht="17.25" customHeight="1" x14ac:dyDescent="0.2">
      <c r="C39" s="16"/>
      <c r="D39" s="16">
        <v>288</v>
      </c>
      <c r="E39" s="16">
        <v>312</v>
      </c>
      <c r="F39" s="16">
        <v>319</v>
      </c>
      <c r="G39" s="16">
        <v>328</v>
      </c>
      <c r="H39" s="16">
        <v>304</v>
      </c>
      <c r="I39" s="16">
        <v>344</v>
      </c>
      <c r="J39" s="16">
        <v>312</v>
      </c>
      <c r="K39" s="16">
        <v>336</v>
      </c>
      <c r="L39" s="16">
        <v>313</v>
      </c>
      <c r="M39" s="16">
        <v>320</v>
      </c>
      <c r="N39" s="16">
        <v>344</v>
      </c>
    </row>
    <row r="41" spans="1:14" x14ac:dyDescent="0.2">
      <c r="A41" t="s">
        <v>14</v>
      </c>
      <c r="B41" s="1" t="s">
        <v>11</v>
      </c>
      <c r="C41" s="4"/>
      <c r="D41" s="16">
        <f>(D37/D39)+D44+D47</f>
        <v>28.820705880154858</v>
      </c>
      <c r="E41" s="16">
        <f t="shared" ref="E41:N41" si="7">(E37/E39)+E44+E47</f>
        <v>10.605638687991474</v>
      </c>
      <c r="F41" s="16">
        <f t="shared" si="7"/>
        <v>172.63306061337116</v>
      </c>
      <c r="G41" s="16">
        <f t="shared" si="7"/>
        <v>168.9485973724189</v>
      </c>
      <c r="H41" s="16">
        <f t="shared" si="7"/>
        <v>170.97907372741349</v>
      </c>
      <c r="I41" s="16">
        <f t="shared" si="7"/>
        <v>271.9155411567599</v>
      </c>
      <c r="J41" s="16">
        <f t="shared" si="7"/>
        <v>280.01824808045387</v>
      </c>
      <c r="K41" s="16">
        <f t="shared" si="7"/>
        <v>271.9920757433116</v>
      </c>
      <c r="L41" s="16">
        <f t="shared" si="7"/>
        <v>210.86658307088945</v>
      </c>
      <c r="M41" s="16">
        <f t="shared" si="7"/>
        <v>203.63539067581343</v>
      </c>
      <c r="N41" s="16">
        <f t="shared" si="7"/>
        <v>202.49113089300783</v>
      </c>
    </row>
    <row r="42" spans="1:14" x14ac:dyDescent="0.2">
      <c r="B42" s="1" t="s">
        <v>10</v>
      </c>
      <c r="D42" s="16">
        <f>(D38/D39)+D45+D48</f>
        <v>-26.988508522684167</v>
      </c>
      <c r="E42" s="16">
        <f t="shared" ref="E42:N42" si="8">(E38/E39)+E45+E48</f>
        <v>-3.1462911677288687</v>
      </c>
      <c r="F42" s="16">
        <f t="shared" si="8"/>
        <v>41.932594420645771</v>
      </c>
      <c r="G42" s="16">
        <f t="shared" si="8"/>
        <v>22.169336924276525</v>
      </c>
      <c r="H42" s="16">
        <f t="shared" si="8"/>
        <v>7.6773060741589463</v>
      </c>
      <c r="I42" s="16">
        <f t="shared" si="8"/>
        <v>50.318753801878493</v>
      </c>
      <c r="J42" s="16">
        <f t="shared" si="8"/>
        <v>15.339066269428335</v>
      </c>
      <c r="K42" s="16">
        <f t="shared" si="8"/>
        <v>39.137464756599698</v>
      </c>
      <c r="L42" s="16">
        <f t="shared" si="8"/>
        <v>-15.250813910298563</v>
      </c>
      <c r="M42" s="16">
        <f t="shared" si="8"/>
        <v>-2.8751536944435658</v>
      </c>
      <c r="N42" s="16">
        <f t="shared" si="8"/>
        <v>10.255449705702471</v>
      </c>
    </row>
    <row r="43" spans="1:14" x14ac:dyDescent="0.2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x14ac:dyDescent="0.2">
      <c r="A44" t="s">
        <v>12</v>
      </c>
      <c r="B44" t="s">
        <v>11</v>
      </c>
      <c r="D44" s="16"/>
      <c r="E44" s="16"/>
      <c r="F44" s="16"/>
      <c r="G44" s="16"/>
      <c r="H44" s="16"/>
      <c r="I44" s="16">
        <v>75</v>
      </c>
      <c r="J44" s="16">
        <v>75</v>
      </c>
      <c r="K44" s="16">
        <v>75</v>
      </c>
      <c r="L44" s="16"/>
      <c r="M44" s="16"/>
      <c r="N44" s="16"/>
    </row>
    <row r="45" spans="1:14" x14ac:dyDescent="0.2">
      <c r="B45" t="s">
        <v>10</v>
      </c>
    </row>
    <row r="46" spans="1:14" x14ac:dyDescent="0.2">
      <c r="I46" s="4"/>
      <c r="J46" s="4"/>
      <c r="K46" s="4"/>
    </row>
    <row r="47" spans="1:14" x14ac:dyDescent="0.2">
      <c r="A47" t="s">
        <v>13</v>
      </c>
      <c r="B47" t="s">
        <v>11</v>
      </c>
      <c r="I47" s="4">
        <v>75</v>
      </c>
      <c r="J47" s="4">
        <v>75</v>
      </c>
      <c r="K47" s="4">
        <v>75</v>
      </c>
    </row>
    <row r="48" spans="1:14" x14ac:dyDescent="0.2">
      <c r="B48" t="s">
        <v>10</v>
      </c>
    </row>
  </sheetData>
  <pageMargins left="0.75" right="0.75" top="1" bottom="1" header="0.5" footer="0.5"/>
  <pageSetup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</vt:lpstr>
      <vt:lpstr>OFF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2001-01-23T22:21:27Z</cp:lastPrinted>
  <dcterms:created xsi:type="dcterms:W3CDTF">2001-01-23T17:27:08Z</dcterms:created>
  <dcterms:modified xsi:type="dcterms:W3CDTF">2023-09-13T17:37:01Z</dcterms:modified>
</cp:coreProperties>
</file>